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54373\Desktop\オープンデータ\R3（第44回）\マスターデータ\"/>
    </mc:Choice>
  </mc:AlternateContent>
  <bookViews>
    <workbookView xWindow="-108" yWindow="-108" windowWidth="19428" windowHeight="11628" tabRatio="791" firstSheet="6" activeTab="15"/>
  </bookViews>
  <sheets>
    <sheet name="問1S（表）" sheetId="5" r:id="rId1"/>
    <sheet name="問1-2M（表）" sheetId="27" r:id="rId2"/>
    <sheet name="問2S（表）" sheetId="8" r:id="rId3"/>
    <sheet name="問3M（表）" sheetId="38" r:id="rId4"/>
    <sheet name="問4M（表）" sheetId="14" r:id="rId5"/>
    <sheet name="問5M（表）" sheetId="17" r:id="rId6"/>
    <sheet name="問6S（表）" sheetId="19" r:id="rId7"/>
    <sheet name="問6-2M（表）" sheetId="21" r:id="rId8"/>
    <sheet name="問6-3M（表）" sheetId="23" r:id="rId9"/>
    <sheet name="問7S（表）" sheetId="25" r:id="rId10"/>
    <sheet name="問8M（表）" sheetId="39" r:id="rId11"/>
    <sheet name="問9S（表）" sheetId="40" r:id="rId12"/>
    <sheet name="問9-2S（表）" sheetId="41" r:id="rId13"/>
    <sheet name="問10-1M（表）" sheetId="42" r:id="rId14"/>
    <sheet name="問10-2M（表）" sheetId="43" r:id="rId15"/>
    <sheet name="問11-1M（表）" sheetId="44" r:id="rId16"/>
  </sheets>
  <externalReferences>
    <externalReference r:id="rId17"/>
  </externalReferences>
  <definedNames>
    <definedName name="【Q09_1】">[1]ﾛｰﾃﾞｰﾀ!$CV$11:$CV$1446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" i="44" l="1"/>
  <c r="C4" i="44"/>
  <c r="D4" i="44"/>
  <c r="E4" i="44"/>
  <c r="F4" i="44"/>
  <c r="G4" i="44"/>
  <c r="H4" i="44"/>
  <c r="I4" i="44"/>
  <c r="J4" i="44"/>
  <c r="K4" i="44"/>
  <c r="L4" i="44"/>
  <c r="M4" i="44"/>
  <c r="N4" i="44"/>
  <c r="O4" i="44"/>
  <c r="P4" i="44"/>
  <c r="Q4" i="44"/>
  <c r="R4" i="44"/>
  <c r="S4" i="44"/>
  <c r="T4" i="44"/>
  <c r="U4" i="44"/>
  <c r="V4" i="44"/>
  <c r="W4" i="44"/>
  <c r="X4" i="44"/>
  <c r="Y4" i="44"/>
  <c r="Z4" i="44"/>
  <c r="AA4" i="44"/>
  <c r="AB4" i="44"/>
  <c r="AC4" i="44"/>
  <c r="AD4" i="44"/>
  <c r="AE4" i="44"/>
  <c r="AF4" i="44"/>
  <c r="AG4" i="44"/>
  <c r="AH4" i="44"/>
  <c r="AI4" i="44"/>
  <c r="AJ4" i="44"/>
  <c r="AK4" i="44"/>
  <c r="AL4" i="44"/>
  <c r="AN5" i="44"/>
  <c r="AO5" i="44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N7" i="44"/>
  <c r="AO7" i="44"/>
  <c r="C8" i="44"/>
  <c r="D8" i="44"/>
  <c r="E8" i="44"/>
  <c r="F8" i="44"/>
  <c r="G8" i="44"/>
  <c r="H8" i="44"/>
  <c r="I8" i="44"/>
  <c r="J8" i="44"/>
  <c r="K8" i="44"/>
  <c r="L8" i="44"/>
  <c r="M8" i="44"/>
  <c r="N8" i="44"/>
  <c r="O8" i="44"/>
  <c r="P8" i="44"/>
  <c r="Q8" i="44"/>
  <c r="R8" i="44"/>
  <c r="S8" i="44"/>
  <c r="T8" i="44"/>
  <c r="U8" i="44"/>
  <c r="V8" i="44"/>
  <c r="W8" i="44"/>
  <c r="X8" i="44"/>
  <c r="Y8" i="44"/>
  <c r="Z8" i="44"/>
  <c r="AA8" i="44"/>
  <c r="AB8" i="44"/>
  <c r="AC8" i="44"/>
  <c r="AD8" i="44"/>
  <c r="AE8" i="44"/>
  <c r="AF8" i="44"/>
  <c r="AG8" i="44"/>
  <c r="AH8" i="44"/>
  <c r="AI8" i="44"/>
  <c r="AJ8" i="44"/>
  <c r="AK8" i="44"/>
  <c r="AL8" i="44"/>
  <c r="B13" i="44"/>
  <c r="AN13" i="44"/>
  <c r="B14" i="44"/>
  <c r="B15" i="44"/>
  <c r="AN15" i="44"/>
  <c r="B16" i="44"/>
  <c r="B17" i="44"/>
  <c r="AN17" i="44"/>
  <c r="B18" i="44"/>
  <c r="AN19" i="44"/>
  <c r="A22" i="44"/>
  <c r="N22" i="44" s="1"/>
  <c r="B22" i="44"/>
  <c r="C22" i="44"/>
  <c r="O22" i="44" s="1"/>
  <c r="D22" i="44"/>
  <c r="P22" i="44" s="1"/>
  <c r="E22" i="44"/>
  <c r="Q22" i="44" s="1"/>
  <c r="F22" i="44"/>
  <c r="R22" i="44" s="1"/>
  <c r="G22" i="44"/>
  <c r="S22" i="44" s="1"/>
  <c r="H22" i="44"/>
  <c r="T22" i="44" s="1"/>
  <c r="I22" i="44"/>
  <c r="U22" i="44" s="1"/>
  <c r="J22" i="44"/>
  <c r="V22" i="44" s="1"/>
  <c r="K22" i="44"/>
  <c r="L22" i="44"/>
  <c r="X22" i="44" s="1"/>
  <c r="W22" i="44"/>
  <c r="B23" i="44"/>
  <c r="C23" i="44"/>
  <c r="D23" i="44"/>
  <c r="E23" i="44"/>
  <c r="F23" i="44"/>
  <c r="G23" i="44"/>
  <c r="H23" i="44"/>
  <c r="I23" i="44"/>
  <c r="J23" i="44"/>
  <c r="K23" i="44"/>
  <c r="L23" i="44"/>
  <c r="B24" i="44"/>
  <c r="C24" i="44"/>
  <c r="D24" i="44"/>
  <c r="E24" i="44"/>
  <c r="F24" i="44"/>
  <c r="G24" i="44"/>
  <c r="H24" i="44"/>
  <c r="I24" i="44"/>
  <c r="J24" i="44"/>
  <c r="K24" i="44"/>
  <c r="L24" i="44"/>
  <c r="B25" i="44"/>
  <c r="C25" i="44"/>
  <c r="D25" i="44"/>
  <c r="E25" i="44"/>
  <c r="F25" i="44"/>
  <c r="G25" i="44"/>
  <c r="H25" i="44"/>
  <c r="I25" i="44"/>
  <c r="J25" i="44"/>
  <c r="K25" i="44"/>
  <c r="L25" i="44"/>
  <c r="B26" i="44"/>
  <c r="C26" i="44"/>
  <c r="O23" i="44" s="1"/>
  <c r="D26" i="44"/>
  <c r="P23" i="44" s="1"/>
  <c r="E26" i="44"/>
  <c r="Q23" i="44" s="1"/>
  <c r="F26" i="44"/>
  <c r="R23" i="44" s="1"/>
  <c r="R25" i="44" s="1"/>
  <c r="G26" i="44"/>
  <c r="S23" i="44" s="1"/>
  <c r="H26" i="44"/>
  <c r="T23" i="44" s="1"/>
  <c r="I26" i="44"/>
  <c r="U23" i="44" s="1"/>
  <c r="J26" i="44"/>
  <c r="V23" i="44" s="1"/>
  <c r="K26" i="44"/>
  <c r="W23" i="44" s="1"/>
  <c r="L26" i="44"/>
  <c r="X23" i="44" s="1"/>
  <c r="B27" i="44"/>
  <c r="C27" i="44"/>
  <c r="D27" i="44"/>
  <c r="E27" i="44"/>
  <c r="F27" i="44"/>
  <c r="G27" i="44"/>
  <c r="H27" i="44"/>
  <c r="I27" i="44"/>
  <c r="J27" i="44"/>
  <c r="K27" i="44"/>
  <c r="L27" i="44"/>
  <c r="B28" i="44"/>
  <c r="C28" i="44"/>
  <c r="O24" i="44" s="1"/>
  <c r="D28" i="44"/>
  <c r="P24" i="44" s="1"/>
  <c r="E28" i="44"/>
  <c r="Q24" i="44" s="1"/>
  <c r="F28" i="44"/>
  <c r="R24" i="44" s="1"/>
  <c r="G28" i="44"/>
  <c r="S24" i="44" s="1"/>
  <c r="H28" i="44"/>
  <c r="T24" i="44" s="1"/>
  <c r="I28" i="44"/>
  <c r="U24" i="44" s="1"/>
  <c r="J28" i="44"/>
  <c r="V24" i="44" s="1"/>
  <c r="K28" i="44"/>
  <c r="W24" i="44" s="1"/>
  <c r="L28" i="44"/>
  <c r="X24" i="44" s="1"/>
  <c r="B30" i="44"/>
  <c r="B31" i="44"/>
  <c r="C31" i="44"/>
  <c r="C90" i="44" s="1"/>
  <c r="C137" i="44" s="1"/>
  <c r="D31" i="44"/>
  <c r="D90" i="44" s="1"/>
  <c r="D137" i="44" s="1"/>
  <c r="E31" i="44"/>
  <c r="F31" i="44"/>
  <c r="F90" i="44" s="1"/>
  <c r="F137" i="44" s="1"/>
  <c r="G31" i="44"/>
  <c r="H31" i="44"/>
  <c r="I31" i="44"/>
  <c r="J31" i="44"/>
  <c r="K31" i="44"/>
  <c r="K90" i="44" s="1"/>
  <c r="K137" i="44" s="1"/>
  <c r="L31" i="44"/>
  <c r="L90" i="44" s="1"/>
  <c r="L137" i="44" s="1"/>
  <c r="M31" i="44"/>
  <c r="N31" i="44"/>
  <c r="N90" i="44" s="1"/>
  <c r="N137" i="44" s="1"/>
  <c r="O31" i="44"/>
  <c r="P31" i="44"/>
  <c r="Q31" i="44"/>
  <c r="R31" i="44"/>
  <c r="S31" i="44"/>
  <c r="S90" i="44" s="1"/>
  <c r="S137" i="44" s="1"/>
  <c r="T31" i="44"/>
  <c r="T90" i="44" s="1"/>
  <c r="T137" i="44" s="1"/>
  <c r="U31" i="44"/>
  <c r="V31" i="44"/>
  <c r="V90" i="44" s="1"/>
  <c r="V137" i="44" s="1"/>
  <c r="W31" i="44"/>
  <c r="X31" i="44"/>
  <c r="Y31" i="44"/>
  <c r="Z31" i="44"/>
  <c r="AA31" i="44"/>
  <c r="AA90" i="44" s="1"/>
  <c r="AA137" i="44" s="1"/>
  <c r="AB31" i="44"/>
  <c r="AB90" i="44" s="1"/>
  <c r="AB137" i="44" s="1"/>
  <c r="AC31" i="44"/>
  <c r="AD31" i="44"/>
  <c r="AD90" i="44" s="1"/>
  <c r="AD137" i="44" s="1"/>
  <c r="AE31" i="44"/>
  <c r="AF31" i="44"/>
  <c r="AG31" i="44"/>
  <c r="AH31" i="44"/>
  <c r="AI31" i="44"/>
  <c r="AI90" i="44" s="1"/>
  <c r="AI137" i="44" s="1"/>
  <c r="AJ31" i="44"/>
  <c r="AJ90" i="44" s="1"/>
  <c r="AJ137" i="44" s="1"/>
  <c r="AK31" i="44"/>
  <c r="AL31" i="44"/>
  <c r="AL90" i="44" s="1"/>
  <c r="AL137" i="44" s="1"/>
  <c r="AN32" i="44"/>
  <c r="AN34" i="44"/>
  <c r="AO34" i="44"/>
  <c r="C35" i="44"/>
  <c r="D35" i="44"/>
  <c r="E35" i="44"/>
  <c r="F35" i="44"/>
  <c r="G35" i="44"/>
  <c r="H35" i="44"/>
  <c r="I35" i="44"/>
  <c r="J35" i="44"/>
  <c r="K35" i="44"/>
  <c r="L35" i="44"/>
  <c r="M35" i="44"/>
  <c r="N35" i="44"/>
  <c r="O35" i="44"/>
  <c r="P35" i="44"/>
  <c r="Q35" i="44"/>
  <c r="R35" i="44"/>
  <c r="S35" i="44"/>
  <c r="T35" i="44"/>
  <c r="U35" i="44"/>
  <c r="V35" i="44"/>
  <c r="W35" i="44"/>
  <c r="X35" i="44"/>
  <c r="Y35" i="44"/>
  <c r="Z35" i="44"/>
  <c r="AA35" i="44"/>
  <c r="AB35" i="44"/>
  <c r="AC35" i="44"/>
  <c r="AD35" i="44"/>
  <c r="AE35" i="44"/>
  <c r="AF35" i="44"/>
  <c r="AG35" i="44"/>
  <c r="AH35" i="44"/>
  <c r="AI35" i="44"/>
  <c r="AJ35" i="44"/>
  <c r="AK35" i="44"/>
  <c r="AL35" i="44"/>
  <c r="AN36" i="44"/>
  <c r="AO36" i="44"/>
  <c r="C37" i="44"/>
  <c r="D37" i="44"/>
  <c r="E37" i="44"/>
  <c r="F37" i="44"/>
  <c r="G37" i="44"/>
  <c r="H37" i="44"/>
  <c r="I37" i="44"/>
  <c r="J37" i="44"/>
  <c r="K37" i="44"/>
  <c r="L37" i="44"/>
  <c r="M37" i="44"/>
  <c r="N37" i="44"/>
  <c r="O37" i="44"/>
  <c r="P37" i="44"/>
  <c r="Q37" i="44"/>
  <c r="R37" i="44"/>
  <c r="S37" i="44"/>
  <c r="T37" i="44"/>
  <c r="U37" i="44"/>
  <c r="V37" i="44"/>
  <c r="W37" i="44"/>
  <c r="X37" i="44"/>
  <c r="Y37" i="44"/>
  <c r="Z37" i="44"/>
  <c r="AA37" i="44"/>
  <c r="AB37" i="44"/>
  <c r="AC37" i="44"/>
  <c r="AD37" i="44"/>
  <c r="AE37" i="44"/>
  <c r="AF37" i="44"/>
  <c r="AG37" i="44"/>
  <c r="AH37" i="44"/>
  <c r="AI37" i="44"/>
  <c r="AJ37" i="44"/>
  <c r="AK37" i="44"/>
  <c r="AL37" i="44"/>
  <c r="AN38" i="44"/>
  <c r="AO38" i="44"/>
  <c r="C39" i="44"/>
  <c r="D39" i="44"/>
  <c r="E39" i="44"/>
  <c r="F39" i="44"/>
  <c r="G39" i="44"/>
  <c r="H39" i="44"/>
  <c r="I39" i="44"/>
  <c r="J39" i="44"/>
  <c r="K39" i="44"/>
  <c r="L39" i="44"/>
  <c r="M39" i="44"/>
  <c r="N39" i="44"/>
  <c r="O39" i="44"/>
  <c r="P39" i="44"/>
  <c r="Q39" i="44"/>
  <c r="R39" i="44"/>
  <c r="S39" i="44"/>
  <c r="T39" i="44"/>
  <c r="U39" i="44"/>
  <c r="V39" i="44"/>
  <c r="W39" i="44"/>
  <c r="X39" i="44"/>
  <c r="Y39" i="44"/>
  <c r="Z39" i="44"/>
  <c r="AA39" i="44"/>
  <c r="AB39" i="44"/>
  <c r="AC39" i="44"/>
  <c r="AD39" i="44"/>
  <c r="AE39" i="44"/>
  <c r="AF39" i="44"/>
  <c r="AG39" i="44"/>
  <c r="AH39" i="44"/>
  <c r="AI39" i="44"/>
  <c r="AJ39" i="44"/>
  <c r="AK39" i="44"/>
  <c r="AL39" i="44"/>
  <c r="AN40" i="44"/>
  <c r="AO40" i="44"/>
  <c r="C41" i="44"/>
  <c r="D41" i="44"/>
  <c r="E41" i="44"/>
  <c r="F41" i="44"/>
  <c r="G41" i="44"/>
  <c r="H41" i="44"/>
  <c r="I41" i="44"/>
  <c r="J41" i="44"/>
  <c r="K41" i="44"/>
  <c r="L41" i="44"/>
  <c r="M41" i="44"/>
  <c r="N41" i="44"/>
  <c r="O41" i="44"/>
  <c r="P41" i="44"/>
  <c r="Q41" i="44"/>
  <c r="R41" i="44"/>
  <c r="S41" i="44"/>
  <c r="T41" i="44"/>
  <c r="U41" i="44"/>
  <c r="V41" i="44"/>
  <c r="W41" i="44"/>
  <c r="X41" i="44"/>
  <c r="Y41" i="44"/>
  <c r="Z41" i="44"/>
  <c r="AA41" i="44"/>
  <c r="AB41" i="44"/>
  <c r="AC41" i="44"/>
  <c r="AD41" i="44"/>
  <c r="AE41" i="44"/>
  <c r="AF41" i="44"/>
  <c r="AG41" i="44"/>
  <c r="AH41" i="44"/>
  <c r="AI41" i="44"/>
  <c r="AJ41" i="44"/>
  <c r="AK41" i="44"/>
  <c r="AL41" i="44"/>
  <c r="AN42" i="44"/>
  <c r="AO42" i="44"/>
  <c r="C43" i="44"/>
  <c r="D43" i="44"/>
  <c r="E43" i="44"/>
  <c r="F43" i="44"/>
  <c r="G43" i="44"/>
  <c r="H43" i="44"/>
  <c r="I43" i="44"/>
  <c r="J43" i="44"/>
  <c r="K43" i="44"/>
  <c r="L43" i="44"/>
  <c r="M43" i="44"/>
  <c r="N43" i="44"/>
  <c r="O43" i="44"/>
  <c r="P43" i="44"/>
  <c r="Q43" i="44"/>
  <c r="R43" i="44"/>
  <c r="S43" i="44"/>
  <c r="T43" i="44"/>
  <c r="U43" i="44"/>
  <c r="V43" i="44"/>
  <c r="W43" i="44"/>
  <c r="X43" i="44"/>
  <c r="Y43" i="44"/>
  <c r="Z43" i="44"/>
  <c r="AA43" i="44"/>
  <c r="AB43" i="44"/>
  <c r="AC43" i="44"/>
  <c r="AD43" i="44"/>
  <c r="AE43" i="44"/>
  <c r="AF43" i="44"/>
  <c r="AG43" i="44"/>
  <c r="AH43" i="44"/>
  <c r="AI43" i="44"/>
  <c r="AJ43" i="44"/>
  <c r="AK43" i="44"/>
  <c r="AL43" i="44"/>
  <c r="AN44" i="44"/>
  <c r="AO44" i="44"/>
  <c r="C45" i="44"/>
  <c r="D45" i="44"/>
  <c r="E45" i="44"/>
  <c r="F45" i="44"/>
  <c r="G45" i="44"/>
  <c r="H45" i="44"/>
  <c r="I45" i="44"/>
  <c r="J45" i="44"/>
  <c r="K45" i="44"/>
  <c r="L45" i="44"/>
  <c r="M45" i="44"/>
  <c r="N45" i="44"/>
  <c r="O45" i="44"/>
  <c r="P45" i="44"/>
  <c r="Q45" i="44"/>
  <c r="R45" i="44"/>
  <c r="S45" i="44"/>
  <c r="T45" i="44"/>
  <c r="U45" i="44"/>
  <c r="V45" i="44"/>
  <c r="W45" i="44"/>
  <c r="X45" i="44"/>
  <c r="Y45" i="44"/>
  <c r="Z45" i="44"/>
  <c r="AA45" i="44"/>
  <c r="AB45" i="44"/>
  <c r="AC45" i="44"/>
  <c r="AD45" i="44"/>
  <c r="AE45" i="44"/>
  <c r="AF45" i="44"/>
  <c r="AG45" i="44"/>
  <c r="AH45" i="44"/>
  <c r="AI45" i="44"/>
  <c r="AJ45" i="44"/>
  <c r="AK45" i="44"/>
  <c r="AL45" i="44"/>
  <c r="AN46" i="44"/>
  <c r="AO46" i="44"/>
  <c r="C47" i="44"/>
  <c r="D47" i="44"/>
  <c r="E47" i="44"/>
  <c r="F47" i="44"/>
  <c r="G47" i="44"/>
  <c r="H47" i="44"/>
  <c r="I47" i="44"/>
  <c r="J47" i="44"/>
  <c r="K47" i="44"/>
  <c r="L47" i="44"/>
  <c r="M47" i="44"/>
  <c r="N47" i="44"/>
  <c r="O47" i="44"/>
  <c r="P47" i="44"/>
  <c r="Q47" i="44"/>
  <c r="R47" i="44"/>
  <c r="S47" i="44"/>
  <c r="T47" i="44"/>
  <c r="U47" i="44"/>
  <c r="V47" i="44"/>
  <c r="W47" i="44"/>
  <c r="X47" i="44"/>
  <c r="Y47" i="44"/>
  <c r="Z47" i="44"/>
  <c r="AA47" i="44"/>
  <c r="AB47" i="44"/>
  <c r="AC47" i="44"/>
  <c r="AD47" i="44"/>
  <c r="AE47" i="44"/>
  <c r="AF47" i="44"/>
  <c r="AG47" i="44"/>
  <c r="AH47" i="44"/>
  <c r="AI47" i="44"/>
  <c r="AJ47" i="44"/>
  <c r="AK47" i="44"/>
  <c r="AL47" i="44"/>
  <c r="C48" i="44"/>
  <c r="D48" i="44"/>
  <c r="E48" i="44"/>
  <c r="F48" i="44"/>
  <c r="G48" i="44"/>
  <c r="H48" i="44"/>
  <c r="I48" i="44"/>
  <c r="J48" i="44"/>
  <c r="K48" i="44"/>
  <c r="L48" i="44"/>
  <c r="M48" i="44"/>
  <c r="N48" i="44"/>
  <c r="O48" i="44"/>
  <c r="P48" i="44"/>
  <c r="Q48" i="44"/>
  <c r="R48" i="44"/>
  <c r="S48" i="44"/>
  <c r="T48" i="44"/>
  <c r="U48" i="44"/>
  <c r="V48" i="44"/>
  <c r="W48" i="44"/>
  <c r="X48" i="44"/>
  <c r="Y48" i="44"/>
  <c r="Z48" i="44"/>
  <c r="AA48" i="44"/>
  <c r="AB48" i="44"/>
  <c r="AC48" i="44"/>
  <c r="AD48" i="44"/>
  <c r="AE48" i="44"/>
  <c r="AF48" i="44"/>
  <c r="AG48" i="44"/>
  <c r="AH48" i="44"/>
  <c r="AI48" i="44"/>
  <c r="AJ48" i="44"/>
  <c r="AK48" i="44"/>
  <c r="AL48" i="44"/>
  <c r="B52" i="44"/>
  <c r="AN52" i="44"/>
  <c r="B53" i="44"/>
  <c r="B54" i="44"/>
  <c r="AN54" i="44"/>
  <c r="B55" i="44"/>
  <c r="B56" i="44"/>
  <c r="AN56" i="44"/>
  <c r="B57" i="44"/>
  <c r="B58" i="44"/>
  <c r="AN58" i="44"/>
  <c r="B59" i="44"/>
  <c r="B60" i="44"/>
  <c r="AN60" i="44"/>
  <c r="B61" i="44"/>
  <c r="B62" i="44"/>
  <c r="AN62" i="44"/>
  <c r="B63" i="44"/>
  <c r="B64" i="44"/>
  <c r="AN64" i="44"/>
  <c r="B65" i="44"/>
  <c r="B66" i="44"/>
  <c r="AN66" i="44"/>
  <c r="B67" i="44"/>
  <c r="AN68" i="44"/>
  <c r="A71" i="44"/>
  <c r="B71" i="44"/>
  <c r="C71" i="44"/>
  <c r="D71" i="44"/>
  <c r="P71" i="44" s="1"/>
  <c r="E71" i="44"/>
  <c r="Q71" i="44" s="1"/>
  <c r="F71" i="44"/>
  <c r="R71" i="44" s="1"/>
  <c r="G71" i="44"/>
  <c r="S71" i="44" s="1"/>
  <c r="H71" i="44"/>
  <c r="T71" i="44" s="1"/>
  <c r="I71" i="44"/>
  <c r="J71" i="44"/>
  <c r="K71" i="44"/>
  <c r="W71" i="44" s="1"/>
  <c r="L71" i="44"/>
  <c r="X71" i="44" s="1"/>
  <c r="N71" i="44"/>
  <c r="O71" i="44"/>
  <c r="U71" i="44"/>
  <c r="V71" i="44"/>
  <c r="B72" i="44"/>
  <c r="C72" i="44"/>
  <c r="D72" i="44"/>
  <c r="E72" i="44"/>
  <c r="F72" i="44"/>
  <c r="G72" i="44"/>
  <c r="H72" i="44"/>
  <c r="I72" i="44"/>
  <c r="J72" i="44"/>
  <c r="K72" i="44"/>
  <c r="L72" i="44"/>
  <c r="B73" i="44"/>
  <c r="C73" i="44"/>
  <c r="D73" i="44"/>
  <c r="E73" i="44"/>
  <c r="F73" i="44"/>
  <c r="G73" i="44"/>
  <c r="H73" i="44"/>
  <c r="I73" i="44"/>
  <c r="J73" i="44"/>
  <c r="K73" i="44"/>
  <c r="L73" i="44"/>
  <c r="B74" i="44"/>
  <c r="C74" i="44"/>
  <c r="D74" i="44"/>
  <c r="E74" i="44"/>
  <c r="F74" i="44"/>
  <c r="G74" i="44"/>
  <c r="H74" i="44"/>
  <c r="I74" i="44"/>
  <c r="J74" i="44"/>
  <c r="K74" i="44"/>
  <c r="L74" i="44"/>
  <c r="B75" i="44"/>
  <c r="C75" i="44"/>
  <c r="O72" i="44" s="1"/>
  <c r="D75" i="44"/>
  <c r="P72" i="44" s="1"/>
  <c r="E75" i="44"/>
  <c r="Q72" i="44" s="1"/>
  <c r="F75" i="44"/>
  <c r="R72" i="44" s="1"/>
  <c r="G75" i="44"/>
  <c r="S72" i="44" s="1"/>
  <c r="H75" i="44"/>
  <c r="T72" i="44" s="1"/>
  <c r="I75" i="44"/>
  <c r="U72" i="44" s="1"/>
  <c r="J75" i="44"/>
  <c r="V72" i="44" s="1"/>
  <c r="K75" i="44"/>
  <c r="W72" i="44" s="1"/>
  <c r="L75" i="44"/>
  <c r="X72" i="44" s="1"/>
  <c r="B76" i="44"/>
  <c r="C76" i="44"/>
  <c r="D76" i="44"/>
  <c r="E76" i="44"/>
  <c r="F76" i="44"/>
  <c r="G76" i="44"/>
  <c r="H76" i="44"/>
  <c r="I76" i="44"/>
  <c r="J76" i="44"/>
  <c r="K76" i="44"/>
  <c r="L76" i="44"/>
  <c r="B77" i="44"/>
  <c r="C77" i="44"/>
  <c r="O73" i="44" s="1"/>
  <c r="D77" i="44"/>
  <c r="P73" i="44" s="1"/>
  <c r="E77" i="44"/>
  <c r="Q73" i="44" s="1"/>
  <c r="F77" i="44"/>
  <c r="R73" i="44" s="1"/>
  <c r="G77" i="44"/>
  <c r="S73" i="44" s="1"/>
  <c r="H77" i="44"/>
  <c r="T73" i="44" s="1"/>
  <c r="I77" i="44"/>
  <c r="U73" i="44" s="1"/>
  <c r="J77" i="44"/>
  <c r="V73" i="44" s="1"/>
  <c r="K77" i="44"/>
  <c r="W73" i="44" s="1"/>
  <c r="L77" i="44"/>
  <c r="X73" i="44" s="1"/>
  <c r="B78" i="44"/>
  <c r="C78" i="44"/>
  <c r="D78" i="44"/>
  <c r="E78" i="44"/>
  <c r="F78" i="44"/>
  <c r="G78" i="44"/>
  <c r="H78" i="44"/>
  <c r="I78" i="44"/>
  <c r="J78" i="44"/>
  <c r="K78" i="44"/>
  <c r="L78" i="44"/>
  <c r="B79" i="44"/>
  <c r="C79" i="44"/>
  <c r="O74" i="44" s="1"/>
  <c r="D79" i="44"/>
  <c r="P74" i="44" s="1"/>
  <c r="E79" i="44"/>
  <c r="Q74" i="44" s="1"/>
  <c r="F79" i="44"/>
  <c r="R74" i="44" s="1"/>
  <c r="G79" i="44"/>
  <c r="S74" i="44" s="1"/>
  <c r="H79" i="44"/>
  <c r="T74" i="44" s="1"/>
  <c r="I79" i="44"/>
  <c r="U74" i="44" s="1"/>
  <c r="J79" i="44"/>
  <c r="V74" i="44" s="1"/>
  <c r="K79" i="44"/>
  <c r="W74" i="44" s="1"/>
  <c r="L79" i="44"/>
  <c r="X74" i="44" s="1"/>
  <c r="B80" i="44"/>
  <c r="C80" i="44"/>
  <c r="D80" i="44"/>
  <c r="E80" i="44"/>
  <c r="F80" i="44"/>
  <c r="G80" i="44"/>
  <c r="H80" i="44"/>
  <c r="I80" i="44"/>
  <c r="J80" i="44"/>
  <c r="K80" i="44"/>
  <c r="L80" i="44"/>
  <c r="B81" i="44"/>
  <c r="C81" i="44"/>
  <c r="O75" i="44" s="1"/>
  <c r="D81" i="44"/>
  <c r="P75" i="44" s="1"/>
  <c r="E81" i="44"/>
  <c r="Q75" i="44" s="1"/>
  <c r="F81" i="44"/>
  <c r="R75" i="44" s="1"/>
  <c r="G81" i="44"/>
  <c r="S75" i="44" s="1"/>
  <c r="H81" i="44"/>
  <c r="T75" i="44" s="1"/>
  <c r="I81" i="44"/>
  <c r="U75" i="44" s="1"/>
  <c r="J81" i="44"/>
  <c r="V75" i="44" s="1"/>
  <c r="K81" i="44"/>
  <c r="W75" i="44" s="1"/>
  <c r="L81" i="44"/>
  <c r="X75" i="44" s="1"/>
  <c r="B82" i="44"/>
  <c r="C82" i="44"/>
  <c r="D82" i="44"/>
  <c r="E82" i="44"/>
  <c r="F82" i="44"/>
  <c r="G82" i="44"/>
  <c r="H82" i="44"/>
  <c r="I82" i="44"/>
  <c r="J82" i="44"/>
  <c r="K82" i="44"/>
  <c r="L82" i="44"/>
  <c r="B83" i="44"/>
  <c r="C83" i="44"/>
  <c r="O76" i="44" s="1"/>
  <c r="D83" i="44"/>
  <c r="P76" i="44" s="1"/>
  <c r="E83" i="44"/>
  <c r="Q76" i="44" s="1"/>
  <c r="F83" i="44"/>
  <c r="R76" i="44" s="1"/>
  <c r="G83" i="44"/>
  <c r="S76" i="44" s="1"/>
  <c r="H83" i="44"/>
  <c r="T76" i="44" s="1"/>
  <c r="I83" i="44"/>
  <c r="U76" i="44" s="1"/>
  <c r="J83" i="44"/>
  <c r="V76" i="44" s="1"/>
  <c r="K83" i="44"/>
  <c r="W76" i="44" s="1"/>
  <c r="L83" i="44"/>
  <c r="X76" i="44" s="1"/>
  <c r="B84" i="44"/>
  <c r="C84" i="44"/>
  <c r="D84" i="44"/>
  <c r="E84" i="44"/>
  <c r="F84" i="44"/>
  <c r="G84" i="44"/>
  <c r="H84" i="44"/>
  <c r="I84" i="44"/>
  <c r="J84" i="44"/>
  <c r="K84" i="44"/>
  <c r="L84" i="44"/>
  <c r="B85" i="44"/>
  <c r="C85" i="44"/>
  <c r="O77" i="44" s="1"/>
  <c r="D85" i="44"/>
  <c r="P77" i="44" s="1"/>
  <c r="E85" i="44"/>
  <c r="Q77" i="44" s="1"/>
  <c r="F85" i="44"/>
  <c r="R77" i="44" s="1"/>
  <c r="G85" i="44"/>
  <c r="S77" i="44" s="1"/>
  <c r="H85" i="44"/>
  <c r="T77" i="44" s="1"/>
  <c r="I85" i="44"/>
  <c r="U77" i="44" s="1"/>
  <c r="J85" i="44"/>
  <c r="V77" i="44" s="1"/>
  <c r="K85" i="44"/>
  <c r="W77" i="44" s="1"/>
  <c r="L85" i="44"/>
  <c r="X77" i="44" s="1"/>
  <c r="B86" i="44"/>
  <c r="C86" i="44"/>
  <c r="D86" i="44"/>
  <c r="E86" i="44"/>
  <c r="F86" i="44"/>
  <c r="G86" i="44"/>
  <c r="H86" i="44"/>
  <c r="I86" i="44"/>
  <c r="J86" i="44"/>
  <c r="K86" i="44"/>
  <c r="L86" i="44"/>
  <c r="B87" i="44"/>
  <c r="C87" i="44"/>
  <c r="O78" i="44" s="1"/>
  <c r="D87" i="44"/>
  <c r="P78" i="44" s="1"/>
  <c r="E87" i="44"/>
  <c r="Q78" i="44" s="1"/>
  <c r="F87" i="44"/>
  <c r="R78" i="44" s="1"/>
  <c r="G87" i="44"/>
  <c r="S78" i="44" s="1"/>
  <c r="H87" i="44"/>
  <c r="T78" i="44" s="1"/>
  <c r="I87" i="44"/>
  <c r="U78" i="44" s="1"/>
  <c r="J87" i="44"/>
  <c r="V78" i="44" s="1"/>
  <c r="K87" i="44"/>
  <c r="W78" i="44" s="1"/>
  <c r="L87" i="44"/>
  <c r="X78" i="44" s="1"/>
  <c r="B89" i="44"/>
  <c r="B90" i="44"/>
  <c r="E90" i="44"/>
  <c r="G90" i="44"/>
  <c r="G137" i="44" s="1"/>
  <c r="H90" i="44"/>
  <c r="I90" i="44"/>
  <c r="I137" i="44" s="1"/>
  <c r="J90" i="44"/>
  <c r="M90" i="44"/>
  <c r="O90" i="44"/>
  <c r="O137" i="44" s="1"/>
  <c r="P90" i="44"/>
  <c r="P137" i="44" s="1"/>
  <c r="Q90" i="44"/>
  <c r="R90" i="44"/>
  <c r="U90" i="44"/>
  <c r="U137" i="44" s="1"/>
  <c r="W90" i="44"/>
  <c r="X90" i="44"/>
  <c r="X137" i="44" s="1"/>
  <c r="Y90" i="44"/>
  <c r="Y137" i="44" s="1"/>
  <c r="Z90" i="44"/>
  <c r="AC90" i="44"/>
  <c r="AE90" i="44"/>
  <c r="AE137" i="44" s="1"/>
  <c r="AF90" i="44"/>
  <c r="AG90" i="44"/>
  <c r="AG137" i="44" s="1"/>
  <c r="AH90" i="44"/>
  <c r="AH137" i="44" s="1"/>
  <c r="AK90" i="44"/>
  <c r="AN91" i="44"/>
  <c r="AN93" i="44"/>
  <c r="AO93" i="44"/>
  <c r="C94" i="44"/>
  <c r="D94" i="44"/>
  <c r="E94" i="44"/>
  <c r="F94" i="44"/>
  <c r="G94" i="44"/>
  <c r="H94" i="44"/>
  <c r="I94" i="44"/>
  <c r="J94" i="44"/>
  <c r="K94" i="44"/>
  <c r="L94" i="44"/>
  <c r="M94" i="44"/>
  <c r="N94" i="44"/>
  <c r="O94" i="44"/>
  <c r="P94" i="44"/>
  <c r="Q94" i="44"/>
  <c r="R94" i="44"/>
  <c r="S94" i="44"/>
  <c r="T94" i="44"/>
  <c r="U94" i="44"/>
  <c r="V94" i="44"/>
  <c r="W94" i="44"/>
  <c r="X94" i="44"/>
  <c r="Y94" i="44"/>
  <c r="Z94" i="44"/>
  <c r="AA94" i="44"/>
  <c r="AB94" i="44"/>
  <c r="AC94" i="44"/>
  <c r="AD94" i="44"/>
  <c r="AE94" i="44"/>
  <c r="AF94" i="44"/>
  <c r="AG94" i="44"/>
  <c r="AH94" i="44"/>
  <c r="AI94" i="44"/>
  <c r="AJ94" i="44"/>
  <c r="AK94" i="44"/>
  <c r="AL94" i="44"/>
  <c r="AN95" i="44"/>
  <c r="AO95" i="44"/>
  <c r="C96" i="44"/>
  <c r="D96" i="44"/>
  <c r="E96" i="44"/>
  <c r="F96" i="44"/>
  <c r="G96" i="44"/>
  <c r="H96" i="44"/>
  <c r="I96" i="44"/>
  <c r="J96" i="44"/>
  <c r="K96" i="44"/>
  <c r="L96" i="44"/>
  <c r="M96" i="44"/>
  <c r="N96" i="44"/>
  <c r="O96" i="44"/>
  <c r="P96" i="44"/>
  <c r="Q96" i="44"/>
  <c r="R96" i="44"/>
  <c r="S96" i="44"/>
  <c r="T96" i="44"/>
  <c r="U96" i="44"/>
  <c r="V96" i="44"/>
  <c r="W96" i="44"/>
  <c r="X96" i="44"/>
  <c r="Y96" i="44"/>
  <c r="Z96" i="44"/>
  <c r="AA96" i="44"/>
  <c r="AB96" i="44"/>
  <c r="AC96" i="44"/>
  <c r="AD96" i="44"/>
  <c r="AE96" i="44"/>
  <c r="AF96" i="44"/>
  <c r="AG96" i="44"/>
  <c r="AH96" i="44"/>
  <c r="AI96" i="44"/>
  <c r="AJ96" i="44"/>
  <c r="AK96" i="44"/>
  <c r="AL96" i="44"/>
  <c r="AN97" i="44"/>
  <c r="AO97" i="44"/>
  <c r="C98" i="44"/>
  <c r="D98" i="44"/>
  <c r="E98" i="44"/>
  <c r="F98" i="44"/>
  <c r="G98" i="44"/>
  <c r="H98" i="44"/>
  <c r="I98" i="44"/>
  <c r="J98" i="44"/>
  <c r="K98" i="44"/>
  <c r="L98" i="44"/>
  <c r="M98" i="44"/>
  <c r="N98" i="44"/>
  <c r="O98" i="44"/>
  <c r="P98" i="44"/>
  <c r="Q98" i="44"/>
  <c r="R98" i="44"/>
  <c r="S98" i="44"/>
  <c r="T98" i="44"/>
  <c r="U98" i="44"/>
  <c r="V98" i="44"/>
  <c r="W98" i="44"/>
  <c r="X98" i="44"/>
  <c r="Y98" i="44"/>
  <c r="Z98" i="44"/>
  <c r="AA98" i="44"/>
  <c r="AB98" i="44"/>
  <c r="AC98" i="44"/>
  <c r="AD98" i="44"/>
  <c r="AE98" i="44"/>
  <c r="AF98" i="44"/>
  <c r="AG98" i="44"/>
  <c r="AH98" i="44"/>
  <c r="AI98" i="44"/>
  <c r="AJ98" i="44"/>
  <c r="AK98" i="44"/>
  <c r="AL98" i="44"/>
  <c r="AN99" i="44"/>
  <c r="AO99" i="44"/>
  <c r="C100" i="44"/>
  <c r="D100" i="44"/>
  <c r="E100" i="44"/>
  <c r="F100" i="44"/>
  <c r="G100" i="44"/>
  <c r="H100" i="44"/>
  <c r="I100" i="44"/>
  <c r="J100" i="44"/>
  <c r="K100" i="44"/>
  <c r="L100" i="44"/>
  <c r="M100" i="44"/>
  <c r="N100" i="44"/>
  <c r="O100" i="44"/>
  <c r="P100" i="44"/>
  <c r="Q100" i="44"/>
  <c r="R100" i="44"/>
  <c r="S100" i="44"/>
  <c r="T100" i="44"/>
  <c r="U100" i="44"/>
  <c r="V100" i="44"/>
  <c r="W100" i="44"/>
  <c r="X100" i="44"/>
  <c r="Y100" i="44"/>
  <c r="Z100" i="44"/>
  <c r="AA100" i="44"/>
  <c r="AB100" i="44"/>
  <c r="AC100" i="44"/>
  <c r="AD100" i="44"/>
  <c r="AE100" i="44"/>
  <c r="AF100" i="44"/>
  <c r="AG100" i="44"/>
  <c r="AH100" i="44"/>
  <c r="AI100" i="44"/>
  <c r="AJ100" i="44"/>
  <c r="AK100" i="44"/>
  <c r="AL100" i="44"/>
  <c r="AN101" i="44"/>
  <c r="AO101" i="44"/>
  <c r="C102" i="44"/>
  <c r="D102" i="44"/>
  <c r="E102" i="44"/>
  <c r="F102" i="44"/>
  <c r="G102" i="44"/>
  <c r="H102" i="44"/>
  <c r="I102" i="44"/>
  <c r="J102" i="44"/>
  <c r="K102" i="44"/>
  <c r="L102" i="44"/>
  <c r="M102" i="44"/>
  <c r="N102" i="44"/>
  <c r="O102" i="44"/>
  <c r="P102" i="44"/>
  <c r="Q102" i="44"/>
  <c r="R102" i="44"/>
  <c r="S102" i="44"/>
  <c r="T102" i="44"/>
  <c r="U102" i="44"/>
  <c r="V102" i="44"/>
  <c r="W102" i="44"/>
  <c r="X102" i="44"/>
  <c r="Y102" i="44"/>
  <c r="Z102" i="44"/>
  <c r="AA102" i="44"/>
  <c r="AB102" i="44"/>
  <c r="AC102" i="44"/>
  <c r="AD102" i="44"/>
  <c r="AE102" i="44"/>
  <c r="AF102" i="44"/>
  <c r="AG102" i="44"/>
  <c r="AH102" i="44"/>
  <c r="AI102" i="44"/>
  <c r="AJ102" i="44"/>
  <c r="AK102" i="44"/>
  <c r="AL102" i="44"/>
  <c r="C103" i="44"/>
  <c r="D103" i="44"/>
  <c r="E103" i="44"/>
  <c r="F103" i="44"/>
  <c r="G103" i="44"/>
  <c r="H103" i="44"/>
  <c r="I103" i="44"/>
  <c r="J103" i="44"/>
  <c r="K103" i="44"/>
  <c r="L103" i="44"/>
  <c r="M103" i="44"/>
  <c r="N103" i="44"/>
  <c r="O103" i="44"/>
  <c r="P103" i="44"/>
  <c r="Q103" i="44"/>
  <c r="R103" i="44"/>
  <c r="S103" i="44"/>
  <c r="T103" i="44"/>
  <c r="U103" i="44"/>
  <c r="V103" i="44"/>
  <c r="W103" i="44"/>
  <c r="X103" i="44"/>
  <c r="Y103" i="44"/>
  <c r="Z103" i="44"/>
  <c r="AA103" i="44"/>
  <c r="AB103" i="44"/>
  <c r="AC103" i="44"/>
  <c r="AD103" i="44"/>
  <c r="AE103" i="44"/>
  <c r="AF103" i="44"/>
  <c r="AG103" i="44"/>
  <c r="AH103" i="44"/>
  <c r="AI103" i="44"/>
  <c r="AJ103" i="44"/>
  <c r="AK103" i="44"/>
  <c r="AL103" i="44"/>
  <c r="B107" i="44"/>
  <c r="AN107" i="44"/>
  <c r="B108" i="44"/>
  <c r="B109" i="44"/>
  <c r="AN109" i="44"/>
  <c r="B110" i="44"/>
  <c r="B111" i="44"/>
  <c r="AN111" i="44"/>
  <c r="B112" i="44"/>
  <c r="B113" i="44"/>
  <c r="AN113" i="44"/>
  <c r="B114" i="44"/>
  <c r="B115" i="44"/>
  <c r="AN115" i="44"/>
  <c r="B116" i="44"/>
  <c r="B117" i="44"/>
  <c r="AN117" i="44"/>
  <c r="B118" i="44"/>
  <c r="AN119" i="44"/>
  <c r="A122" i="44"/>
  <c r="N122" i="44" s="1"/>
  <c r="B122" i="44"/>
  <c r="C122" i="44"/>
  <c r="O122" i="44" s="1"/>
  <c r="D122" i="44"/>
  <c r="P122" i="44" s="1"/>
  <c r="E122" i="44"/>
  <c r="Q122" i="44" s="1"/>
  <c r="F122" i="44"/>
  <c r="G122" i="44"/>
  <c r="S122" i="44" s="1"/>
  <c r="H122" i="44"/>
  <c r="T122" i="44" s="1"/>
  <c r="I122" i="44"/>
  <c r="U122" i="44" s="1"/>
  <c r="J122" i="44"/>
  <c r="V122" i="44" s="1"/>
  <c r="K122" i="44"/>
  <c r="W122" i="44" s="1"/>
  <c r="L122" i="44"/>
  <c r="X122" i="44" s="1"/>
  <c r="R122" i="44"/>
  <c r="B123" i="44"/>
  <c r="C123" i="44"/>
  <c r="D123" i="44"/>
  <c r="E123" i="44"/>
  <c r="F123" i="44"/>
  <c r="G123" i="44"/>
  <c r="H123" i="44"/>
  <c r="I123" i="44"/>
  <c r="J123" i="44"/>
  <c r="K123" i="44"/>
  <c r="L123" i="44"/>
  <c r="B124" i="44"/>
  <c r="C124" i="44"/>
  <c r="D124" i="44"/>
  <c r="E124" i="44"/>
  <c r="F124" i="44"/>
  <c r="G124" i="44"/>
  <c r="H124" i="44"/>
  <c r="I124" i="44"/>
  <c r="J124" i="44"/>
  <c r="K124" i="44"/>
  <c r="L124" i="44"/>
  <c r="B125" i="44"/>
  <c r="C125" i="44"/>
  <c r="D125" i="44"/>
  <c r="E125" i="44"/>
  <c r="F125" i="44"/>
  <c r="G125" i="44"/>
  <c r="H125" i="44"/>
  <c r="I125" i="44"/>
  <c r="J125" i="44"/>
  <c r="K125" i="44"/>
  <c r="L125" i="44"/>
  <c r="B126" i="44"/>
  <c r="C126" i="44"/>
  <c r="O123" i="44" s="1"/>
  <c r="D126" i="44"/>
  <c r="P123" i="44" s="1"/>
  <c r="E126" i="44"/>
  <c r="Q123" i="44" s="1"/>
  <c r="F126" i="44"/>
  <c r="R123" i="44" s="1"/>
  <c r="G126" i="44"/>
  <c r="S123" i="44" s="1"/>
  <c r="H126" i="44"/>
  <c r="T123" i="44" s="1"/>
  <c r="I126" i="44"/>
  <c r="U123" i="44" s="1"/>
  <c r="J126" i="44"/>
  <c r="V123" i="44" s="1"/>
  <c r="K126" i="44"/>
  <c r="W123" i="44" s="1"/>
  <c r="L126" i="44"/>
  <c r="X123" i="44" s="1"/>
  <c r="B127" i="44"/>
  <c r="C127" i="44"/>
  <c r="D127" i="44"/>
  <c r="E127" i="44"/>
  <c r="F127" i="44"/>
  <c r="G127" i="44"/>
  <c r="H127" i="44"/>
  <c r="I127" i="44"/>
  <c r="J127" i="44"/>
  <c r="K127" i="44"/>
  <c r="L127" i="44"/>
  <c r="B128" i="44"/>
  <c r="C128" i="44"/>
  <c r="O124" i="44" s="1"/>
  <c r="D128" i="44"/>
  <c r="P124" i="44" s="1"/>
  <c r="E128" i="44"/>
  <c r="Q124" i="44" s="1"/>
  <c r="F128" i="44"/>
  <c r="R124" i="44" s="1"/>
  <c r="G128" i="44"/>
  <c r="S124" i="44" s="1"/>
  <c r="H128" i="44"/>
  <c r="T124" i="44" s="1"/>
  <c r="I128" i="44"/>
  <c r="U124" i="44" s="1"/>
  <c r="J128" i="44"/>
  <c r="V124" i="44" s="1"/>
  <c r="K128" i="44"/>
  <c r="W124" i="44" s="1"/>
  <c r="L128" i="44"/>
  <c r="X124" i="44" s="1"/>
  <c r="B129" i="44"/>
  <c r="C129" i="44"/>
  <c r="D129" i="44"/>
  <c r="E129" i="44"/>
  <c r="F129" i="44"/>
  <c r="G129" i="44"/>
  <c r="H129" i="44"/>
  <c r="I129" i="44"/>
  <c r="J129" i="44"/>
  <c r="K129" i="44"/>
  <c r="L129" i="44"/>
  <c r="B130" i="44"/>
  <c r="C130" i="44"/>
  <c r="O125" i="44" s="1"/>
  <c r="D130" i="44"/>
  <c r="P125" i="44" s="1"/>
  <c r="E130" i="44"/>
  <c r="Q125" i="44" s="1"/>
  <c r="F130" i="44"/>
  <c r="R125" i="44" s="1"/>
  <c r="G130" i="44"/>
  <c r="S125" i="44" s="1"/>
  <c r="H130" i="44"/>
  <c r="T125" i="44" s="1"/>
  <c r="I130" i="44"/>
  <c r="U125" i="44" s="1"/>
  <c r="J130" i="44"/>
  <c r="V125" i="44" s="1"/>
  <c r="K130" i="44"/>
  <c r="W125" i="44" s="1"/>
  <c r="L130" i="44"/>
  <c r="X125" i="44" s="1"/>
  <c r="B131" i="44"/>
  <c r="C131" i="44"/>
  <c r="D131" i="44"/>
  <c r="E131" i="44"/>
  <c r="F131" i="44"/>
  <c r="G131" i="44"/>
  <c r="H131" i="44"/>
  <c r="I131" i="44"/>
  <c r="J131" i="44"/>
  <c r="K131" i="44"/>
  <c r="L131" i="44"/>
  <c r="B132" i="44"/>
  <c r="C132" i="44"/>
  <c r="O126" i="44" s="1"/>
  <c r="D132" i="44"/>
  <c r="P126" i="44" s="1"/>
  <c r="E132" i="44"/>
  <c r="Q126" i="44" s="1"/>
  <c r="F132" i="44"/>
  <c r="R126" i="44" s="1"/>
  <c r="G132" i="44"/>
  <c r="S126" i="44" s="1"/>
  <c r="H132" i="44"/>
  <c r="T126" i="44" s="1"/>
  <c r="I132" i="44"/>
  <c r="U126" i="44" s="1"/>
  <c r="J132" i="44"/>
  <c r="V126" i="44" s="1"/>
  <c r="K132" i="44"/>
  <c r="W126" i="44" s="1"/>
  <c r="L132" i="44"/>
  <c r="X126" i="44" s="1"/>
  <c r="B133" i="44"/>
  <c r="C133" i="44"/>
  <c r="D133" i="44"/>
  <c r="E133" i="44"/>
  <c r="F133" i="44"/>
  <c r="G133" i="44"/>
  <c r="H133" i="44"/>
  <c r="I133" i="44"/>
  <c r="J133" i="44"/>
  <c r="K133" i="44"/>
  <c r="L133" i="44"/>
  <c r="B134" i="44"/>
  <c r="C134" i="44"/>
  <c r="O127" i="44" s="1"/>
  <c r="D134" i="44"/>
  <c r="P127" i="44" s="1"/>
  <c r="E134" i="44"/>
  <c r="Q127" i="44" s="1"/>
  <c r="F134" i="44"/>
  <c r="R127" i="44" s="1"/>
  <c r="G134" i="44"/>
  <c r="S127" i="44" s="1"/>
  <c r="H134" i="44"/>
  <c r="T127" i="44" s="1"/>
  <c r="I134" i="44"/>
  <c r="U127" i="44" s="1"/>
  <c r="J134" i="44"/>
  <c r="V127" i="44" s="1"/>
  <c r="K134" i="44"/>
  <c r="W127" i="44" s="1"/>
  <c r="L134" i="44"/>
  <c r="X127" i="44" s="1"/>
  <c r="B136" i="44"/>
  <c r="B137" i="44"/>
  <c r="E137" i="44"/>
  <c r="H137" i="44"/>
  <c r="J137" i="44"/>
  <c r="M137" i="44"/>
  <c r="Q137" i="44"/>
  <c r="R137" i="44"/>
  <c r="W137" i="44"/>
  <c r="Z137" i="44"/>
  <c r="AC137" i="44"/>
  <c r="AF137" i="44"/>
  <c r="AK137" i="44"/>
  <c r="AN138" i="44"/>
  <c r="AN140" i="44"/>
  <c r="AO140" i="44"/>
  <c r="C141" i="44"/>
  <c r="D141" i="44"/>
  <c r="E141" i="44"/>
  <c r="F141" i="44"/>
  <c r="G141" i="44"/>
  <c r="H141" i="44"/>
  <c r="I141" i="44"/>
  <c r="J141" i="44"/>
  <c r="K141" i="44"/>
  <c r="L141" i="44"/>
  <c r="M141" i="44"/>
  <c r="N141" i="44"/>
  <c r="O141" i="44"/>
  <c r="P141" i="44"/>
  <c r="Q141" i="44"/>
  <c r="R141" i="44"/>
  <c r="S141" i="44"/>
  <c r="T141" i="44"/>
  <c r="U141" i="44"/>
  <c r="V141" i="44"/>
  <c r="W141" i="44"/>
  <c r="X141" i="44"/>
  <c r="Y141" i="44"/>
  <c r="Z141" i="44"/>
  <c r="AA141" i="44"/>
  <c r="AB141" i="44"/>
  <c r="AC141" i="44"/>
  <c r="AD141" i="44"/>
  <c r="AE141" i="44"/>
  <c r="AF141" i="44"/>
  <c r="AG141" i="44"/>
  <c r="AH141" i="44"/>
  <c r="AI141" i="44"/>
  <c r="AJ141" i="44"/>
  <c r="AK141" i="44"/>
  <c r="AL141" i="44"/>
  <c r="AN142" i="44"/>
  <c r="AO142" i="44"/>
  <c r="C143" i="44"/>
  <c r="D143" i="44"/>
  <c r="E143" i="44"/>
  <c r="F143" i="44"/>
  <c r="G143" i="44"/>
  <c r="H143" i="44"/>
  <c r="I143" i="44"/>
  <c r="J143" i="44"/>
  <c r="K143" i="44"/>
  <c r="L143" i="44"/>
  <c r="M143" i="44"/>
  <c r="N143" i="44"/>
  <c r="O143" i="44"/>
  <c r="P143" i="44"/>
  <c r="Q143" i="44"/>
  <c r="R143" i="44"/>
  <c r="S143" i="44"/>
  <c r="T143" i="44"/>
  <c r="U143" i="44"/>
  <c r="V143" i="44"/>
  <c r="W143" i="44"/>
  <c r="X143" i="44"/>
  <c r="Y143" i="44"/>
  <c r="Z143" i="44"/>
  <c r="AA143" i="44"/>
  <c r="AB143" i="44"/>
  <c r="AC143" i="44"/>
  <c r="AD143" i="44"/>
  <c r="AE143" i="44"/>
  <c r="AF143" i="44"/>
  <c r="AG143" i="44"/>
  <c r="AH143" i="44"/>
  <c r="AI143" i="44"/>
  <c r="AJ143" i="44"/>
  <c r="AK143" i="44"/>
  <c r="AL143" i="44"/>
  <c r="AN144" i="44"/>
  <c r="AO144" i="44"/>
  <c r="C145" i="44"/>
  <c r="D145" i="44"/>
  <c r="E145" i="44"/>
  <c r="F145" i="44"/>
  <c r="G145" i="44"/>
  <c r="H145" i="44"/>
  <c r="I145" i="44"/>
  <c r="J145" i="44"/>
  <c r="K145" i="44"/>
  <c r="L145" i="44"/>
  <c r="M145" i="44"/>
  <c r="N145" i="44"/>
  <c r="O145" i="44"/>
  <c r="P145" i="44"/>
  <c r="Q145" i="44"/>
  <c r="R145" i="44"/>
  <c r="S145" i="44"/>
  <c r="T145" i="44"/>
  <c r="U145" i="44"/>
  <c r="V145" i="44"/>
  <c r="W145" i="44"/>
  <c r="X145" i="44"/>
  <c r="Y145" i="44"/>
  <c r="Z145" i="44"/>
  <c r="AA145" i="44"/>
  <c r="AB145" i="44"/>
  <c r="AC145" i="44"/>
  <c r="AD145" i="44"/>
  <c r="AE145" i="44"/>
  <c r="AF145" i="44"/>
  <c r="AG145" i="44"/>
  <c r="AH145" i="44"/>
  <c r="AI145" i="44"/>
  <c r="AJ145" i="44"/>
  <c r="AK145" i="44"/>
  <c r="AL145" i="44"/>
  <c r="AN146" i="44"/>
  <c r="AO146" i="44"/>
  <c r="C147" i="44"/>
  <c r="D147" i="44"/>
  <c r="E147" i="44"/>
  <c r="F147" i="44"/>
  <c r="G147" i="44"/>
  <c r="H147" i="44"/>
  <c r="I147" i="44"/>
  <c r="J147" i="44"/>
  <c r="K147" i="44"/>
  <c r="L147" i="44"/>
  <c r="M147" i="44"/>
  <c r="N147" i="44"/>
  <c r="O147" i="44"/>
  <c r="P147" i="44"/>
  <c r="Q147" i="44"/>
  <c r="R147" i="44"/>
  <c r="S147" i="44"/>
  <c r="T147" i="44"/>
  <c r="U147" i="44"/>
  <c r="V147" i="44"/>
  <c r="W147" i="44"/>
  <c r="X147" i="44"/>
  <c r="Y147" i="44"/>
  <c r="Z147" i="44"/>
  <c r="AA147" i="44"/>
  <c r="AB147" i="44"/>
  <c r="AC147" i="44"/>
  <c r="AD147" i="44"/>
  <c r="AE147" i="44"/>
  <c r="AF147" i="44"/>
  <c r="AG147" i="44"/>
  <c r="AH147" i="44"/>
  <c r="AI147" i="44"/>
  <c r="AJ147" i="44"/>
  <c r="AK147" i="44"/>
  <c r="AL147" i="44"/>
  <c r="AN148" i="44"/>
  <c r="AO148" i="44"/>
  <c r="C149" i="44"/>
  <c r="D149" i="44"/>
  <c r="E149" i="44"/>
  <c r="F149" i="44"/>
  <c r="G149" i="44"/>
  <c r="H149" i="44"/>
  <c r="I149" i="44"/>
  <c r="J149" i="44"/>
  <c r="K149" i="44"/>
  <c r="L149" i="44"/>
  <c r="M149" i="44"/>
  <c r="N149" i="44"/>
  <c r="O149" i="44"/>
  <c r="P149" i="44"/>
  <c r="Q149" i="44"/>
  <c r="R149" i="44"/>
  <c r="S149" i="44"/>
  <c r="T149" i="44"/>
  <c r="U149" i="44"/>
  <c r="V149" i="44"/>
  <c r="W149" i="44"/>
  <c r="X149" i="44"/>
  <c r="Y149" i="44"/>
  <c r="Z149" i="44"/>
  <c r="AA149" i="44"/>
  <c r="AB149" i="44"/>
  <c r="AC149" i="44"/>
  <c r="AD149" i="44"/>
  <c r="AE149" i="44"/>
  <c r="AF149" i="44"/>
  <c r="AG149" i="44"/>
  <c r="AH149" i="44"/>
  <c r="AI149" i="44"/>
  <c r="AJ149" i="44"/>
  <c r="AK149" i="44"/>
  <c r="AL149" i="44"/>
  <c r="AN150" i="44"/>
  <c r="AO150" i="44"/>
  <c r="C151" i="44"/>
  <c r="D151" i="44"/>
  <c r="E151" i="44"/>
  <c r="F151" i="44"/>
  <c r="G151" i="44"/>
  <c r="H151" i="44"/>
  <c r="I151" i="44"/>
  <c r="J151" i="44"/>
  <c r="K151" i="44"/>
  <c r="L151" i="44"/>
  <c r="M151" i="44"/>
  <c r="N151" i="44"/>
  <c r="O151" i="44"/>
  <c r="P151" i="44"/>
  <c r="Q151" i="44"/>
  <c r="R151" i="44"/>
  <c r="S151" i="44"/>
  <c r="T151" i="44"/>
  <c r="U151" i="44"/>
  <c r="V151" i="44"/>
  <c r="W151" i="44"/>
  <c r="X151" i="44"/>
  <c r="Y151" i="44"/>
  <c r="Z151" i="44"/>
  <c r="AA151" i="44"/>
  <c r="AB151" i="44"/>
  <c r="AC151" i="44"/>
  <c r="AD151" i="44"/>
  <c r="AE151" i="44"/>
  <c r="AF151" i="44"/>
  <c r="AG151" i="44"/>
  <c r="AH151" i="44"/>
  <c r="AI151" i="44"/>
  <c r="AJ151" i="44"/>
  <c r="AK151" i="44"/>
  <c r="AL151" i="44"/>
  <c r="AN152" i="44"/>
  <c r="AO152" i="44"/>
  <c r="C153" i="44"/>
  <c r="D153" i="44"/>
  <c r="E153" i="44"/>
  <c r="F153" i="44"/>
  <c r="G153" i="44"/>
  <c r="H153" i="44"/>
  <c r="I153" i="44"/>
  <c r="J153" i="44"/>
  <c r="K153" i="44"/>
  <c r="L153" i="44"/>
  <c r="M153" i="44"/>
  <c r="N153" i="44"/>
  <c r="O153" i="44"/>
  <c r="P153" i="44"/>
  <c r="Q153" i="44"/>
  <c r="R153" i="44"/>
  <c r="S153" i="44"/>
  <c r="T153" i="44"/>
  <c r="U153" i="44"/>
  <c r="V153" i="44"/>
  <c r="W153" i="44"/>
  <c r="X153" i="44"/>
  <c r="Y153" i="44"/>
  <c r="Z153" i="44"/>
  <c r="AA153" i="44"/>
  <c r="AB153" i="44"/>
  <c r="AC153" i="44"/>
  <c r="AD153" i="44"/>
  <c r="AE153" i="44"/>
  <c r="AF153" i="44"/>
  <c r="AG153" i="44"/>
  <c r="AH153" i="44"/>
  <c r="AI153" i="44"/>
  <c r="AJ153" i="44"/>
  <c r="AK153" i="44"/>
  <c r="AL153" i="44"/>
  <c r="AN154" i="44"/>
  <c r="AO154" i="44"/>
  <c r="C155" i="44"/>
  <c r="D155" i="44"/>
  <c r="E155" i="44"/>
  <c r="F155" i="44"/>
  <c r="G155" i="44"/>
  <c r="H155" i="44"/>
  <c r="I155" i="44"/>
  <c r="J155" i="44"/>
  <c r="K155" i="44"/>
  <c r="L155" i="44"/>
  <c r="M155" i="44"/>
  <c r="N155" i="44"/>
  <c r="O155" i="44"/>
  <c r="P155" i="44"/>
  <c r="Q155" i="44"/>
  <c r="R155" i="44"/>
  <c r="S155" i="44"/>
  <c r="T155" i="44"/>
  <c r="U155" i="44"/>
  <c r="V155" i="44"/>
  <c r="W155" i="44"/>
  <c r="X155" i="44"/>
  <c r="Y155" i="44"/>
  <c r="Z155" i="44"/>
  <c r="AA155" i="44"/>
  <c r="AB155" i="44"/>
  <c r="AC155" i="44"/>
  <c r="AD155" i="44"/>
  <c r="AE155" i="44"/>
  <c r="AF155" i="44"/>
  <c r="AG155" i="44"/>
  <c r="AH155" i="44"/>
  <c r="AI155" i="44"/>
  <c r="AJ155" i="44"/>
  <c r="AK155" i="44"/>
  <c r="AL155" i="44"/>
  <c r="AN156" i="44"/>
  <c r="AO156" i="44"/>
  <c r="C157" i="44"/>
  <c r="D157" i="44"/>
  <c r="E157" i="44"/>
  <c r="F157" i="44"/>
  <c r="G157" i="44"/>
  <c r="H157" i="44"/>
  <c r="I157" i="44"/>
  <c r="J157" i="44"/>
  <c r="K157" i="44"/>
  <c r="L157" i="44"/>
  <c r="M157" i="44"/>
  <c r="N157" i="44"/>
  <c r="O157" i="44"/>
  <c r="P157" i="44"/>
  <c r="Q157" i="44"/>
  <c r="R157" i="44"/>
  <c r="S157" i="44"/>
  <c r="T157" i="44"/>
  <c r="U157" i="44"/>
  <c r="V157" i="44"/>
  <c r="W157" i="44"/>
  <c r="X157" i="44"/>
  <c r="Y157" i="44"/>
  <c r="Z157" i="44"/>
  <c r="AA157" i="44"/>
  <c r="AB157" i="44"/>
  <c r="AC157" i="44"/>
  <c r="AD157" i="44"/>
  <c r="AE157" i="44"/>
  <c r="AF157" i="44"/>
  <c r="AG157" i="44"/>
  <c r="AH157" i="44"/>
  <c r="AI157" i="44"/>
  <c r="AJ157" i="44"/>
  <c r="AK157" i="44"/>
  <c r="AL157" i="44"/>
  <c r="AO157" i="44"/>
  <c r="C158" i="44"/>
  <c r="D158" i="44"/>
  <c r="E158" i="44"/>
  <c r="F158" i="44"/>
  <c r="G158" i="44"/>
  <c r="H158" i="44"/>
  <c r="I158" i="44"/>
  <c r="J158" i="44"/>
  <c r="K158" i="44"/>
  <c r="L158" i="44"/>
  <c r="M158" i="44"/>
  <c r="N158" i="44"/>
  <c r="O158" i="44"/>
  <c r="P158" i="44"/>
  <c r="Q158" i="44"/>
  <c r="R158" i="44"/>
  <c r="S158" i="44"/>
  <c r="T158" i="44"/>
  <c r="U158" i="44"/>
  <c r="V158" i="44"/>
  <c r="W158" i="44"/>
  <c r="X158" i="44"/>
  <c r="Y158" i="44"/>
  <c r="Z158" i="44"/>
  <c r="AA158" i="44"/>
  <c r="AB158" i="44"/>
  <c r="AC158" i="44"/>
  <c r="AD158" i="44"/>
  <c r="AE158" i="44"/>
  <c r="AF158" i="44"/>
  <c r="AG158" i="44"/>
  <c r="AH158" i="44"/>
  <c r="AI158" i="44"/>
  <c r="AJ158" i="44"/>
  <c r="AK158" i="44"/>
  <c r="AL158" i="44"/>
  <c r="B162" i="44"/>
  <c r="AN162" i="44"/>
  <c r="B163" i="44"/>
  <c r="B164" i="44"/>
  <c r="AN164" i="44"/>
  <c r="B165" i="44"/>
  <c r="B166" i="44"/>
  <c r="AN166" i="44"/>
  <c r="B167" i="44"/>
  <c r="B168" i="44"/>
  <c r="AN168" i="44"/>
  <c r="B169" i="44"/>
  <c r="B170" i="44"/>
  <c r="AN170" i="44"/>
  <c r="B171" i="44"/>
  <c r="B172" i="44"/>
  <c r="AN172" i="44"/>
  <c r="B173" i="44"/>
  <c r="B174" i="44"/>
  <c r="AN174" i="44"/>
  <c r="B175" i="44"/>
  <c r="B176" i="44"/>
  <c r="AN176" i="44"/>
  <c r="B177" i="44"/>
  <c r="B178" i="44"/>
  <c r="AN178" i="44"/>
  <c r="B179" i="44"/>
  <c r="B180" i="44"/>
  <c r="AN180" i="44"/>
  <c r="B181" i="44"/>
  <c r="AN182" i="44"/>
  <c r="A185" i="44"/>
  <c r="A208" i="44" s="1"/>
  <c r="N208" i="44" s="1"/>
  <c r="B185" i="44"/>
  <c r="C185" i="44"/>
  <c r="D185" i="44"/>
  <c r="D208" i="44" s="1"/>
  <c r="P208" i="44" s="1"/>
  <c r="E185" i="44"/>
  <c r="F185" i="44"/>
  <c r="G185" i="44"/>
  <c r="H185" i="44"/>
  <c r="I185" i="44"/>
  <c r="I208" i="44" s="1"/>
  <c r="U208" i="44" s="1"/>
  <c r="J185" i="44"/>
  <c r="K185" i="44"/>
  <c r="L185" i="44"/>
  <c r="L208" i="44" s="1"/>
  <c r="X208" i="44" s="1"/>
  <c r="B186" i="44"/>
  <c r="C186" i="44"/>
  <c r="D186" i="44"/>
  <c r="D209" i="44" s="1"/>
  <c r="E186" i="44"/>
  <c r="E209" i="44" s="1"/>
  <c r="F186" i="44"/>
  <c r="F209" i="44" s="1"/>
  <c r="G186" i="44"/>
  <c r="H186" i="44"/>
  <c r="H209" i="44" s="1"/>
  <c r="I186" i="44"/>
  <c r="J186" i="44"/>
  <c r="K186" i="44"/>
  <c r="L186" i="44"/>
  <c r="L209" i="44" s="1"/>
  <c r="B187" i="44"/>
  <c r="B210" i="44" s="1"/>
  <c r="C187" i="44"/>
  <c r="C210" i="44" s="1"/>
  <c r="D187" i="44"/>
  <c r="E187" i="44"/>
  <c r="F187" i="44"/>
  <c r="G187" i="44"/>
  <c r="H187" i="44"/>
  <c r="I187" i="44"/>
  <c r="I210" i="44" s="1"/>
  <c r="J187" i="44"/>
  <c r="J210" i="44" s="1"/>
  <c r="K187" i="44"/>
  <c r="L187" i="44"/>
  <c r="B188" i="44"/>
  <c r="C188" i="44"/>
  <c r="D188" i="44"/>
  <c r="E188" i="44"/>
  <c r="E211" i="44" s="1"/>
  <c r="F188" i="44"/>
  <c r="F211" i="44" s="1"/>
  <c r="G188" i="44"/>
  <c r="H188" i="44"/>
  <c r="H211" i="44" s="1"/>
  <c r="I188" i="44"/>
  <c r="I211" i="44" s="1"/>
  <c r="J188" i="44"/>
  <c r="K188" i="44"/>
  <c r="L188" i="44"/>
  <c r="B189" i="44"/>
  <c r="B212" i="44" s="1"/>
  <c r="C189" i="44"/>
  <c r="C212" i="44" s="1"/>
  <c r="O209" i="44" s="1"/>
  <c r="D189" i="44"/>
  <c r="E189" i="44"/>
  <c r="E212" i="44" s="1"/>
  <c r="Q209" i="44" s="1"/>
  <c r="F189" i="44"/>
  <c r="F212" i="44" s="1"/>
  <c r="R209" i="44" s="1"/>
  <c r="G189" i="44"/>
  <c r="H189" i="44"/>
  <c r="I189" i="44"/>
  <c r="J189" i="44"/>
  <c r="J212" i="44" s="1"/>
  <c r="V209" i="44" s="1"/>
  <c r="K189" i="44"/>
  <c r="K212" i="44" s="1"/>
  <c r="W209" i="44" s="1"/>
  <c r="L189" i="44"/>
  <c r="B190" i="44"/>
  <c r="C190" i="44"/>
  <c r="D190" i="44"/>
  <c r="E190" i="44"/>
  <c r="F190" i="44"/>
  <c r="G190" i="44"/>
  <c r="H190" i="44"/>
  <c r="I190" i="44"/>
  <c r="J190" i="44"/>
  <c r="K190" i="44"/>
  <c r="L190" i="44"/>
  <c r="B191" i="44"/>
  <c r="C191" i="44"/>
  <c r="D191" i="44"/>
  <c r="E191" i="44"/>
  <c r="F191" i="44"/>
  <c r="G191" i="44"/>
  <c r="H191" i="44"/>
  <c r="I191" i="44"/>
  <c r="J191" i="44"/>
  <c r="K191" i="44"/>
  <c r="L191" i="44"/>
  <c r="B192" i="44"/>
  <c r="B213" i="44" s="1"/>
  <c r="C192" i="44"/>
  <c r="C213" i="44" s="1"/>
  <c r="D192" i="44"/>
  <c r="D213" i="44" s="1"/>
  <c r="E192" i="44"/>
  <c r="F192" i="44"/>
  <c r="G192" i="44"/>
  <c r="H192" i="44"/>
  <c r="H213" i="44" s="1"/>
  <c r="I192" i="44"/>
  <c r="J192" i="44"/>
  <c r="K192" i="44"/>
  <c r="K213" i="44" s="1"/>
  <c r="L192" i="44"/>
  <c r="B193" i="44"/>
  <c r="C193" i="44"/>
  <c r="D193" i="44"/>
  <c r="D214" i="44" s="1"/>
  <c r="P210" i="44" s="1"/>
  <c r="E193" i="44"/>
  <c r="E214" i="44" s="1"/>
  <c r="Q210" i="44" s="1"/>
  <c r="F193" i="44"/>
  <c r="G193" i="44"/>
  <c r="H193" i="44"/>
  <c r="H214" i="44" s="1"/>
  <c r="T210" i="44" s="1"/>
  <c r="I193" i="44"/>
  <c r="I214" i="44" s="1"/>
  <c r="U210" i="44" s="1"/>
  <c r="J193" i="44"/>
  <c r="K193" i="44"/>
  <c r="L193" i="44"/>
  <c r="L214" i="44" s="1"/>
  <c r="X210" i="44" s="1"/>
  <c r="B194" i="44"/>
  <c r="C194" i="44"/>
  <c r="D194" i="44"/>
  <c r="E194" i="44"/>
  <c r="F194" i="44"/>
  <c r="F215" i="44" s="1"/>
  <c r="G194" i="44"/>
  <c r="H194" i="44"/>
  <c r="H215" i="44" s="1"/>
  <c r="I194" i="44"/>
  <c r="I215" i="44" s="1"/>
  <c r="J194" i="44"/>
  <c r="K194" i="44"/>
  <c r="L194" i="44"/>
  <c r="B195" i="44"/>
  <c r="B216" i="44" s="1"/>
  <c r="C195" i="44"/>
  <c r="C216" i="44" s="1"/>
  <c r="O211" i="44" s="1"/>
  <c r="D195" i="44"/>
  <c r="E195" i="44"/>
  <c r="E216" i="44" s="1"/>
  <c r="Q211" i="44" s="1"/>
  <c r="F195" i="44"/>
  <c r="F216" i="44" s="1"/>
  <c r="R211" i="44" s="1"/>
  <c r="G195" i="44"/>
  <c r="H195" i="44"/>
  <c r="I195" i="44"/>
  <c r="I216" i="44" s="1"/>
  <c r="U211" i="44" s="1"/>
  <c r="J195" i="44"/>
  <c r="K195" i="44"/>
  <c r="K216" i="44" s="1"/>
  <c r="W211" i="44" s="1"/>
  <c r="L195" i="44"/>
  <c r="B196" i="44"/>
  <c r="B217" i="44" s="1"/>
  <c r="C196" i="44"/>
  <c r="C217" i="44" s="1"/>
  <c r="D196" i="44"/>
  <c r="E196" i="44"/>
  <c r="E217" i="44" s="1"/>
  <c r="F196" i="44"/>
  <c r="G196" i="44"/>
  <c r="H196" i="44"/>
  <c r="H217" i="44" s="1"/>
  <c r="I196" i="44"/>
  <c r="J196" i="44"/>
  <c r="J217" i="44" s="1"/>
  <c r="K196" i="44"/>
  <c r="L196" i="44"/>
  <c r="B197" i="44"/>
  <c r="B218" i="44" s="1"/>
  <c r="C197" i="44"/>
  <c r="C218" i="44" s="1"/>
  <c r="O212" i="44" s="1"/>
  <c r="D197" i="44"/>
  <c r="E197" i="44"/>
  <c r="E218" i="44" s="1"/>
  <c r="Q212" i="44" s="1"/>
  <c r="F197" i="44"/>
  <c r="G197" i="44"/>
  <c r="H197" i="44"/>
  <c r="I197" i="44"/>
  <c r="J197" i="44"/>
  <c r="J218" i="44" s="1"/>
  <c r="V212" i="44" s="1"/>
  <c r="K197" i="44"/>
  <c r="L197" i="44"/>
  <c r="L218" i="44" s="1"/>
  <c r="X212" i="44" s="1"/>
  <c r="B198" i="44"/>
  <c r="C198" i="44"/>
  <c r="D198" i="44"/>
  <c r="E198" i="44"/>
  <c r="F198" i="44"/>
  <c r="G198" i="44"/>
  <c r="H198" i="44"/>
  <c r="I198" i="44"/>
  <c r="J198" i="44"/>
  <c r="K198" i="44"/>
  <c r="L198" i="44"/>
  <c r="B199" i="44"/>
  <c r="C199" i="44"/>
  <c r="D199" i="44"/>
  <c r="E199" i="44"/>
  <c r="F199" i="44"/>
  <c r="G199" i="44"/>
  <c r="H199" i="44"/>
  <c r="I199" i="44"/>
  <c r="J199" i="44"/>
  <c r="K199" i="44"/>
  <c r="L199" i="44"/>
  <c r="B200" i="44"/>
  <c r="C200" i="44"/>
  <c r="D200" i="44"/>
  <c r="D219" i="44" s="1"/>
  <c r="E200" i="44"/>
  <c r="F200" i="44"/>
  <c r="G200" i="44"/>
  <c r="G219" i="44" s="1"/>
  <c r="H200" i="44"/>
  <c r="I200" i="44"/>
  <c r="J200" i="44"/>
  <c r="J219" i="44" s="1"/>
  <c r="K200" i="44"/>
  <c r="K219" i="44" s="1"/>
  <c r="L200" i="44"/>
  <c r="L219" i="44" s="1"/>
  <c r="B201" i="44"/>
  <c r="C201" i="44"/>
  <c r="D201" i="44"/>
  <c r="D220" i="44" s="1"/>
  <c r="P213" i="44" s="1"/>
  <c r="E201" i="44"/>
  <c r="F201" i="44"/>
  <c r="G201" i="44"/>
  <c r="H201" i="44"/>
  <c r="H220" i="44" s="1"/>
  <c r="T213" i="44" s="1"/>
  <c r="I201" i="44"/>
  <c r="I220" i="44" s="1"/>
  <c r="U213" i="44" s="1"/>
  <c r="J201" i="44"/>
  <c r="K201" i="44"/>
  <c r="L201" i="44"/>
  <c r="L220" i="44" s="1"/>
  <c r="X213" i="44" s="1"/>
  <c r="B202" i="44"/>
  <c r="C202" i="44"/>
  <c r="D202" i="44"/>
  <c r="D221" i="44" s="1"/>
  <c r="E202" i="44"/>
  <c r="E221" i="44" s="1"/>
  <c r="F202" i="44"/>
  <c r="F221" i="44" s="1"/>
  <c r="G202" i="44"/>
  <c r="H202" i="44"/>
  <c r="H221" i="44" s="1"/>
  <c r="I202" i="44"/>
  <c r="J202" i="44"/>
  <c r="K202" i="44"/>
  <c r="L202" i="44"/>
  <c r="L221" i="44" s="1"/>
  <c r="B203" i="44"/>
  <c r="B222" i="44" s="1"/>
  <c r="C203" i="44"/>
  <c r="D203" i="44"/>
  <c r="E203" i="44"/>
  <c r="E222" i="44" s="1"/>
  <c r="Q214" i="44" s="1"/>
  <c r="F203" i="44"/>
  <c r="G203" i="44"/>
  <c r="H203" i="44"/>
  <c r="I203" i="44"/>
  <c r="I222" i="44" s="1"/>
  <c r="U214" i="44" s="1"/>
  <c r="J203" i="44"/>
  <c r="J222" i="44" s="1"/>
  <c r="V214" i="44" s="1"/>
  <c r="K203" i="44"/>
  <c r="K222" i="44" s="1"/>
  <c r="W214" i="44" s="1"/>
  <c r="L203" i="44"/>
  <c r="B204" i="44"/>
  <c r="C204" i="44"/>
  <c r="D204" i="44"/>
  <c r="E204" i="44"/>
  <c r="E223" i="44" s="1"/>
  <c r="F204" i="44"/>
  <c r="G204" i="44"/>
  <c r="H204" i="44"/>
  <c r="I204" i="44"/>
  <c r="J204" i="44"/>
  <c r="K204" i="44"/>
  <c r="L204" i="44"/>
  <c r="B205" i="44"/>
  <c r="C205" i="44"/>
  <c r="D205" i="44"/>
  <c r="E205" i="44"/>
  <c r="F205" i="44"/>
  <c r="G205" i="44"/>
  <c r="H205" i="44"/>
  <c r="I205" i="44"/>
  <c r="J205" i="44"/>
  <c r="K205" i="44"/>
  <c r="L205" i="44"/>
  <c r="B208" i="44"/>
  <c r="C208" i="44"/>
  <c r="E208" i="44"/>
  <c r="Q208" i="44" s="1"/>
  <c r="F208" i="44"/>
  <c r="R208" i="44" s="1"/>
  <c r="G208" i="44"/>
  <c r="S208" i="44" s="1"/>
  <c r="H208" i="44"/>
  <c r="T208" i="44" s="1"/>
  <c r="J208" i="44"/>
  <c r="V208" i="44" s="1"/>
  <c r="K208" i="44"/>
  <c r="W208" i="44" s="1"/>
  <c r="O208" i="44"/>
  <c r="B209" i="44"/>
  <c r="C209" i="44"/>
  <c r="G209" i="44"/>
  <c r="I209" i="44"/>
  <c r="J209" i="44"/>
  <c r="K209" i="44"/>
  <c r="D210" i="44"/>
  <c r="E210" i="44"/>
  <c r="F210" i="44"/>
  <c r="G210" i="44"/>
  <c r="H210" i="44"/>
  <c r="K210" i="44"/>
  <c r="L210" i="44"/>
  <c r="B211" i="44"/>
  <c r="C211" i="44"/>
  <c r="D211" i="44"/>
  <c r="G211" i="44"/>
  <c r="J211" i="44"/>
  <c r="K211" i="44"/>
  <c r="L211" i="44"/>
  <c r="D212" i="44"/>
  <c r="P209" i="44" s="1"/>
  <c r="G212" i="44"/>
  <c r="S209" i="44" s="1"/>
  <c r="H212" i="44"/>
  <c r="T209" i="44" s="1"/>
  <c r="I212" i="44"/>
  <c r="U209" i="44" s="1"/>
  <c r="L212" i="44"/>
  <c r="X209" i="44" s="1"/>
  <c r="E213" i="44"/>
  <c r="F213" i="44"/>
  <c r="G213" i="44"/>
  <c r="I213" i="44"/>
  <c r="J213" i="44"/>
  <c r="L213" i="44"/>
  <c r="B214" i="44"/>
  <c r="C214" i="44"/>
  <c r="O210" i="44" s="1"/>
  <c r="F214" i="44"/>
  <c r="R210" i="44" s="1"/>
  <c r="G214" i="44"/>
  <c r="S210" i="44" s="1"/>
  <c r="J214" i="44"/>
  <c r="V210" i="44" s="1"/>
  <c r="K214" i="44"/>
  <c r="W210" i="44" s="1"/>
  <c r="B215" i="44"/>
  <c r="C215" i="44"/>
  <c r="D215" i="44"/>
  <c r="E215" i="44"/>
  <c r="G215" i="44"/>
  <c r="J215" i="44"/>
  <c r="K215" i="44"/>
  <c r="L215" i="44"/>
  <c r="D216" i="44"/>
  <c r="P211" i="44" s="1"/>
  <c r="G216" i="44"/>
  <c r="S211" i="44" s="1"/>
  <c r="H216" i="44"/>
  <c r="T211" i="44" s="1"/>
  <c r="J216" i="44"/>
  <c r="V211" i="44" s="1"/>
  <c r="L216" i="44"/>
  <c r="X211" i="44" s="1"/>
  <c r="D217" i="44"/>
  <c r="F217" i="44"/>
  <c r="G217" i="44"/>
  <c r="I217" i="44"/>
  <c r="K217" i="44"/>
  <c r="L217" i="44"/>
  <c r="D218" i="44"/>
  <c r="P212" i="44" s="1"/>
  <c r="F218" i="44"/>
  <c r="R212" i="44" s="1"/>
  <c r="G218" i="44"/>
  <c r="S212" i="44" s="1"/>
  <c r="H218" i="44"/>
  <c r="T212" i="44" s="1"/>
  <c r="I218" i="44"/>
  <c r="U212" i="44" s="1"/>
  <c r="K218" i="44"/>
  <c r="W212" i="44" s="1"/>
  <c r="B219" i="44"/>
  <c r="C219" i="44"/>
  <c r="E219" i="44"/>
  <c r="F219" i="44"/>
  <c r="H219" i="44"/>
  <c r="I219" i="44"/>
  <c r="B220" i="44"/>
  <c r="C220" i="44"/>
  <c r="O213" i="44" s="1"/>
  <c r="E220" i="44"/>
  <c r="Q213" i="44" s="1"/>
  <c r="F220" i="44"/>
  <c r="R213" i="44" s="1"/>
  <c r="G220" i="44"/>
  <c r="S213" i="44" s="1"/>
  <c r="J220" i="44"/>
  <c r="V213" i="44" s="1"/>
  <c r="K220" i="44"/>
  <c r="W213" i="44" s="1"/>
  <c r="B221" i="44"/>
  <c r="C221" i="44"/>
  <c r="G221" i="44"/>
  <c r="I221" i="44"/>
  <c r="J221" i="44"/>
  <c r="K221" i="44"/>
  <c r="C222" i="44"/>
  <c r="O214" i="44" s="1"/>
  <c r="D222" i="44"/>
  <c r="P214" i="44" s="1"/>
  <c r="F222" i="44"/>
  <c r="R214" i="44" s="1"/>
  <c r="G222" i="44"/>
  <c r="S214" i="44" s="1"/>
  <c r="H222" i="44"/>
  <c r="T214" i="44" s="1"/>
  <c r="L222" i="44"/>
  <c r="X214" i="44" s="1"/>
  <c r="D223" i="44"/>
  <c r="H223" i="44"/>
  <c r="L223" i="44"/>
  <c r="AN3" i="43"/>
  <c r="AN5" i="43"/>
  <c r="AO5" i="43"/>
  <c r="C6" i="43"/>
  <c r="D6" i="43"/>
  <c r="E6" i="43"/>
  <c r="F6" i="43"/>
  <c r="G6" i="43"/>
  <c r="H6" i="43"/>
  <c r="I6" i="43"/>
  <c r="J6" i="43"/>
  <c r="K6" i="43"/>
  <c r="L6" i="43"/>
  <c r="M6" i="43"/>
  <c r="N6" i="43"/>
  <c r="O6" i="43"/>
  <c r="P6" i="43"/>
  <c r="Q6" i="43"/>
  <c r="R6" i="43"/>
  <c r="S6" i="43"/>
  <c r="T6" i="43"/>
  <c r="U6" i="43"/>
  <c r="V6" i="43"/>
  <c r="W6" i="43"/>
  <c r="X6" i="43"/>
  <c r="Y6" i="43"/>
  <c r="Z6" i="43"/>
  <c r="AA6" i="43"/>
  <c r="AB6" i="43"/>
  <c r="AC6" i="43"/>
  <c r="AD6" i="43"/>
  <c r="AE6" i="43"/>
  <c r="AF6" i="43"/>
  <c r="AG6" i="43"/>
  <c r="AH6" i="43"/>
  <c r="AI6" i="43"/>
  <c r="AJ6" i="43"/>
  <c r="AK6" i="43"/>
  <c r="AL6" i="43"/>
  <c r="AN7" i="43"/>
  <c r="AO7" i="43"/>
  <c r="C8" i="43"/>
  <c r="D8" i="43"/>
  <c r="E8" i="43"/>
  <c r="F8" i="43"/>
  <c r="G8" i="43"/>
  <c r="H8" i="43"/>
  <c r="I8" i="43"/>
  <c r="J8" i="43"/>
  <c r="K8" i="43"/>
  <c r="L8" i="43"/>
  <c r="M8" i="43"/>
  <c r="N8" i="43"/>
  <c r="O8" i="43"/>
  <c r="P8" i="43"/>
  <c r="Q8" i="43"/>
  <c r="R8" i="43"/>
  <c r="S8" i="43"/>
  <c r="T8" i="43"/>
  <c r="U8" i="43"/>
  <c r="V8" i="43"/>
  <c r="W8" i="43"/>
  <c r="X8" i="43"/>
  <c r="Y8" i="43"/>
  <c r="Z8" i="43"/>
  <c r="AA8" i="43"/>
  <c r="AB8" i="43"/>
  <c r="AC8" i="43"/>
  <c r="AD8" i="43"/>
  <c r="AE8" i="43"/>
  <c r="AF8" i="43"/>
  <c r="AG8" i="43"/>
  <c r="AH8" i="43"/>
  <c r="AI8" i="43"/>
  <c r="AJ8" i="43"/>
  <c r="AK8" i="43"/>
  <c r="AL8" i="43"/>
  <c r="C9" i="43"/>
  <c r="AN9" i="43" s="1"/>
  <c r="D9" i="43"/>
  <c r="E9" i="43"/>
  <c r="F9" i="43"/>
  <c r="G9" i="43"/>
  <c r="H9" i="43"/>
  <c r="I9" i="43"/>
  <c r="J9" i="43"/>
  <c r="K9" i="43"/>
  <c r="L9" i="43"/>
  <c r="M9" i="43"/>
  <c r="N9" i="43"/>
  <c r="O9" i="43"/>
  <c r="P9" i="43"/>
  <c r="Q9" i="43"/>
  <c r="R9" i="43"/>
  <c r="S9" i="43"/>
  <c r="T9" i="43"/>
  <c r="U9" i="43"/>
  <c r="V9" i="43"/>
  <c r="W9" i="43"/>
  <c r="X9" i="43"/>
  <c r="Y9" i="43"/>
  <c r="Z9" i="43"/>
  <c r="AA9" i="43"/>
  <c r="AB9" i="43"/>
  <c r="AC9" i="43"/>
  <c r="AD9" i="43"/>
  <c r="AE9" i="43"/>
  <c r="AF9" i="43"/>
  <c r="AG9" i="43"/>
  <c r="AH9" i="43"/>
  <c r="AI9" i="43"/>
  <c r="AJ9" i="43"/>
  <c r="AK9" i="43"/>
  <c r="AL9" i="43"/>
  <c r="B13" i="43"/>
  <c r="AN13" i="43"/>
  <c r="B14" i="43"/>
  <c r="B15" i="43"/>
  <c r="AN15" i="43"/>
  <c r="B16" i="43"/>
  <c r="B17" i="43"/>
  <c r="AN17" i="43"/>
  <c r="B18" i="43"/>
  <c r="AN19" i="43"/>
  <c r="A22" i="43"/>
  <c r="N22" i="43" s="1"/>
  <c r="B22" i="43"/>
  <c r="C22" i="43"/>
  <c r="D22" i="43"/>
  <c r="E22" i="43"/>
  <c r="F22" i="43"/>
  <c r="R22" i="43" s="1"/>
  <c r="G22" i="43"/>
  <c r="S22" i="43" s="1"/>
  <c r="H22" i="43"/>
  <c r="T22" i="43" s="1"/>
  <c r="I22" i="43"/>
  <c r="U22" i="43" s="1"/>
  <c r="J22" i="43"/>
  <c r="V22" i="43" s="1"/>
  <c r="K22" i="43"/>
  <c r="L22" i="43"/>
  <c r="O22" i="43"/>
  <c r="P22" i="43"/>
  <c r="Q22" i="43"/>
  <c r="W22" i="43"/>
  <c r="X22" i="43"/>
  <c r="B23" i="43"/>
  <c r="C23" i="43"/>
  <c r="D23" i="43"/>
  <c r="E23" i="43"/>
  <c r="F23" i="43"/>
  <c r="G23" i="43"/>
  <c r="H23" i="43"/>
  <c r="I23" i="43"/>
  <c r="J23" i="43"/>
  <c r="K23" i="43"/>
  <c r="L23" i="43"/>
  <c r="P23" i="43"/>
  <c r="R23" i="43"/>
  <c r="R25" i="43" s="1"/>
  <c r="U23" i="43"/>
  <c r="V23" i="43"/>
  <c r="X23" i="43"/>
  <c r="B24" i="43"/>
  <c r="C24" i="43"/>
  <c r="D24" i="43"/>
  <c r="E24" i="43"/>
  <c r="F24" i="43"/>
  <c r="G24" i="43"/>
  <c r="H24" i="43"/>
  <c r="I24" i="43"/>
  <c r="J24" i="43"/>
  <c r="K24" i="43"/>
  <c r="L24" i="43"/>
  <c r="B25" i="43"/>
  <c r="C25" i="43"/>
  <c r="D25" i="43"/>
  <c r="E25" i="43"/>
  <c r="F25" i="43"/>
  <c r="G25" i="43"/>
  <c r="H25" i="43"/>
  <c r="I25" i="43"/>
  <c r="J25" i="43"/>
  <c r="K25" i="43"/>
  <c r="L25" i="43"/>
  <c r="B26" i="43"/>
  <c r="C26" i="43"/>
  <c r="O23" i="43" s="1"/>
  <c r="D26" i="43"/>
  <c r="E26" i="43"/>
  <c r="Q23" i="43" s="1"/>
  <c r="F26" i="43"/>
  <c r="G26" i="43"/>
  <c r="S23" i="43" s="1"/>
  <c r="H26" i="43"/>
  <c r="T23" i="43" s="1"/>
  <c r="T25" i="43" s="1"/>
  <c r="I26" i="43"/>
  <c r="J26" i="43"/>
  <c r="K26" i="43"/>
  <c r="W23" i="43" s="1"/>
  <c r="L26" i="43"/>
  <c r="B27" i="43"/>
  <c r="C27" i="43"/>
  <c r="D27" i="43"/>
  <c r="E27" i="43"/>
  <c r="F27" i="43"/>
  <c r="G27" i="43"/>
  <c r="H27" i="43"/>
  <c r="I27" i="43"/>
  <c r="J27" i="43"/>
  <c r="K27" i="43"/>
  <c r="L27" i="43"/>
  <c r="B28" i="43"/>
  <c r="C28" i="43"/>
  <c r="O24" i="43" s="1"/>
  <c r="D28" i="43"/>
  <c r="P24" i="43" s="1"/>
  <c r="E28" i="43"/>
  <c r="Q24" i="43" s="1"/>
  <c r="F28" i="43"/>
  <c r="R24" i="43" s="1"/>
  <c r="G28" i="43"/>
  <c r="S24" i="43" s="1"/>
  <c r="H28" i="43"/>
  <c r="T24" i="43" s="1"/>
  <c r="I28" i="43"/>
  <c r="U24" i="43" s="1"/>
  <c r="U25" i="43" s="1"/>
  <c r="J28" i="43"/>
  <c r="V24" i="43" s="1"/>
  <c r="V25" i="43" s="1"/>
  <c r="K28" i="43"/>
  <c r="W24" i="43" s="1"/>
  <c r="L28" i="43"/>
  <c r="X24" i="43" s="1"/>
  <c r="B30" i="43"/>
  <c r="B31" i="43"/>
  <c r="B90" i="43" s="1"/>
  <c r="B137" i="43" s="1"/>
  <c r="C31" i="43"/>
  <c r="D31" i="43"/>
  <c r="E31" i="43"/>
  <c r="E90" i="43" s="1"/>
  <c r="E137" i="43" s="1"/>
  <c r="F31" i="43"/>
  <c r="G31" i="43"/>
  <c r="H31" i="43"/>
  <c r="H90" i="43" s="1"/>
  <c r="H137" i="43" s="1"/>
  <c r="I31" i="43"/>
  <c r="J31" i="43"/>
  <c r="J90" i="43" s="1"/>
  <c r="J137" i="43" s="1"/>
  <c r="K31" i="43"/>
  <c r="L31" i="43"/>
  <c r="M31" i="43"/>
  <c r="M90" i="43" s="1"/>
  <c r="M137" i="43" s="1"/>
  <c r="N31" i="43"/>
  <c r="O31" i="43"/>
  <c r="P31" i="43"/>
  <c r="P90" i="43" s="1"/>
  <c r="P137" i="43" s="1"/>
  <c r="Q31" i="43"/>
  <c r="R31" i="43"/>
  <c r="R90" i="43" s="1"/>
  <c r="R137" i="43" s="1"/>
  <c r="S31" i="43"/>
  <c r="T31" i="43"/>
  <c r="U31" i="43"/>
  <c r="U90" i="43" s="1"/>
  <c r="U137" i="43" s="1"/>
  <c r="V31" i="43"/>
  <c r="W31" i="43"/>
  <c r="X31" i="43"/>
  <c r="X90" i="43" s="1"/>
  <c r="X137" i="43" s="1"/>
  <c r="Y31" i="43"/>
  <c r="Z31" i="43"/>
  <c r="Z90" i="43" s="1"/>
  <c r="Z137" i="43" s="1"/>
  <c r="AA31" i="43"/>
  <c r="AB31" i="43"/>
  <c r="AC31" i="43"/>
  <c r="AC90" i="43" s="1"/>
  <c r="AC137" i="43" s="1"/>
  <c r="AD31" i="43"/>
  <c r="AE31" i="43"/>
  <c r="AF31" i="43"/>
  <c r="AF90" i="43" s="1"/>
  <c r="AF137" i="43" s="1"/>
  <c r="AG31" i="43"/>
  <c r="AH31" i="43"/>
  <c r="AH90" i="43" s="1"/>
  <c r="AH137" i="43" s="1"/>
  <c r="AI31" i="43"/>
  <c r="AJ31" i="43"/>
  <c r="AK31" i="43"/>
  <c r="AK90" i="43" s="1"/>
  <c r="AK137" i="43" s="1"/>
  <c r="AL31" i="43"/>
  <c r="AM31" i="43"/>
  <c r="AN32" i="43"/>
  <c r="C33" i="43"/>
  <c r="J48" i="43" s="1"/>
  <c r="A34" i="43"/>
  <c r="A54" i="43" s="1"/>
  <c r="AN34" i="43"/>
  <c r="AO34" i="43"/>
  <c r="C35" i="43"/>
  <c r="D35" i="43"/>
  <c r="E35" i="43"/>
  <c r="F35" i="43"/>
  <c r="G35" i="43"/>
  <c r="H35" i="43"/>
  <c r="I35" i="43"/>
  <c r="J35" i="43"/>
  <c r="K35" i="43"/>
  <c r="L35" i="43"/>
  <c r="M35" i="43"/>
  <c r="N35" i="43"/>
  <c r="O35" i="43"/>
  <c r="P35" i="43"/>
  <c r="Q35" i="43"/>
  <c r="R35" i="43"/>
  <c r="S35" i="43"/>
  <c r="T35" i="43"/>
  <c r="U35" i="43"/>
  <c r="V35" i="43"/>
  <c r="W35" i="43"/>
  <c r="X35" i="43"/>
  <c r="Y35" i="43"/>
  <c r="Z35" i="43"/>
  <c r="AA35" i="43"/>
  <c r="AB35" i="43"/>
  <c r="AC35" i="43"/>
  <c r="AD35" i="43"/>
  <c r="AE35" i="43"/>
  <c r="AF35" i="43"/>
  <c r="AG35" i="43"/>
  <c r="AH35" i="43"/>
  <c r="AI35" i="43"/>
  <c r="AJ35" i="43"/>
  <c r="AK35" i="43"/>
  <c r="AL35" i="43"/>
  <c r="AN36" i="43"/>
  <c r="AO36" i="43"/>
  <c r="C37" i="43"/>
  <c r="D37" i="43"/>
  <c r="E37" i="43"/>
  <c r="F37" i="43"/>
  <c r="G37" i="43"/>
  <c r="H37" i="43"/>
  <c r="I37" i="43"/>
  <c r="J37" i="43"/>
  <c r="K37" i="43"/>
  <c r="L37" i="43"/>
  <c r="M37" i="43"/>
  <c r="N37" i="43"/>
  <c r="O37" i="43"/>
  <c r="P37" i="43"/>
  <c r="Q37" i="43"/>
  <c r="R37" i="43"/>
  <c r="S37" i="43"/>
  <c r="T37" i="43"/>
  <c r="U37" i="43"/>
  <c r="V37" i="43"/>
  <c r="W37" i="43"/>
  <c r="X37" i="43"/>
  <c r="Y37" i="43"/>
  <c r="Z37" i="43"/>
  <c r="AA37" i="43"/>
  <c r="AB37" i="43"/>
  <c r="AC37" i="43"/>
  <c r="AD37" i="43"/>
  <c r="AE37" i="43"/>
  <c r="AF37" i="43"/>
  <c r="AG37" i="43"/>
  <c r="AH37" i="43"/>
  <c r="AI37" i="43"/>
  <c r="AJ37" i="43"/>
  <c r="AK37" i="43"/>
  <c r="AL37" i="43"/>
  <c r="AN38" i="43"/>
  <c r="AO38" i="43"/>
  <c r="C39" i="43"/>
  <c r="D39" i="43"/>
  <c r="E39" i="43"/>
  <c r="F39" i="43"/>
  <c r="G39" i="43"/>
  <c r="H39" i="43"/>
  <c r="I39" i="43"/>
  <c r="J39" i="43"/>
  <c r="K39" i="43"/>
  <c r="L39" i="43"/>
  <c r="M39" i="43"/>
  <c r="N39" i="43"/>
  <c r="O39" i="43"/>
  <c r="P39" i="43"/>
  <c r="Q39" i="43"/>
  <c r="R39" i="43"/>
  <c r="S39" i="43"/>
  <c r="T39" i="43"/>
  <c r="U39" i="43"/>
  <c r="V39" i="43"/>
  <c r="W39" i="43"/>
  <c r="X39" i="43"/>
  <c r="Y39" i="43"/>
  <c r="Z39" i="43"/>
  <c r="AA39" i="43"/>
  <c r="AB39" i="43"/>
  <c r="AC39" i="43"/>
  <c r="AD39" i="43"/>
  <c r="AE39" i="43"/>
  <c r="AF39" i="43"/>
  <c r="AG39" i="43"/>
  <c r="AH39" i="43"/>
  <c r="AI39" i="43"/>
  <c r="AJ39" i="43"/>
  <c r="AK39" i="43"/>
  <c r="AL39" i="43"/>
  <c r="AN40" i="43"/>
  <c r="AO40" i="43"/>
  <c r="C41" i="43"/>
  <c r="D41" i="43"/>
  <c r="E41" i="43"/>
  <c r="F41" i="43"/>
  <c r="G41" i="43"/>
  <c r="H41" i="43"/>
  <c r="I41" i="43"/>
  <c r="J41" i="43"/>
  <c r="K41" i="43"/>
  <c r="L41" i="43"/>
  <c r="M41" i="43"/>
  <c r="N41" i="43"/>
  <c r="O41" i="43"/>
  <c r="P41" i="43"/>
  <c r="Q41" i="43"/>
  <c r="R41" i="43"/>
  <c r="S41" i="43"/>
  <c r="T41" i="43"/>
  <c r="U41" i="43"/>
  <c r="V41" i="43"/>
  <c r="W41" i="43"/>
  <c r="X41" i="43"/>
  <c r="Y41" i="43"/>
  <c r="Z41" i="43"/>
  <c r="AA41" i="43"/>
  <c r="AB41" i="43"/>
  <c r="AC41" i="43"/>
  <c r="AD41" i="43"/>
  <c r="AE41" i="43"/>
  <c r="AF41" i="43"/>
  <c r="AG41" i="43"/>
  <c r="AH41" i="43"/>
  <c r="AI41" i="43"/>
  <c r="AJ41" i="43"/>
  <c r="AK41" i="43"/>
  <c r="AL41" i="43"/>
  <c r="AN42" i="43"/>
  <c r="AO42" i="43"/>
  <c r="C43" i="43"/>
  <c r="D43" i="43"/>
  <c r="E43" i="43"/>
  <c r="F43" i="43"/>
  <c r="G43" i="43"/>
  <c r="H43" i="43"/>
  <c r="I43" i="43"/>
  <c r="J43" i="43"/>
  <c r="K43" i="43"/>
  <c r="L43" i="43"/>
  <c r="M43" i="43"/>
  <c r="N43" i="43"/>
  <c r="O43" i="43"/>
  <c r="P43" i="43"/>
  <c r="Q43" i="43"/>
  <c r="R43" i="43"/>
  <c r="S43" i="43"/>
  <c r="T43" i="43"/>
  <c r="U43" i="43"/>
  <c r="V43" i="43"/>
  <c r="W43" i="43"/>
  <c r="X43" i="43"/>
  <c r="Y43" i="43"/>
  <c r="Z43" i="43"/>
  <c r="AA43" i="43"/>
  <c r="AB43" i="43"/>
  <c r="AC43" i="43"/>
  <c r="AD43" i="43"/>
  <c r="AE43" i="43"/>
  <c r="AF43" i="43"/>
  <c r="AG43" i="43"/>
  <c r="AH43" i="43"/>
  <c r="AI43" i="43"/>
  <c r="AJ43" i="43"/>
  <c r="AK43" i="43"/>
  <c r="AL43" i="43"/>
  <c r="AN44" i="43"/>
  <c r="AO44" i="43"/>
  <c r="C45" i="43"/>
  <c r="D45" i="43"/>
  <c r="E45" i="43"/>
  <c r="F45" i="43"/>
  <c r="G45" i="43"/>
  <c r="H45" i="43"/>
  <c r="I45" i="43"/>
  <c r="J45" i="43"/>
  <c r="K45" i="43"/>
  <c r="L45" i="43"/>
  <c r="M45" i="43"/>
  <c r="N45" i="43"/>
  <c r="O45" i="43"/>
  <c r="P45" i="43"/>
  <c r="Q45" i="43"/>
  <c r="R45" i="43"/>
  <c r="S45" i="43"/>
  <c r="T45" i="43"/>
  <c r="U45" i="43"/>
  <c r="V45" i="43"/>
  <c r="W45" i="43"/>
  <c r="X45" i="43"/>
  <c r="Y45" i="43"/>
  <c r="Z45" i="43"/>
  <c r="AA45" i="43"/>
  <c r="AB45" i="43"/>
  <c r="AC45" i="43"/>
  <c r="AD45" i="43"/>
  <c r="AE45" i="43"/>
  <c r="AF45" i="43"/>
  <c r="AG45" i="43"/>
  <c r="AH45" i="43"/>
  <c r="AI45" i="43"/>
  <c r="AJ45" i="43"/>
  <c r="AK45" i="43"/>
  <c r="AL45" i="43"/>
  <c r="AN46" i="43"/>
  <c r="AO46" i="43"/>
  <c r="C47" i="43"/>
  <c r="D47" i="43"/>
  <c r="E47" i="43"/>
  <c r="F47" i="43"/>
  <c r="G47" i="43"/>
  <c r="H47" i="43"/>
  <c r="I47" i="43"/>
  <c r="J47" i="43"/>
  <c r="K47" i="43"/>
  <c r="L47" i="43"/>
  <c r="M47" i="43"/>
  <c r="N47" i="43"/>
  <c r="O47" i="43"/>
  <c r="P47" i="43"/>
  <c r="Q47" i="43"/>
  <c r="R47" i="43"/>
  <c r="S47" i="43"/>
  <c r="T47" i="43"/>
  <c r="U47" i="43"/>
  <c r="V47" i="43"/>
  <c r="W47" i="43"/>
  <c r="X47" i="43"/>
  <c r="Y47" i="43"/>
  <c r="Z47" i="43"/>
  <c r="AA47" i="43"/>
  <c r="AB47" i="43"/>
  <c r="AC47" i="43"/>
  <c r="AD47" i="43"/>
  <c r="AE47" i="43"/>
  <c r="AF47" i="43"/>
  <c r="AG47" i="43"/>
  <c r="AH47" i="43"/>
  <c r="AI47" i="43"/>
  <c r="AJ47" i="43"/>
  <c r="AK47" i="43"/>
  <c r="AL47" i="43"/>
  <c r="I48" i="43"/>
  <c r="Q48" i="43"/>
  <c r="Y48" i="43"/>
  <c r="AG48" i="43"/>
  <c r="C50" i="43"/>
  <c r="D50" i="43"/>
  <c r="E50" i="43"/>
  <c r="F50" i="43"/>
  <c r="G50" i="43"/>
  <c r="H50" i="43"/>
  <c r="I50" i="43"/>
  <c r="J50" i="43"/>
  <c r="K50" i="43"/>
  <c r="L50" i="43"/>
  <c r="M50" i="43"/>
  <c r="N50" i="43"/>
  <c r="O50" i="43"/>
  <c r="P50" i="43"/>
  <c r="Q50" i="43"/>
  <c r="R50" i="43"/>
  <c r="S50" i="43"/>
  <c r="T50" i="43"/>
  <c r="U50" i="43"/>
  <c r="V50" i="43"/>
  <c r="W50" i="43"/>
  <c r="X50" i="43"/>
  <c r="Y50" i="43"/>
  <c r="Z50" i="43"/>
  <c r="AA50" i="43"/>
  <c r="AB50" i="43"/>
  <c r="AC50" i="43"/>
  <c r="AD50" i="43"/>
  <c r="AE50" i="43"/>
  <c r="AF50" i="43"/>
  <c r="AG50" i="43"/>
  <c r="AH50" i="43"/>
  <c r="AI50" i="43"/>
  <c r="AJ50" i="43"/>
  <c r="AK50" i="43"/>
  <c r="AL50" i="43"/>
  <c r="B52" i="43"/>
  <c r="AN52" i="43"/>
  <c r="B53" i="43"/>
  <c r="B54" i="43"/>
  <c r="AN54" i="43"/>
  <c r="B55" i="43"/>
  <c r="B56" i="43"/>
  <c r="AN56" i="43"/>
  <c r="B57" i="43"/>
  <c r="B58" i="43"/>
  <c r="AN58" i="43"/>
  <c r="B59" i="43"/>
  <c r="B60" i="43"/>
  <c r="AN60" i="43"/>
  <c r="B61" i="43"/>
  <c r="B62" i="43"/>
  <c r="AN62" i="43"/>
  <c r="B63" i="43"/>
  <c r="B64" i="43"/>
  <c r="AN64" i="43"/>
  <c r="B65" i="43"/>
  <c r="B66" i="43"/>
  <c r="AN66" i="43"/>
  <c r="B67" i="43"/>
  <c r="AN68" i="43"/>
  <c r="A71" i="43"/>
  <c r="B71" i="43"/>
  <c r="C71" i="43"/>
  <c r="D71" i="43"/>
  <c r="E71" i="43"/>
  <c r="Q71" i="43" s="1"/>
  <c r="F71" i="43"/>
  <c r="R71" i="43" s="1"/>
  <c r="G71" i="43"/>
  <c r="S71" i="43" s="1"/>
  <c r="H71" i="43"/>
  <c r="I71" i="43"/>
  <c r="J71" i="43"/>
  <c r="K71" i="43"/>
  <c r="L71" i="43"/>
  <c r="N71" i="43"/>
  <c r="O71" i="43"/>
  <c r="P71" i="43"/>
  <c r="T71" i="43"/>
  <c r="U71" i="43"/>
  <c r="V71" i="43"/>
  <c r="W71" i="43"/>
  <c r="X71" i="43"/>
  <c r="B72" i="43"/>
  <c r="C72" i="43"/>
  <c r="D72" i="43"/>
  <c r="E72" i="43"/>
  <c r="F72" i="43"/>
  <c r="G72" i="43"/>
  <c r="H72" i="43"/>
  <c r="I72" i="43"/>
  <c r="J72" i="43"/>
  <c r="K72" i="43"/>
  <c r="L72" i="43"/>
  <c r="B73" i="43"/>
  <c r="C73" i="43"/>
  <c r="D73" i="43"/>
  <c r="E73" i="43"/>
  <c r="F73" i="43"/>
  <c r="G73" i="43"/>
  <c r="H73" i="43"/>
  <c r="I73" i="43"/>
  <c r="J73" i="43"/>
  <c r="K73" i="43"/>
  <c r="L73" i="43"/>
  <c r="O73" i="43"/>
  <c r="Q73" i="43"/>
  <c r="V73" i="43"/>
  <c r="W73" i="43"/>
  <c r="B74" i="43"/>
  <c r="C74" i="43"/>
  <c r="D74" i="43"/>
  <c r="E74" i="43"/>
  <c r="F74" i="43"/>
  <c r="G74" i="43"/>
  <c r="H74" i="43"/>
  <c r="I74" i="43"/>
  <c r="J74" i="43"/>
  <c r="K74" i="43"/>
  <c r="L74" i="43"/>
  <c r="R74" i="43"/>
  <c r="T74" i="43"/>
  <c r="B75" i="43"/>
  <c r="C75" i="43"/>
  <c r="O72" i="43" s="1"/>
  <c r="D75" i="43"/>
  <c r="P72" i="43" s="1"/>
  <c r="E75" i="43"/>
  <c r="Q72" i="43" s="1"/>
  <c r="F75" i="43"/>
  <c r="R72" i="43" s="1"/>
  <c r="G75" i="43"/>
  <c r="S72" i="43" s="1"/>
  <c r="H75" i="43"/>
  <c r="T72" i="43" s="1"/>
  <c r="I75" i="43"/>
  <c r="U72" i="43" s="1"/>
  <c r="J75" i="43"/>
  <c r="V72" i="43" s="1"/>
  <c r="K75" i="43"/>
  <c r="W72" i="43" s="1"/>
  <c r="L75" i="43"/>
  <c r="X72" i="43" s="1"/>
  <c r="R75" i="43"/>
  <c r="T75" i="43"/>
  <c r="U75" i="43"/>
  <c r="B76" i="43"/>
  <c r="C76" i="43"/>
  <c r="D76" i="43"/>
  <c r="E76" i="43"/>
  <c r="F76" i="43"/>
  <c r="G76" i="43"/>
  <c r="H76" i="43"/>
  <c r="I76" i="43"/>
  <c r="J76" i="43"/>
  <c r="K76" i="43"/>
  <c r="L76" i="43"/>
  <c r="S76" i="43"/>
  <c r="U76" i="43"/>
  <c r="V76" i="43"/>
  <c r="B77" i="43"/>
  <c r="C77" i="43"/>
  <c r="D77" i="43"/>
  <c r="P73" i="43" s="1"/>
  <c r="E77" i="43"/>
  <c r="F77" i="43"/>
  <c r="R73" i="43" s="1"/>
  <c r="G77" i="43"/>
  <c r="S73" i="43" s="1"/>
  <c r="H77" i="43"/>
  <c r="T73" i="43" s="1"/>
  <c r="I77" i="43"/>
  <c r="U73" i="43" s="1"/>
  <c r="J77" i="43"/>
  <c r="K77" i="43"/>
  <c r="L77" i="43"/>
  <c r="X73" i="43" s="1"/>
  <c r="O77" i="43"/>
  <c r="T77" i="43"/>
  <c r="U77" i="43"/>
  <c r="W77" i="43"/>
  <c r="B78" i="43"/>
  <c r="C78" i="43"/>
  <c r="D78" i="43"/>
  <c r="E78" i="43"/>
  <c r="F78" i="43"/>
  <c r="G78" i="43"/>
  <c r="H78" i="43"/>
  <c r="I78" i="43"/>
  <c r="J78" i="43"/>
  <c r="K78" i="43"/>
  <c r="L78" i="43"/>
  <c r="P78" i="43"/>
  <c r="U78" i="43"/>
  <c r="V78" i="43"/>
  <c r="X78" i="43"/>
  <c r="B79" i="43"/>
  <c r="C79" i="43"/>
  <c r="O74" i="43" s="1"/>
  <c r="D79" i="43"/>
  <c r="P74" i="43" s="1"/>
  <c r="E79" i="43"/>
  <c r="Q74" i="43" s="1"/>
  <c r="F79" i="43"/>
  <c r="G79" i="43"/>
  <c r="S74" i="43" s="1"/>
  <c r="H79" i="43"/>
  <c r="I79" i="43"/>
  <c r="U74" i="43" s="1"/>
  <c r="J79" i="43"/>
  <c r="V74" i="43" s="1"/>
  <c r="K79" i="43"/>
  <c r="W74" i="43" s="1"/>
  <c r="L79" i="43"/>
  <c r="X74" i="43" s="1"/>
  <c r="B80" i="43"/>
  <c r="C80" i="43"/>
  <c r="D80" i="43"/>
  <c r="E80" i="43"/>
  <c r="F80" i="43"/>
  <c r="G80" i="43"/>
  <c r="H80" i="43"/>
  <c r="I80" i="43"/>
  <c r="J80" i="43"/>
  <c r="K80" i="43"/>
  <c r="L80" i="43"/>
  <c r="B81" i="43"/>
  <c r="C81" i="43"/>
  <c r="O75" i="43" s="1"/>
  <c r="D81" i="43"/>
  <c r="P75" i="43" s="1"/>
  <c r="E81" i="43"/>
  <c r="Q75" i="43" s="1"/>
  <c r="F81" i="43"/>
  <c r="G81" i="43"/>
  <c r="S75" i="43" s="1"/>
  <c r="H81" i="43"/>
  <c r="I81" i="43"/>
  <c r="J81" i="43"/>
  <c r="V75" i="43" s="1"/>
  <c r="K81" i="43"/>
  <c r="W75" i="43" s="1"/>
  <c r="L81" i="43"/>
  <c r="X75" i="43" s="1"/>
  <c r="B82" i="43"/>
  <c r="C82" i="43"/>
  <c r="D82" i="43"/>
  <c r="E82" i="43"/>
  <c r="F82" i="43"/>
  <c r="G82" i="43"/>
  <c r="H82" i="43"/>
  <c r="I82" i="43"/>
  <c r="J82" i="43"/>
  <c r="K82" i="43"/>
  <c r="L82" i="43"/>
  <c r="B83" i="43"/>
  <c r="C83" i="43"/>
  <c r="O76" i="43" s="1"/>
  <c r="D83" i="43"/>
  <c r="P76" i="43" s="1"/>
  <c r="E83" i="43"/>
  <c r="Q76" i="43" s="1"/>
  <c r="F83" i="43"/>
  <c r="R76" i="43" s="1"/>
  <c r="G83" i="43"/>
  <c r="H83" i="43"/>
  <c r="T76" i="43" s="1"/>
  <c r="I83" i="43"/>
  <c r="J83" i="43"/>
  <c r="K83" i="43"/>
  <c r="W76" i="43" s="1"/>
  <c r="L83" i="43"/>
  <c r="X76" i="43" s="1"/>
  <c r="B84" i="43"/>
  <c r="C84" i="43"/>
  <c r="D84" i="43"/>
  <c r="E84" i="43"/>
  <c r="F84" i="43"/>
  <c r="G84" i="43"/>
  <c r="H84" i="43"/>
  <c r="I84" i="43"/>
  <c r="J84" i="43"/>
  <c r="K84" i="43"/>
  <c r="L84" i="43"/>
  <c r="B85" i="43"/>
  <c r="C85" i="43"/>
  <c r="D85" i="43"/>
  <c r="P77" i="43" s="1"/>
  <c r="E85" i="43"/>
  <c r="Q77" i="43" s="1"/>
  <c r="F85" i="43"/>
  <c r="R77" i="43" s="1"/>
  <c r="G85" i="43"/>
  <c r="S77" i="43" s="1"/>
  <c r="H85" i="43"/>
  <c r="I85" i="43"/>
  <c r="J85" i="43"/>
  <c r="V77" i="43" s="1"/>
  <c r="K85" i="43"/>
  <c r="L85" i="43"/>
  <c r="X77" i="43" s="1"/>
  <c r="B86" i="43"/>
  <c r="C86" i="43"/>
  <c r="D86" i="43"/>
  <c r="E86" i="43"/>
  <c r="F86" i="43"/>
  <c r="G86" i="43"/>
  <c r="H86" i="43"/>
  <c r="I86" i="43"/>
  <c r="J86" i="43"/>
  <c r="K86" i="43"/>
  <c r="L86" i="43"/>
  <c r="B87" i="43"/>
  <c r="C87" i="43"/>
  <c r="O78" i="43" s="1"/>
  <c r="D87" i="43"/>
  <c r="E87" i="43"/>
  <c r="Q78" i="43" s="1"/>
  <c r="F87" i="43"/>
  <c r="R78" i="43" s="1"/>
  <c r="G87" i="43"/>
  <c r="S78" i="43" s="1"/>
  <c r="H87" i="43"/>
  <c r="T78" i="43" s="1"/>
  <c r="I87" i="43"/>
  <c r="J87" i="43"/>
  <c r="K87" i="43"/>
  <c r="W78" i="43" s="1"/>
  <c r="L87" i="43"/>
  <c r="B89" i="43"/>
  <c r="B136" i="43" s="1"/>
  <c r="C90" i="43"/>
  <c r="C137" i="43" s="1"/>
  <c r="D90" i="43"/>
  <c r="F90" i="43"/>
  <c r="G90" i="43"/>
  <c r="I90" i="43"/>
  <c r="I137" i="43" s="1"/>
  <c r="K90" i="43"/>
  <c r="K137" i="43" s="1"/>
  <c r="L90" i="43"/>
  <c r="N90" i="43"/>
  <c r="O90" i="43"/>
  <c r="Q90" i="43"/>
  <c r="Q137" i="43" s="1"/>
  <c r="S90" i="43"/>
  <c r="S137" i="43" s="1"/>
  <c r="T90" i="43"/>
  <c r="V90" i="43"/>
  <c r="W90" i="43"/>
  <c r="Y90" i="43"/>
  <c r="Y137" i="43" s="1"/>
  <c r="AA90" i="43"/>
  <c r="AA137" i="43" s="1"/>
  <c r="AB90" i="43"/>
  <c r="AD90" i="43"/>
  <c r="AE90" i="43"/>
  <c r="AG90" i="43"/>
  <c r="AG137" i="43" s="1"/>
  <c r="AI90" i="43"/>
  <c r="AI137" i="43" s="1"/>
  <c r="AJ90" i="43"/>
  <c r="AL90" i="43"/>
  <c r="AM90" i="43"/>
  <c r="AN91" i="43"/>
  <c r="AN93" i="43"/>
  <c r="AO93" i="43"/>
  <c r="C94" i="43"/>
  <c r="D94" i="43"/>
  <c r="E94" i="43"/>
  <c r="F94" i="43"/>
  <c r="G94" i="43"/>
  <c r="H94" i="43"/>
  <c r="I94" i="43"/>
  <c r="J94" i="43"/>
  <c r="K94" i="43"/>
  <c r="L94" i="43"/>
  <c r="M94" i="43"/>
  <c r="N94" i="43"/>
  <c r="O94" i="43"/>
  <c r="P94" i="43"/>
  <c r="Q94" i="43"/>
  <c r="R94" i="43"/>
  <c r="S94" i="43"/>
  <c r="T94" i="43"/>
  <c r="U94" i="43"/>
  <c r="V94" i="43"/>
  <c r="W94" i="43"/>
  <c r="X94" i="43"/>
  <c r="Y94" i="43"/>
  <c r="Z94" i="43"/>
  <c r="AA94" i="43"/>
  <c r="AB94" i="43"/>
  <c r="AC94" i="43"/>
  <c r="AD94" i="43"/>
  <c r="AE94" i="43"/>
  <c r="AF94" i="43"/>
  <c r="AG94" i="43"/>
  <c r="AH94" i="43"/>
  <c r="AI94" i="43"/>
  <c r="AJ94" i="43"/>
  <c r="AK94" i="43"/>
  <c r="AL94" i="43"/>
  <c r="AN95" i="43"/>
  <c r="AO95" i="43"/>
  <c r="C96" i="43"/>
  <c r="D96" i="43"/>
  <c r="E96" i="43"/>
  <c r="F96" i="43"/>
  <c r="G96" i="43"/>
  <c r="H96" i="43"/>
  <c r="I96" i="43"/>
  <c r="J96" i="43"/>
  <c r="K96" i="43"/>
  <c r="L96" i="43"/>
  <c r="M96" i="43"/>
  <c r="N96" i="43"/>
  <c r="O96" i="43"/>
  <c r="P96" i="43"/>
  <c r="Q96" i="43"/>
  <c r="R96" i="43"/>
  <c r="S96" i="43"/>
  <c r="T96" i="43"/>
  <c r="U96" i="43"/>
  <c r="V96" i="43"/>
  <c r="W96" i="43"/>
  <c r="X96" i="43"/>
  <c r="Y96" i="43"/>
  <c r="Z96" i="43"/>
  <c r="AA96" i="43"/>
  <c r="AB96" i="43"/>
  <c r="AC96" i="43"/>
  <c r="AD96" i="43"/>
  <c r="AE96" i="43"/>
  <c r="AF96" i="43"/>
  <c r="AG96" i="43"/>
  <c r="AH96" i="43"/>
  <c r="AI96" i="43"/>
  <c r="AJ96" i="43"/>
  <c r="AK96" i="43"/>
  <c r="AL96" i="43"/>
  <c r="AN97" i="43"/>
  <c r="AO97" i="43"/>
  <c r="C98" i="43"/>
  <c r="D98" i="43"/>
  <c r="E98" i="43"/>
  <c r="F98" i="43"/>
  <c r="G98" i="43"/>
  <c r="H98" i="43"/>
  <c r="I98" i="43"/>
  <c r="J98" i="43"/>
  <c r="K98" i="43"/>
  <c r="L98" i="43"/>
  <c r="M98" i="43"/>
  <c r="N98" i="43"/>
  <c r="O98" i="43"/>
  <c r="P98" i="43"/>
  <c r="Q98" i="43"/>
  <c r="R98" i="43"/>
  <c r="S98" i="43"/>
  <c r="T98" i="43"/>
  <c r="U98" i="43"/>
  <c r="V98" i="43"/>
  <c r="W98" i="43"/>
  <c r="X98" i="43"/>
  <c r="Y98" i="43"/>
  <c r="Z98" i="43"/>
  <c r="AA98" i="43"/>
  <c r="AB98" i="43"/>
  <c r="AC98" i="43"/>
  <c r="AD98" i="43"/>
  <c r="AE98" i="43"/>
  <c r="AF98" i="43"/>
  <c r="AG98" i="43"/>
  <c r="AH98" i="43"/>
  <c r="AI98" i="43"/>
  <c r="AJ98" i="43"/>
  <c r="AK98" i="43"/>
  <c r="AL98" i="43"/>
  <c r="AN99" i="43"/>
  <c r="AO99" i="43"/>
  <c r="C100" i="43"/>
  <c r="D100" i="43"/>
  <c r="E100" i="43"/>
  <c r="F100" i="43"/>
  <c r="G100" i="43"/>
  <c r="H100" i="43"/>
  <c r="I100" i="43"/>
  <c r="J100" i="43"/>
  <c r="K100" i="43"/>
  <c r="L100" i="43"/>
  <c r="M100" i="43"/>
  <c r="N100" i="43"/>
  <c r="O100" i="43"/>
  <c r="P100" i="43"/>
  <c r="Q100" i="43"/>
  <c r="R100" i="43"/>
  <c r="S100" i="43"/>
  <c r="T100" i="43"/>
  <c r="U100" i="43"/>
  <c r="V100" i="43"/>
  <c r="W100" i="43"/>
  <c r="X100" i="43"/>
  <c r="Y100" i="43"/>
  <c r="Z100" i="43"/>
  <c r="AA100" i="43"/>
  <c r="AB100" i="43"/>
  <c r="AC100" i="43"/>
  <c r="AD100" i="43"/>
  <c r="AE100" i="43"/>
  <c r="AF100" i="43"/>
  <c r="AG100" i="43"/>
  <c r="AH100" i="43"/>
  <c r="AI100" i="43"/>
  <c r="AJ100" i="43"/>
  <c r="AK100" i="43"/>
  <c r="AL100" i="43"/>
  <c r="AN101" i="43"/>
  <c r="AO101" i="43"/>
  <c r="C102" i="43"/>
  <c r="D102" i="43"/>
  <c r="E102" i="43"/>
  <c r="F102" i="43"/>
  <c r="G102" i="43"/>
  <c r="H102" i="43"/>
  <c r="I102" i="43"/>
  <c r="J102" i="43"/>
  <c r="K102" i="43"/>
  <c r="L102" i="43"/>
  <c r="M102" i="43"/>
  <c r="N102" i="43"/>
  <c r="O102" i="43"/>
  <c r="P102" i="43"/>
  <c r="Q102" i="43"/>
  <c r="R102" i="43"/>
  <c r="S102" i="43"/>
  <c r="T102" i="43"/>
  <c r="U102" i="43"/>
  <c r="V102" i="43"/>
  <c r="W102" i="43"/>
  <c r="X102" i="43"/>
  <c r="Y102" i="43"/>
  <c r="Z102" i="43"/>
  <c r="AA102" i="43"/>
  <c r="AB102" i="43"/>
  <c r="AC102" i="43"/>
  <c r="AD102" i="43"/>
  <c r="AE102" i="43"/>
  <c r="AF102" i="43"/>
  <c r="AG102" i="43"/>
  <c r="AH102" i="43"/>
  <c r="AI102" i="43"/>
  <c r="AJ102" i="43"/>
  <c r="AK102" i="43"/>
  <c r="AL102" i="43"/>
  <c r="B107" i="43"/>
  <c r="AN107" i="43"/>
  <c r="B108" i="43"/>
  <c r="B109" i="43"/>
  <c r="AN109" i="43"/>
  <c r="B110" i="43"/>
  <c r="B111" i="43"/>
  <c r="AN111" i="43"/>
  <c r="B112" i="43"/>
  <c r="B113" i="43"/>
  <c r="AN113" i="43"/>
  <c r="B114" i="43"/>
  <c r="B115" i="43"/>
  <c r="AN115" i="43"/>
  <c r="B116" i="43"/>
  <c r="B117" i="43"/>
  <c r="AN117" i="43"/>
  <c r="B118" i="43"/>
  <c r="AN119" i="43"/>
  <c r="A122" i="43"/>
  <c r="B122" i="43"/>
  <c r="C122" i="43"/>
  <c r="D122" i="43"/>
  <c r="P122" i="43" s="1"/>
  <c r="E122" i="43"/>
  <c r="Q122" i="43" s="1"/>
  <c r="F122" i="43"/>
  <c r="R122" i="43" s="1"/>
  <c r="G122" i="43"/>
  <c r="H122" i="43"/>
  <c r="I122" i="43"/>
  <c r="J122" i="43"/>
  <c r="V122" i="43" s="1"/>
  <c r="K122" i="43"/>
  <c r="L122" i="43"/>
  <c r="X122" i="43" s="1"/>
  <c r="N122" i="43"/>
  <c r="O122" i="43"/>
  <c r="S122" i="43"/>
  <c r="T122" i="43"/>
  <c r="U122" i="43"/>
  <c r="W122" i="43"/>
  <c r="B123" i="43"/>
  <c r="C123" i="43"/>
  <c r="D123" i="43"/>
  <c r="E123" i="43"/>
  <c r="F123" i="43"/>
  <c r="G123" i="43"/>
  <c r="H123" i="43"/>
  <c r="I123" i="43"/>
  <c r="J123" i="43"/>
  <c r="K123" i="43"/>
  <c r="L123" i="43"/>
  <c r="B124" i="43"/>
  <c r="C124" i="43"/>
  <c r="D124" i="43"/>
  <c r="E124" i="43"/>
  <c r="F124" i="43"/>
  <c r="G124" i="43"/>
  <c r="H124" i="43"/>
  <c r="I124" i="43"/>
  <c r="J124" i="43"/>
  <c r="K124" i="43"/>
  <c r="L124" i="43"/>
  <c r="P124" i="43"/>
  <c r="U124" i="43"/>
  <c r="V124" i="43"/>
  <c r="X124" i="43"/>
  <c r="B125" i="43"/>
  <c r="C125" i="43"/>
  <c r="D125" i="43"/>
  <c r="E125" i="43"/>
  <c r="F125" i="43"/>
  <c r="G125" i="43"/>
  <c r="H125" i="43"/>
  <c r="I125" i="43"/>
  <c r="J125" i="43"/>
  <c r="K125" i="43"/>
  <c r="L125" i="43"/>
  <c r="O125" i="43"/>
  <c r="Q125" i="43"/>
  <c r="V125" i="43"/>
  <c r="W125" i="43"/>
  <c r="B126" i="43"/>
  <c r="C126" i="43"/>
  <c r="O123" i="43" s="1"/>
  <c r="D126" i="43"/>
  <c r="P123" i="43" s="1"/>
  <c r="E126" i="43"/>
  <c r="Q123" i="43" s="1"/>
  <c r="F126" i="43"/>
  <c r="R123" i="43" s="1"/>
  <c r="G126" i="43"/>
  <c r="S123" i="43" s="1"/>
  <c r="H126" i="43"/>
  <c r="T123" i="43" s="1"/>
  <c r="I126" i="43"/>
  <c r="U123" i="43" s="1"/>
  <c r="J126" i="43"/>
  <c r="V123" i="43" s="1"/>
  <c r="K126" i="43"/>
  <c r="W123" i="43" s="1"/>
  <c r="L126" i="43"/>
  <c r="X123" i="43" s="1"/>
  <c r="B127" i="43"/>
  <c r="C127" i="43"/>
  <c r="D127" i="43"/>
  <c r="E127" i="43"/>
  <c r="F127" i="43"/>
  <c r="G127" i="43"/>
  <c r="H127" i="43"/>
  <c r="I127" i="43"/>
  <c r="J127" i="43"/>
  <c r="K127" i="43"/>
  <c r="L127" i="43"/>
  <c r="B128" i="43"/>
  <c r="C128" i="43"/>
  <c r="O124" i="43" s="1"/>
  <c r="D128" i="43"/>
  <c r="E128" i="43"/>
  <c r="Q124" i="43" s="1"/>
  <c r="F128" i="43"/>
  <c r="R124" i="43" s="1"/>
  <c r="G128" i="43"/>
  <c r="S124" i="43" s="1"/>
  <c r="H128" i="43"/>
  <c r="T124" i="43" s="1"/>
  <c r="I128" i="43"/>
  <c r="J128" i="43"/>
  <c r="K128" i="43"/>
  <c r="W124" i="43" s="1"/>
  <c r="L128" i="43"/>
  <c r="B129" i="43"/>
  <c r="C129" i="43"/>
  <c r="D129" i="43"/>
  <c r="E129" i="43"/>
  <c r="F129" i="43"/>
  <c r="G129" i="43"/>
  <c r="H129" i="43"/>
  <c r="I129" i="43"/>
  <c r="J129" i="43"/>
  <c r="K129" i="43"/>
  <c r="L129" i="43"/>
  <c r="B130" i="43"/>
  <c r="C130" i="43"/>
  <c r="D130" i="43"/>
  <c r="P125" i="43" s="1"/>
  <c r="E130" i="43"/>
  <c r="F130" i="43"/>
  <c r="R125" i="43" s="1"/>
  <c r="G130" i="43"/>
  <c r="S125" i="43" s="1"/>
  <c r="H130" i="43"/>
  <c r="T125" i="43" s="1"/>
  <c r="I130" i="43"/>
  <c r="U125" i="43" s="1"/>
  <c r="J130" i="43"/>
  <c r="K130" i="43"/>
  <c r="L130" i="43"/>
  <c r="X125" i="43" s="1"/>
  <c r="B131" i="43"/>
  <c r="C131" i="43"/>
  <c r="D131" i="43"/>
  <c r="E131" i="43"/>
  <c r="F131" i="43"/>
  <c r="G131" i="43"/>
  <c r="H131" i="43"/>
  <c r="I131" i="43"/>
  <c r="J131" i="43"/>
  <c r="K131" i="43"/>
  <c r="L131" i="43"/>
  <c r="B132" i="43"/>
  <c r="C132" i="43"/>
  <c r="O126" i="43" s="1"/>
  <c r="D132" i="43"/>
  <c r="P126" i="43" s="1"/>
  <c r="E132" i="43"/>
  <c r="Q126" i="43" s="1"/>
  <c r="F132" i="43"/>
  <c r="R126" i="43" s="1"/>
  <c r="G132" i="43"/>
  <c r="S126" i="43" s="1"/>
  <c r="H132" i="43"/>
  <c r="T126" i="43" s="1"/>
  <c r="I132" i="43"/>
  <c r="U126" i="43" s="1"/>
  <c r="J132" i="43"/>
  <c r="V126" i="43" s="1"/>
  <c r="K132" i="43"/>
  <c r="W126" i="43" s="1"/>
  <c r="L132" i="43"/>
  <c r="X126" i="43" s="1"/>
  <c r="B133" i="43"/>
  <c r="C133" i="43"/>
  <c r="D133" i="43"/>
  <c r="E133" i="43"/>
  <c r="F133" i="43"/>
  <c r="G133" i="43"/>
  <c r="H133" i="43"/>
  <c r="I133" i="43"/>
  <c r="J133" i="43"/>
  <c r="K133" i="43"/>
  <c r="L133" i="43"/>
  <c r="B134" i="43"/>
  <c r="C134" i="43"/>
  <c r="O127" i="43" s="1"/>
  <c r="D134" i="43"/>
  <c r="P127" i="43" s="1"/>
  <c r="E134" i="43"/>
  <c r="Q127" i="43" s="1"/>
  <c r="F134" i="43"/>
  <c r="R127" i="43" s="1"/>
  <c r="G134" i="43"/>
  <c r="S127" i="43" s="1"/>
  <c r="H134" i="43"/>
  <c r="T127" i="43" s="1"/>
  <c r="I134" i="43"/>
  <c r="U127" i="43" s="1"/>
  <c r="J134" i="43"/>
  <c r="V127" i="43" s="1"/>
  <c r="K134" i="43"/>
  <c r="W127" i="43" s="1"/>
  <c r="L134" i="43"/>
  <c r="X127" i="43" s="1"/>
  <c r="D137" i="43"/>
  <c r="F137" i="43"/>
  <c r="G137" i="43"/>
  <c r="L137" i="43"/>
  <c r="N137" i="43"/>
  <c r="O137" i="43"/>
  <c r="T137" i="43"/>
  <c r="V137" i="43"/>
  <c r="W137" i="43"/>
  <c r="AB137" i="43"/>
  <c r="AD137" i="43"/>
  <c r="AE137" i="43"/>
  <c r="AJ137" i="43"/>
  <c r="AL137" i="43"/>
  <c r="AM137" i="43"/>
  <c r="AN138" i="43"/>
  <c r="AN140" i="43"/>
  <c r="AO140" i="43"/>
  <c r="C141" i="43"/>
  <c r="D141" i="43"/>
  <c r="E141" i="43"/>
  <c r="F141" i="43"/>
  <c r="G141" i="43"/>
  <c r="H141" i="43"/>
  <c r="I141" i="43"/>
  <c r="J141" i="43"/>
  <c r="K141" i="43"/>
  <c r="L141" i="43"/>
  <c r="M141" i="43"/>
  <c r="N141" i="43"/>
  <c r="O141" i="43"/>
  <c r="P141" i="43"/>
  <c r="Q141" i="43"/>
  <c r="R141" i="43"/>
  <c r="S141" i="43"/>
  <c r="T141" i="43"/>
  <c r="U141" i="43"/>
  <c r="V141" i="43"/>
  <c r="W141" i="43"/>
  <c r="X141" i="43"/>
  <c r="Y141" i="43"/>
  <c r="Z141" i="43"/>
  <c r="AA141" i="43"/>
  <c r="AB141" i="43"/>
  <c r="AC141" i="43"/>
  <c r="AD141" i="43"/>
  <c r="AE141" i="43"/>
  <c r="AF141" i="43"/>
  <c r="AG141" i="43"/>
  <c r="AH141" i="43"/>
  <c r="AI141" i="43"/>
  <c r="AJ141" i="43"/>
  <c r="AK141" i="43"/>
  <c r="AL141" i="43"/>
  <c r="AN142" i="43"/>
  <c r="AO142" i="43"/>
  <c r="C143" i="43"/>
  <c r="D143" i="43"/>
  <c r="E143" i="43"/>
  <c r="F143" i="43"/>
  <c r="G143" i="43"/>
  <c r="H143" i="43"/>
  <c r="I143" i="43"/>
  <c r="J143" i="43"/>
  <c r="K143" i="43"/>
  <c r="L143" i="43"/>
  <c r="M143" i="43"/>
  <c r="N143" i="43"/>
  <c r="O143" i="43"/>
  <c r="P143" i="43"/>
  <c r="Q143" i="43"/>
  <c r="R143" i="43"/>
  <c r="S143" i="43"/>
  <c r="T143" i="43"/>
  <c r="U143" i="43"/>
  <c r="V143" i="43"/>
  <c r="W143" i="43"/>
  <c r="X143" i="43"/>
  <c r="Y143" i="43"/>
  <c r="Z143" i="43"/>
  <c r="AA143" i="43"/>
  <c r="AB143" i="43"/>
  <c r="AC143" i="43"/>
  <c r="AD143" i="43"/>
  <c r="AE143" i="43"/>
  <c r="AF143" i="43"/>
  <c r="AG143" i="43"/>
  <c r="AH143" i="43"/>
  <c r="AI143" i="43"/>
  <c r="AJ143" i="43"/>
  <c r="AK143" i="43"/>
  <c r="AL143" i="43"/>
  <c r="AN144" i="43"/>
  <c r="AO144" i="43"/>
  <c r="C145" i="43"/>
  <c r="D145" i="43"/>
  <c r="E145" i="43"/>
  <c r="F145" i="43"/>
  <c r="G145" i="43"/>
  <c r="H145" i="43"/>
  <c r="I145" i="43"/>
  <c r="J145" i="43"/>
  <c r="K145" i="43"/>
  <c r="L145" i="43"/>
  <c r="M145" i="43"/>
  <c r="N145" i="43"/>
  <c r="O145" i="43"/>
  <c r="P145" i="43"/>
  <c r="Q145" i="43"/>
  <c r="R145" i="43"/>
  <c r="S145" i="43"/>
  <c r="T145" i="43"/>
  <c r="U145" i="43"/>
  <c r="V145" i="43"/>
  <c r="W145" i="43"/>
  <c r="X145" i="43"/>
  <c r="Y145" i="43"/>
  <c r="Z145" i="43"/>
  <c r="AA145" i="43"/>
  <c r="AB145" i="43"/>
  <c r="AC145" i="43"/>
  <c r="AD145" i="43"/>
  <c r="AE145" i="43"/>
  <c r="AF145" i="43"/>
  <c r="AG145" i="43"/>
  <c r="AH145" i="43"/>
  <c r="AI145" i="43"/>
  <c r="AJ145" i="43"/>
  <c r="AK145" i="43"/>
  <c r="AL145" i="43"/>
  <c r="AN146" i="43"/>
  <c r="AO146" i="43"/>
  <c r="C147" i="43"/>
  <c r="D147" i="43"/>
  <c r="E147" i="43"/>
  <c r="F147" i="43"/>
  <c r="G147" i="43"/>
  <c r="H147" i="43"/>
  <c r="I147" i="43"/>
  <c r="J147" i="43"/>
  <c r="K147" i="43"/>
  <c r="L147" i="43"/>
  <c r="M147" i="43"/>
  <c r="N147" i="43"/>
  <c r="O147" i="43"/>
  <c r="P147" i="43"/>
  <c r="Q147" i="43"/>
  <c r="R147" i="43"/>
  <c r="S147" i="43"/>
  <c r="T147" i="43"/>
  <c r="U147" i="43"/>
  <c r="V147" i="43"/>
  <c r="W147" i="43"/>
  <c r="X147" i="43"/>
  <c r="Y147" i="43"/>
  <c r="Z147" i="43"/>
  <c r="AA147" i="43"/>
  <c r="AB147" i="43"/>
  <c r="AC147" i="43"/>
  <c r="AD147" i="43"/>
  <c r="AE147" i="43"/>
  <c r="AF147" i="43"/>
  <c r="AG147" i="43"/>
  <c r="AH147" i="43"/>
  <c r="AI147" i="43"/>
  <c r="AJ147" i="43"/>
  <c r="AK147" i="43"/>
  <c r="AL147" i="43"/>
  <c r="A148" i="43"/>
  <c r="A196" i="43" s="1"/>
  <c r="A217" i="43" s="1"/>
  <c r="N212" i="43" s="1"/>
  <c r="AN148" i="43"/>
  <c r="AO148" i="43"/>
  <c r="C149" i="43"/>
  <c r="D149" i="43"/>
  <c r="E149" i="43"/>
  <c r="F149" i="43"/>
  <c r="G149" i="43"/>
  <c r="H149" i="43"/>
  <c r="I149" i="43"/>
  <c r="J149" i="43"/>
  <c r="K149" i="43"/>
  <c r="L149" i="43"/>
  <c r="M149" i="43"/>
  <c r="N149" i="43"/>
  <c r="O149" i="43"/>
  <c r="P149" i="43"/>
  <c r="Q149" i="43"/>
  <c r="R149" i="43"/>
  <c r="S149" i="43"/>
  <c r="T149" i="43"/>
  <c r="U149" i="43"/>
  <c r="V149" i="43"/>
  <c r="W149" i="43"/>
  <c r="X149" i="43"/>
  <c r="Y149" i="43"/>
  <c r="Z149" i="43"/>
  <c r="AA149" i="43"/>
  <c r="AB149" i="43"/>
  <c r="AC149" i="43"/>
  <c r="AD149" i="43"/>
  <c r="AE149" i="43"/>
  <c r="AF149" i="43"/>
  <c r="AG149" i="43"/>
  <c r="AH149" i="43"/>
  <c r="AI149" i="43"/>
  <c r="AJ149" i="43"/>
  <c r="AK149" i="43"/>
  <c r="AL149" i="43"/>
  <c r="AN150" i="43"/>
  <c r="AO150" i="43"/>
  <c r="C151" i="43"/>
  <c r="D151" i="43"/>
  <c r="E151" i="43"/>
  <c r="F151" i="43"/>
  <c r="G151" i="43"/>
  <c r="H151" i="43"/>
  <c r="I151" i="43"/>
  <c r="J151" i="43"/>
  <c r="K151" i="43"/>
  <c r="L151" i="43"/>
  <c r="M151" i="43"/>
  <c r="N151" i="43"/>
  <c r="O151" i="43"/>
  <c r="P151" i="43"/>
  <c r="Q151" i="43"/>
  <c r="R151" i="43"/>
  <c r="S151" i="43"/>
  <c r="T151" i="43"/>
  <c r="U151" i="43"/>
  <c r="V151" i="43"/>
  <c r="W151" i="43"/>
  <c r="X151" i="43"/>
  <c r="Y151" i="43"/>
  <c r="Z151" i="43"/>
  <c r="AA151" i="43"/>
  <c r="AB151" i="43"/>
  <c r="AC151" i="43"/>
  <c r="AD151" i="43"/>
  <c r="AE151" i="43"/>
  <c r="AF151" i="43"/>
  <c r="AG151" i="43"/>
  <c r="AH151" i="43"/>
  <c r="AI151" i="43"/>
  <c r="AJ151" i="43"/>
  <c r="AK151" i="43"/>
  <c r="AL151" i="43"/>
  <c r="AN152" i="43"/>
  <c r="AO152" i="43"/>
  <c r="C153" i="43"/>
  <c r="D153" i="43"/>
  <c r="E153" i="43"/>
  <c r="F153" i="43"/>
  <c r="G153" i="43"/>
  <c r="H153" i="43"/>
  <c r="I153" i="43"/>
  <c r="J153" i="43"/>
  <c r="K153" i="43"/>
  <c r="L153" i="43"/>
  <c r="M153" i="43"/>
  <c r="N153" i="43"/>
  <c r="O153" i="43"/>
  <c r="P153" i="43"/>
  <c r="Q153" i="43"/>
  <c r="R153" i="43"/>
  <c r="S153" i="43"/>
  <c r="T153" i="43"/>
  <c r="U153" i="43"/>
  <c r="V153" i="43"/>
  <c r="W153" i="43"/>
  <c r="X153" i="43"/>
  <c r="Y153" i="43"/>
  <c r="Z153" i="43"/>
  <c r="AA153" i="43"/>
  <c r="AB153" i="43"/>
  <c r="AC153" i="43"/>
  <c r="AD153" i="43"/>
  <c r="AE153" i="43"/>
  <c r="AF153" i="43"/>
  <c r="AG153" i="43"/>
  <c r="AH153" i="43"/>
  <c r="AI153" i="43"/>
  <c r="AJ153" i="43"/>
  <c r="AK153" i="43"/>
  <c r="AL153" i="43"/>
  <c r="AN154" i="43"/>
  <c r="AO154" i="43"/>
  <c r="C155" i="43"/>
  <c r="D155" i="43"/>
  <c r="E155" i="43"/>
  <c r="F155" i="43"/>
  <c r="G155" i="43"/>
  <c r="H155" i="43"/>
  <c r="I155" i="43"/>
  <c r="J155" i="43"/>
  <c r="K155" i="43"/>
  <c r="L155" i="43"/>
  <c r="M155" i="43"/>
  <c r="N155" i="43"/>
  <c r="O155" i="43"/>
  <c r="P155" i="43"/>
  <c r="Q155" i="43"/>
  <c r="R155" i="43"/>
  <c r="S155" i="43"/>
  <c r="T155" i="43"/>
  <c r="U155" i="43"/>
  <c r="V155" i="43"/>
  <c r="W155" i="43"/>
  <c r="X155" i="43"/>
  <c r="Y155" i="43"/>
  <c r="Z155" i="43"/>
  <c r="AA155" i="43"/>
  <c r="AB155" i="43"/>
  <c r="AC155" i="43"/>
  <c r="AD155" i="43"/>
  <c r="AE155" i="43"/>
  <c r="AF155" i="43"/>
  <c r="AG155" i="43"/>
  <c r="AH155" i="43"/>
  <c r="AI155" i="43"/>
  <c r="AJ155" i="43"/>
  <c r="AK155" i="43"/>
  <c r="AL155" i="43"/>
  <c r="AN156" i="43"/>
  <c r="AO156" i="43"/>
  <c r="C157" i="43"/>
  <c r="D157" i="43"/>
  <c r="E157" i="43"/>
  <c r="F157" i="43"/>
  <c r="G157" i="43"/>
  <c r="H157" i="43"/>
  <c r="I157" i="43"/>
  <c r="J157" i="43"/>
  <c r="K157" i="43"/>
  <c r="L157" i="43"/>
  <c r="M157" i="43"/>
  <c r="N157" i="43"/>
  <c r="O157" i="43"/>
  <c r="P157" i="43"/>
  <c r="Q157" i="43"/>
  <c r="R157" i="43"/>
  <c r="S157" i="43"/>
  <c r="T157" i="43"/>
  <c r="U157" i="43"/>
  <c r="V157" i="43"/>
  <c r="W157" i="43"/>
  <c r="X157" i="43"/>
  <c r="Y157" i="43"/>
  <c r="Z157" i="43"/>
  <c r="AA157" i="43"/>
  <c r="AB157" i="43"/>
  <c r="AC157" i="43"/>
  <c r="AD157" i="43"/>
  <c r="AE157" i="43"/>
  <c r="AF157" i="43"/>
  <c r="AG157" i="43"/>
  <c r="AH157" i="43"/>
  <c r="AI157" i="43"/>
  <c r="AJ157" i="43"/>
  <c r="AK157" i="43"/>
  <c r="AL157" i="43"/>
  <c r="AO157" i="43"/>
  <c r="AN158" i="43"/>
  <c r="B162" i="43"/>
  <c r="AN162" i="43"/>
  <c r="B163" i="43"/>
  <c r="B164" i="43"/>
  <c r="AN164" i="43"/>
  <c r="B165" i="43"/>
  <c r="B166" i="43"/>
  <c r="AN166" i="43"/>
  <c r="B167" i="43"/>
  <c r="B168" i="43"/>
  <c r="AN168" i="43"/>
  <c r="B169" i="43"/>
  <c r="B170" i="43"/>
  <c r="AN170" i="43"/>
  <c r="B171" i="43"/>
  <c r="B172" i="43"/>
  <c r="AN172" i="43"/>
  <c r="B173" i="43"/>
  <c r="B174" i="43"/>
  <c r="AN174" i="43"/>
  <c r="B175" i="43"/>
  <c r="B176" i="43"/>
  <c r="AN176" i="43"/>
  <c r="B177" i="43"/>
  <c r="B178" i="43"/>
  <c r="AN178" i="43"/>
  <c r="B179" i="43"/>
  <c r="B180" i="43"/>
  <c r="AN180" i="43"/>
  <c r="B181" i="43"/>
  <c r="AN182" i="43"/>
  <c r="A185" i="43"/>
  <c r="A208" i="43" s="1"/>
  <c r="N208" i="43" s="1"/>
  <c r="B185" i="43"/>
  <c r="C185" i="43"/>
  <c r="C208" i="43" s="1"/>
  <c r="O208" i="43" s="1"/>
  <c r="D185" i="43"/>
  <c r="D208" i="43" s="1"/>
  <c r="P208" i="43" s="1"/>
  <c r="E185" i="43"/>
  <c r="F185" i="43"/>
  <c r="F208" i="43" s="1"/>
  <c r="R208" i="43" s="1"/>
  <c r="G185" i="43"/>
  <c r="H185" i="43"/>
  <c r="I185" i="43"/>
  <c r="I208" i="43" s="1"/>
  <c r="U208" i="43" s="1"/>
  <c r="J185" i="43"/>
  <c r="K185" i="43"/>
  <c r="K208" i="43" s="1"/>
  <c r="W208" i="43" s="1"/>
  <c r="L185" i="43"/>
  <c r="L208" i="43" s="1"/>
  <c r="X208" i="43" s="1"/>
  <c r="B186" i="43"/>
  <c r="C186" i="43"/>
  <c r="D186" i="43"/>
  <c r="E186" i="43"/>
  <c r="E209" i="43" s="1"/>
  <c r="F186" i="43"/>
  <c r="G186" i="43"/>
  <c r="G209" i="43" s="1"/>
  <c r="H186" i="43"/>
  <c r="I186" i="43"/>
  <c r="J186" i="43"/>
  <c r="K186" i="43"/>
  <c r="L186" i="43"/>
  <c r="B187" i="43"/>
  <c r="C187" i="43"/>
  <c r="D187" i="43"/>
  <c r="E187" i="43"/>
  <c r="F187" i="43"/>
  <c r="G187" i="43"/>
  <c r="H187" i="43"/>
  <c r="I187" i="43"/>
  <c r="J187" i="43"/>
  <c r="K187" i="43"/>
  <c r="L187" i="43"/>
  <c r="B188" i="43"/>
  <c r="C188" i="43"/>
  <c r="D188" i="43"/>
  <c r="E188" i="43"/>
  <c r="F188" i="43"/>
  <c r="F211" i="43" s="1"/>
  <c r="G188" i="43"/>
  <c r="G211" i="43" s="1"/>
  <c r="H188" i="43"/>
  <c r="I188" i="43"/>
  <c r="J188" i="43"/>
  <c r="K188" i="43"/>
  <c r="L188" i="43"/>
  <c r="B189" i="43"/>
  <c r="C189" i="43"/>
  <c r="C212" i="43" s="1"/>
  <c r="O209" i="43" s="1"/>
  <c r="D189" i="43"/>
  <c r="D212" i="43" s="1"/>
  <c r="P209" i="43" s="1"/>
  <c r="E189" i="43"/>
  <c r="F189" i="43"/>
  <c r="G189" i="43"/>
  <c r="H189" i="43"/>
  <c r="I189" i="43"/>
  <c r="I212" i="43" s="1"/>
  <c r="U209" i="43" s="1"/>
  <c r="J189" i="43"/>
  <c r="K189" i="43"/>
  <c r="K212" i="43" s="1"/>
  <c r="W209" i="43" s="1"/>
  <c r="L189" i="43"/>
  <c r="L212" i="43" s="1"/>
  <c r="X209" i="43" s="1"/>
  <c r="B190" i="43"/>
  <c r="C190" i="43"/>
  <c r="D190" i="43"/>
  <c r="E190" i="43"/>
  <c r="F190" i="43"/>
  <c r="G190" i="43"/>
  <c r="G223" i="43" s="1"/>
  <c r="G224" i="43" s="1"/>
  <c r="S215" i="43" s="1"/>
  <c r="H190" i="43"/>
  <c r="I190" i="43"/>
  <c r="I223" i="43" s="1"/>
  <c r="I224" i="43" s="1"/>
  <c r="U215" i="43" s="1"/>
  <c r="J190" i="43"/>
  <c r="K190" i="43"/>
  <c r="L190" i="43"/>
  <c r="B191" i="43"/>
  <c r="C191" i="43"/>
  <c r="D191" i="43"/>
  <c r="E191" i="43"/>
  <c r="F191" i="43"/>
  <c r="G191" i="43"/>
  <c r="H191" i="43"/>
  <c r="I191" i="43"/>
  <c r="J191" i="43"/>
  <c r="K191" i="43"/>
  <c r="L191" i="43"/>
  <c r="B192" i="43"/>
  <c r="B213" i="43" s="1"/>
  <c r="C192" i="43"/>
  <c r="D192" i="43"/>
  <c r="E192" i="43"/>
  <c r="E213" i="43" s="1"/>
  <c r="F192" i="43"/>
  <c r="G192" i="43"/>
  <c r="H192" i="43"/>
  <c r="H213" i="43" s="1"/>
  <c r="I192" i="43"/>
  <c r="J192" i="43"/>
  <c r="J213" i="43" s="1"/>
  <c r="K192" i="43"/>
  <c r="L192" i="43"/>
  <c r="B193" i="43"/>
  <c r="C193" i="43"/>
  <c r="D193" i="43"/>
  <c r="E193" i="43"/>
  <c r="E214" i="43" s="1"/>
  <c r="Q210" i="43" s="1"/>
  <c r="F193" i="43"/>
  <c r="G193" i="43"/>
  <c r="G214" i="43" s="1"/>
  <c r="S210" i="43" s="1"/>
  <c r="H193" i="43"/>
  <c r="I193" i="43"/>
  <c r="J193" i="43"/>
  <c r="K193" i="43"/>
  <c r="L193" i="43"/>
  <c r="B194" i="43"/>
  <c r="C194" i="43"/>
  <c r="D194" i="43"/>
  <c r="E194" i="43"/>
  <c r="F194" i="43"/>
  <c r="G194" i="43"/>
  <c r="H194" i="43"/>
  <c r="I194" i="43"/>
  <c r="J194" i="43"/>
  <c r="K194" i="43"/>
  <c r="L194" i="43"/>
  <c r="B195" i="43"/>
  <c r="C195" i="43"/>
  <c r="D195" i="43"/>
  <c r="E195" i="43"/>
  <c r="F195" i="43"/>
  <c r="F216" i="43" s="1"/>
  <c r="R211" i="43" s="1"/>
  <c r="G195" i="43"/>
  <c r="G216" i="43" s="1"/>
  <c r="S211" i="43" s="1"/>
  <c r="H195" i="43"/>
  <c r="I195" i="43"/>
  <c r="J195" i="43"/>
  <c r="K195" i="43"/>
  <c r="L195" i="43"/>
  <c r="B196" i="43"/>
  <c r="B217" i="43" s="1"/>
  <c r="C196" i="43"/>
  <c r="C217" i="43" s="1"/>
  <c r="D196" i="43"/>
  <c r="E196" i="43"/>
  <c r="F196" i="43"/>
  <c r="G196" i="43"/>
  <c r="H196" i="43"/>
  <c r="I196" i="43"/>
  <c r="J196" i="43"/>
  <c r="J217" i="43" s="1"/>
  <c r="K196" i="43"/>
  <c r="K217" i="43" s="1"/>
  <c r="L196" i="43"/>
  <c r="B197" i="43"/>
  <c r="C197" i="43"/>
  <c r="D197" i="43"/>
  <c r="E197" i="43"/>
  <c r="F197" i="43"/>
  <c r="G197" i="43"/>
  <c r="G218" i="43" s="1"/>
  <c r="S212" i="43" s="1"/>
  <c r="H197" i="43"/>
  <c r="H218" i="43" s="1"/>
  <c r="T212" i="43" s="1"/>
  <c r="I197" i="43"/>
  <c r="J197" i="43"/>
  <c r="K197" i="43"/>
  <c r="L197" i="43"/>
  <c r="B198" i="43"/>
  <c r="C198" i="43"/>
  <c r="C223" i="43" s="1"/>
  <c r="C224" i="43" s="1"/>
  <c r="O215" i="43" s="1"/>
  <c r="D198" i="43"/>
  <c r="E198" i="43"/>
  <c r="F198" i="43"/>
  <c r="F223" i="43" s="1"/>
  <c r="F224" i="43" s="1"/>
  <c r="R215" i="43" s="1"/>
  <c r="G198" i="43"/>
  <c r="H198" i="43"/>
  <c r="I198" i="43"/>
  <c r="J198" i="43"/>
  <c r="K198" i="43"/>
  <c r="K223" i="43" s="1"/>
  <c r="K224" i="43" s="1"/>
  <c r="W215" i="43" s="1"/>
  <c r="L198" i="43"/>
  <c r="B199" i="43"/>
  <c r="C199" i="43"/>
  <c r="D199" i="43"/>
  <c r="E199" i="43"/>
  <c r="F199" i="43"/>
  <c r="G199" i="43"/>
  <c r="H199" i="43"/>
  <c r="I199" i="43"/>
  <c r="J199" i="43"/>
  <c r="K199" i="43"/>
  <c r="L199" i="43"/>
  <c r="B200" i="43"/>
  <c r="C200" i="43"/>
  <c r="D200" i="43"/>
  <c r="D219" i="43" s="1"/>
  <c r="E200" i="43"/>
  <c r="E219" i="43" s="1"/>
  <c r="F200" i="43"/>
  <c r="G200" i="43"/>
  <c r="G219" i="43" s="1"/>
  <c r="H200" i="43"/>
  <c r="I200" i="43"/>
  <c r="J200" i="43"/>
  <c r="K200" i="43"/>
  <c r="L200" i="43"/>
  <c r="L219" i="43" s="1"/>
  <c r="B201" i="43"/>
  <c r="B220" i="43" s="1"/>
  <c r="C201" i="43"/>
  <c r="D201" i="43"/>
  <c r="D220" i="43" s="1"/>
  <c r="P213" i="43" s="1"/>
  <c r="E201" i="43"/>
  <c r="F201" i="43"/>
  <c r="G201" i="43"/>
  <c r="H201" i="43"/>
  <c r="I201" i="43"/>
  <c r="I220" i="43" s="1"/>
  <c r="U213" i="43" s="1"/>
  <c r="J201" i="43"/>
  <c r="J220" i="43" s="1"/>
  <c r="V213" i="43" s="1"/>
  <c r="K201" i="43"/>
  <c r="L201" i="43"/>
  <c r="L220" i="43" s="1"/>
  <c r="X213" i="43" s="1"/>
  <c r="B202" i="43"/>
  <c r="C202" i="43"/>
  <c r="D202" i="43"/>
  <c r="E202" i="43"/>
  <c r="E221" i="43" s="1"/>
  <c r="F202" i="43"/>
  <c r="F221" i="43" s="1"/>
  <c r="G202" i="43"/>
  <c r="H202" i="43"/>
  <c r="H221" i="43" s="1"/>
  <c r="I202" i="43"/>
  <c r="J202" i="43"/>
  <c r="K202" i="43"/>
  <c r="L202" i="43"/>
  <c r="B203" i="43"/>
  <c r="B222" i="43" s="1"/>
  <c r="C203" i="43"/>
  <c r="C222" i="43" s="1"/>
  <c r="O214" i="43" s="1"/>
  <c r="D203" i="43"/>
  <c r="E203" i="43"/>
  <c r="E222" i="43" s="1"/>
  <c r="Q214" i="43" s="1"/>
  <c r="F203" i="43"/>
  <c r="G203" i="43"/>
  <c r="H203" i="43"/>
  <c r="I203" i="43"/>
  <c r="J203" i="43"/>
  <c r="J222" i="43" s="1"/>
  <c r="V214" i="43" s="1"/>
  <c r="K203" i="43"/>
  <c r="L203" i="43"/>
  <c r="B204" i="43"/>
  <c r="C204" i="43"/>
  <c r="D204" i="43"/>
  <c r="E204" i="43"/>
  <c r="F204" i="43"/>
  <c r="G204" i="43"/>
  <c r="H204" i="43"/>
  <c r="I204" i="43"/>
  <c r="J204" i="43"/>
  <c r="K204" i="43"/>
  <c r="L204" i="43"/>
  <c r="B205" i="43"/>
  <c r="C205" i="43"/>
  <c r="D205" i="43"/>
  <c r="E205" i="43"/>
  <c r="F205" i="43"/>
  <c r="G205" i="43"/>
  <c r="H205" i="43"/>
  <c r="I205" i="43"/>
  <c r="J205" i="43"/>
  <c r="K205" i="43"/>
  <c r="L205" i="43"/>
  <c r="B208" i="43"/>
  <c r="E208" i="43"/>
  <c r="Q208" i="43" s="1"/>
  <c r="G208" i="43"/>
  <c r="S208" i="43" s="1"/>
  <c r="H208" i="43"/>
  <c r="T208" i="43" s="1"/>
  <c r="J208" i="43"/>
  <c r="V208" i="43"/>
  <c r="B209" i="43"/>
  <c r="C209" i="43"/>
  <c r="D209" i="43"/>
  <c r="F209" i="43"/>
  <c r="H209" i="43"/>
  <c r="I209" i="43"/>
  <c r="J209" i="43"/>
  <c r="K209" i="43"/>
  <c r="L209" i="43"/>
  <c r="B210" i="43"/>
  <c r="C210" i="43"/>
  <c r="D210" i="43"/>
  <c r="E210" i="43"/>
  <c r="F210" i="43"/>
  <c r="G210" i="43"/>
  <c r="H210" i="43"/>
  <c r="I210" i="43"/>
  <c r="J210" i="43"/>
  <c r="K210" i="43"/>
  <c r="L210" i="43"/>
  <c r="P210" i="43"/>
  <c r="X210" i="43"/>
  <c r="B211" i="43"/>
  <c r="C211" i="43"/>
  <c r="D211" i="43"/>
  <c r="E211" i="43"/>
  <c r="H211" i="43"/>
  <c r="I211" i="43"/>
  <c r="J211" i="43"/>
  <c r="K211" i="43"/>
  <c r="L211" i="43"/>
  <c r="T211" i="43"/>
  <c r="V211" i="43"/>
  <c r="B212" i="43"/>
  <c r="E212" i="43"/>
  <c r="Q209" i="43" s="1"/>
  <c r="F212" i="43"/>
  <c r="R209" i="43" s="1"/>
  <c r="G212" i="43"/>
  <c r="S209" i="43" s="1"/>
  <c r="H212" i="43"/>
  <c r="T209" i="43" s="1"/>
  <c r="J212" i="43"/>
  <c r="V209" i="43" s="1"/>
  <c r="O212" i="43"/>
  <c r="V212" i="43"/>
  <c r="W212" i="43"/>
  <c r="C213" i="43"/>
  <c r="D213" i="43"/>
  <c r="F213" i="43"/>
  <c r="G213" i="43"/>
  <c r="I213" i="43"/>
  <c r="K213" i="43"/>
  <c r="L213" i="43"/>
  <c r="O213" i="43"/>
  <c r="W213" i="43"/>
  <c r="B214" i="43"/>
  <c r="C214" i="43"/>
  <c r="O210" i="43" s="1"/>
  <c r="D214" i="43"/>
  <c r="F214" i="43"/>
  <c r="R210" i="43" s="1"/>
  <c r="H214" i="43"/>
  <c r="T210" i="43" s="1"/>
  <c r="I214" i="43"/>
  <c r="U210" i="43" s="1"/>
  <c r="J214" i="43"/>
  <c r="V210" i="43" s="1"/>
  <c r="K214" i="43"/>
  <c r="W210" i="43" s="1"/>
  <c r="L214" i="43"/>
  <c r="B215" i="43"/>
  <c r="C215" i="43"/>
  <c r="D215" i="43"/>
  <c r="E215" i="43"/>
  <c r="F215" i="43"/>
  <c r="G215" i="43"/>
  <c r="H215" i="43"/>
  <c r="I215" i="43"/>
  <c r="J215" i="43"/>
  <c r="K215" i="43"/>
  <c r="L215" i="43"/>
  <c r="B216" i="43"/>
  <c r="C216" i="43"/>
  <c r="O211" i="43" s="1"/>
  <c r="D216" i="43"/>
  <c r="P211" i="43" s="1"/>
  <c r="E216" i="43"/>
  <c r="Q211" i="43" s="1"/>
  <c r="H216" i="43"/>
  <c r="I216" i="43"/>
  <c r="U211" i="43" s="1"/>
  <c r="J216" i="43"/>
  <c r="K216" i="43"/>
  <c r="W211" i="43" s="1"/>
  <c r="L216" i="43"/>
  <c r="X211" i="43" s="1"/>
  <c r="D217" i="43"/>
  <c r="E217" i="43"/>
  <c r="F217" i="43"/>
  <c r="G217" i="43"/>
  <c r="H217" i="43"/>
  <c r="I217" i="43"/>
  <c r="L217" i="43"/>
  <c r="B218" i="43"/>
  <c r="C218" i="43"/>
  <c r="D218" i="43"/>
  <c r="P212" i="43" s="1"/>
  <c r="E218" i="43"/>
  <c r="Q212" i="43" s="1"/>
  <c r="F218" i="43"/>
  <c r="R212" i="43" s="1"/>
  <c r="I218" i="43"/>
  <c r="U212" i="43" s="1"/>
  <c r="J218" i="43"/>
  <c r="K218" i="43"/>
  <c r="L218" i="43"/>
  <c r="X212" i="43" s="1"/>
  <c r="B219" i="43"/>
  <c r="C219" i="43"/>
  <c r="F219" i="43"/>
  <c r="H219" i="43"/>
  <c r="I219" i="43"/>
  <c r="J219" i="43"/>
  <c r="K219" i="43"/>
  <c r="C220" i="43"/>
  <c r="E220" i="43"/>
  <c r="Q213" i="43" s="1"/>
  <c r="F220" i="43"/>
  <c r="R213" i="43" s="1"/>
  <c r="G220" i="43"/>
  <c r="S213" i="43" s="1"/>
  <c r="H220" i="43"/>
  <c r="T213" i="43" s="1"/>
  <c r="K220" i="43"/>
  <c r="B221" i="43"/>
  <c r="C221" i="43"/>
  <c r="D221" i="43"/>
  <c r="G221" i="43"/>
  <c r="I221" i="43"/>
  <c r="J221" i="43"/>
  <c r="K221" i="43"/>
  <c r="L221" i="43"/>
  <c r="D222" i="43"/>
  <c r="P214" i="43" s="1"/>
  <c r="F222" i="43"/>
  <c r="R214" i="43" s="1"/>
  <c r="G222" i="43"/>
  <c r="S214" i="43" s="1"/>
  <c r="H222" i="43"/>
  <c r="T214" i="43" s="1"/>
  <c r="I222" i="43"/>
  <c r="U214" i="43" s="1"/>
  <c r="K222" i="43"/>
  <c r="W214" i="43" s="1"/>
  <c r="L222" i="43"/>
  <c r="X214" i="43" s="1"/>
  <c r="A223" i="43"/>
  <c r="N215" i="43" s="1"/>
  <c r="B223" i="43"/>
  <c r="H224" i="43" s="1"/>
  <c r="T215" i="43" s="1"/>
  <c r="D223" i="43"/>
  <c r="D224" i="43" s="1"/>
  <c r="P215" i="43" s="1"/>
  <c r="E223" i="43"/>
  <c r="E224" i="43" s="1"/>
  <c r="Q215" i="43" s="1"/>
  <c r="H223" i="43"/>
  <c r="J223" i="43"/>
  <c r="J224" i="43" s="1"/>
  <c r="V215" i="43" s="1"/>
  <c r="L223" i="43"/>
  <c r="L224" i="43" s="1"/>
  <c r="X215" i="43" s="1"/>
  <c r="A3" i="42"/>
  <c r="A3" i="43" s="1"/>
  <c r="AN3" i="42"/>
  <c r="C4" i="42"/>
  <c r="D4" i="42"/>
  <c r="E4" i="42"/>
  <c r="F4" i="42"/>
  <c r="G4" i="42"/>
  <c r="H4" i="42"/>
  <c r="I4" i="42"/>
  <c r="N9" i="42" s="1"/>
  <c r="J4" i="42"/>
  <c r="K4" i="42"/>
  <c r="L4" i="42"/>
  <c r="M4" i="42"/>
  <c r="N4" i="42"/>
  <c r="O4" i="42"/>
  <c r="P4" i="42"/>
  <c r="Q4" i="42"/>
  <c r="R4" i="42"/>
  <c r="S4" i="42"/>
  <c r="T4" i="42"/>
  <c r="U4" i="42"/>
  <c r="V4" i="42"/>
  <c r="W4" i="42"/>
  <c r="X4" i="42"/>
  <c r="Y4" i="42"/>
  <c r="Z4" i="42"/>
  <c r="AA4" i="42"/>
  <c r="AB4" i="42"/>
  <c r="AC4" i="42"/>
  <c r="AD4" i="42"/>
  <c r="AE4" i="42"/>
  <c r="AF4" i="42"/>
  <c r="AG4" i="42"/>
  <c r="AH4" i="42"/>
  <c r="AI4" i="42"/>
  <c r="AJ4" i="42"/>
  <c r="AK4" i="42"/>
  <c r="AL4" i="42"/>
  <c r="A5" i="42"/>
  <c r="A15" i="42" s="1"/>
  <c r="A25" i="42" s="1"/>
  <c r="O23" i="42" s="1"/>
  <c r="AN5" i="42"/>
  <c r="AO5" i="42"/>
  <c r="C6" i="42"/>
  <c r="D6" i="42"/>
  <c r="E6" i="42"/>
  <c r="F6" i="42"/>
  <c r="G6" i="42"/>
  <c r="H6" i="42"/>
  <c r="I6" i="42"/>
  <c r="J6" i="42"/>
  <c r="K6" i="42"/>
  <c r="L6" i="42"/>
  <c r="M6" i="42"/>
  <c r="N6" i="42"/>
  <c r="O6" i="42"/>
  <c r="P6" i="42"/>
  <c r="Q6" i="42"/>
  <c r="R6" i="42"/>
  <c r="S6" i="42"/>
  <c r="T6" i="42"/>
  <c r="U6" i="42"/>
  <c r="V6" i="42"/>
  <c r="W6" i="42"/>
  <c r="X6" i="42"/>
  <c r="Y6" i="42"/>
  <c r="Z6" i="42"/>
  <c r="AA6" i="42"/>
  <c r="AB6" i="42"/>
  <c r="AC6" i="42"/>
  <c r="AD6" i="42"/>
  <c r="AE6" i="42"/>
  <c r="AF6" i="42"/>
  <c r="AG6" i="42"/>
  <c r="AH6" i="42"/>
  <c r="AI6" i="42"/>
  <c r="AJ6" i="42"/>
  <c r="AK6" i="42"/>
  <c r="AL6" i="42"/>
  <c r="A7" i="42"/>
  <c r="A17" i="42" s="1"/>
  <c r="A27" i="42" s="1"/>
  <c r="O24" i="42" s="1"/>
  <c r="AN7" i="42"/>
  <c r="AO7" i="42"/>
  <c r="C8" i="42"/>
  <c r="D8" i="42"/>
  <c r="E8" i="42"/>
  <c r="F8" i="42"/>
  <c r="G8" i="42"/>
  <c r="H8" i="42"/>
  <c r="I8" i="42"/>
  <c r="J8" i="42"/>
  <c r="K8" i="42"/>
  <c r="L8" i="42"/>
  <c r="M8" i="42"/>
  <c r="N8" i="42"/>
  <c r="O8" i="42"/>
  <c r="P8" i="42"/>
  <c r="Q8" i="42"/>
  <c r="R8" i="42"/>
  <c r="S8" i="42"/>
  <c r="T8" i="42"/>
  <c r="U8" i="42"/>
  <c r="V8" i="42"/>
  <c r="W8" i="42"/>
  <c r="X8" i="42"/>
  <c r="Y8" i="42"/>
  <c r="Z8" i="42"/>
  <c r="AA8" i="42"/>
  <c r="AB8" i="42"/>
  <c r="AC8" i="42"/>
  <c r="AD8" i="42"/>
  <c r="AE8" i="42"/>
  <c r="AF8" i="42"/>
  <c r="AG8" i="42"/>
  <c r="AH8" i="42"/>
  <c r="AI8" i="42"/>
  <c r="AJ8" i="42"/>
  <c r="AK8" i="42"/>
  <c r="AL8" i="42"/>
  <c r="B13" i="42"/>
  <c r="AN13" i="42"/>
  <c r="B14" i="42"/>
  <c r="B15" i="42"/>
  <c r="AN15" i="42"/>
  <c r="B16" i="42"/>
  <c r="B17" i="42"/>
  <c r="AN17" i="42"/>
  <c r="B18" i="42"/>
  <c r="A22" i="42"/>
  <c r="O22" i="42" s="1"/>
  <c r="B22" i="42"/>
  <c r="C22" i="42"/>
  <c r="D22" i="42"/>
  <c r="Q22" i="42" s="1"/>
  <c r="E22" i="42"/>
  <c r="R22" i="42" s="1"/>
  <c r="F22" i="42"/>
  <c r="S22" i="42" s="1"/>
  <c r="G22" i="42"/>
  <c r="T22" i="42" s="1"/>
  <c r="H22" i="42"/>
  <c r="U22" i="42" s="1"/>
  <c r="I22" i="42"/>
  <c r="V22" i="42" s="1"/>
  <c r="J22" i="42"/>
  <c r="W22" i="42" s="1"/>
  <c r="K22" i="42"/>
  <c r="L22" i="42"/>
  <c r="Y22" i="42" s="1"/>
  <c r="P22" i="42"/>
  <c r="X22" i="42"/>
  <c r="B23" i="42"/>
  <c r="C23" i="42"/>
  <c r="D23" i="42"/>
  <c r="E23" i="42"/>
  <c r="F23" i="42"/>
  <c r="G23" i="42"/>
  <c r="H23" i="42"/>
  <c r="I23" i="42"/>
  <c r="J23" i="42"/>
  <c r="K23" i="42"/>
  <c r="L23" i="42"/>
  <c r="W23" i="42"/>
  <c r="B24" i="42"/>
  <c r="C24" i="42"/>
  <c r="D24" i="42"/>
  <c r="E24" i="42"/>
  <c r="F24" i="42"/>
  <c r="G24" i="42"/>
  <c r="H24" i="42"/>
  <c r="I24" i="42"/>
  <c r="J24" i="42"/>
  <c r="K24" i="42"/>
  <c r="L24" i="42"/>
  <c r="B25" i="42"/>
  <c r="C25" i="42"/>
  <c r="D25" i="42"/>
  <c r="E25" i="42"/>
  <c r="F25" i="42"/>
  <c r="G25" i="42"/>
  <c r="H25" i="42"/>
  <c r="I25" i="42"/>
  <c r="J25" i="42"/>
  <c r="K25" i="42"/>
  <c r="L25" i="42"/>
  <c r="B26" i="42"/>
  <c r="C26" i="42"/>
  <c r="P23" i="42" s="1"/>
  <c r="D26" i="42"/>
  <c r="Q23" i="42" s="1"/>
  <c r="E26" i="42"/>
  <c r="R23" i="42" s="1"/>
  <c r="F26" i="42"/>
  <c r="S23" i="42" s="1"/>
  <c r="S25" i="42" s="1"/>
  <c r="G26" i="42"/>
  <c r="T23" i="42" s="1"/>
  <c r="H26" i="42"/>
  <c r="U23" i="42" s="1"/>
  <c r="I26" i="42"/>
  <c r="V23" i="42" s="1"/>
  <c r="J26" i="42"/>
  <c r="K26" i="42"/>
  <c r="X23" i="42" s="1"/>
  <c r="L26" i="42"/>
  <c r="Y23" i="42" s="1"/>
  <c r="B27" i="42"/>
  <c r="C27" i="42"/>
  <c r="D27" i="42"/>
  <c r="E27" i="42"/>
  <c r="F27" i="42"/>
  <c r="G27" i="42"/>
  <c r="H27" i="42"/>
  <c r="I27" i="42"/>
  <c r="J27" i="42"/>
  <c r="K27" i="42"/>
  <c r="L27" i="42"/>
  <c r="B28" i="42"/>
  <c r="C28" i="42"/>
  <c r="P24" i="42" s="1"/>
  <c r="D28" i="42"/>
  <c r="Q24" i="42" s="1"/>
  <c r="E28" i="42"/>
  <c r="R24" i="42" s="1"/>
  <c r="F28" i="42"/>
  <c r="S24" i="42" s="1"/>
  <c r="G28" i="42"/>
  <c r="T24" i="42" s="1"/>
  <c r="H28" i="42"/>
  <c r="U24" i="42" s="1"/>
  <c r="I28" i="42"/>
  <c r="V24" i="42" s="1"/>
  <c r="J28" i="42"/>
  <c r="W24" i="42" s="1"/>
  <c r="K28" i="42"/>
  <c r="X24" i="42" s="1"/>
  <c r="L28" i="42"/>
  <c r="Y24" i="42" s="1"/>
  <c r="B30" i="42"/>
  <c r="B31" i="42"/>
  <c r="C31" i="42"/>
  <c r="D31" i="42"/>
  <c r="E31" i="42"/>
  <c r="E90" i="42" s="1"/>
  <c r="E137" i="42" s="1"/>
  <c r="E227" i="42" s="1"/>
  <c r="F31" i="42"/>
  <c r="F90" i="42" s="1"/>
  <c r="F137" i="42" s="1"/>
  <c r="F227" i="42" s="1"/>
  <c r="G31" i="42"/>
  <c r="H31" i="42"/>
  <c r="H90" i="42" s="1"/>
  <c r="H137" i="42" s="1"/>
  <c r="I31" i="42"/>
  <c r="J31" i="42"/>
  <c r="K31" i="42"/>
  <c r="L31" i="42"/>
  <c r="M31" i="42"/>
  <c r="N31" i="42"/>
  <c r="N90" i="42" s="1"/>
  <c r="N137" i="42" s="1"/>
  <c r="N227" i="42" s="1"/>
  <c r="O31" i="42"/>
  <c r="P31" i="42"/>
  <c r="P90" i="42" s="1"/>
  <c r="P137" i="42" s="1"/>
  <c r="Q31" i="42"/>
  <c r="R31" i="42"/>
  <c r="S31" i="42"/>
  <c r="T31" i="42"/>
  <c r="U31" i="42"/>
  <c r="V31" i="42"/>
  <c r="W31" i="42"/>
  <c r="X31" i="42"/>
  <c r="X90" i="42" s="1"/>
  <c r="X137" i="42" s="1"/>
  <c r="Y31" i="42"/>
  <c r="Z31" i="42"/>
  <c r="AA31" i="42"/>
  <c r="AB31" i="42"/>
  <c r="AC31" i="42"/>
  <c r="AC90" i="42" s="1"/>
  <c r="AC137" i="42" s="1"/>
  <c r="AC227" i="42" s="1"/>
  <c r="AD31" i="42"/>
  <c r="AD90" i="42" s="1"/>
  <c r="AD137" i="42" s="1"/>
  <c r="AD227" i="42" s="1"/>
  <c r="AE31" i="42"/>
  <c r="AF31" i="42"/>
  <c r="AF90" i="42" s="1"/>
  <c r="AF137" i="42" s="1"/>
  <c r="AG31" i="42"/>
  <c r="AH31" i="42"/>
  <c r="AI31" i="42"/>
  <c r="AJ31" i="42"/>
  <c r="AK31" i="42"/>
  <c r="AK90" i="42" s="1"/>
  <c r="AK137" i="42" s="1"/>
  <c r="AK227" i="42" s="1"/>
  <c r="AL31" i="42"/>
  <c r="AL90" i="42" s="1"/>
  <c r="AL137" i="42" s="1"/>
  <c r="AL227" i="42" s="1"/>
  <c r="AM31" i="42"/>
  <c r="A32" i="42"/>
  <c r="A32" i="43" s="1"/>
  <c r="AN32" i="42"/>
  <c r="A34" i="42"/>
  <c r="A54" i="42" s="1"/>
  <c r="AN34" i="42"/>
  <c r="AO34" i="42"/>
  <c r="C35" i="42"/>
  <c r="D35" i="42"/>
  <c r="E35" i="42"/>
  <c r="F35" i="42"/>
  <c r="G35" i="42"/>
  <c r="H35" i="42"/>
  <c r="I35" i="42"/>
  <c r="J35" i="42"/>
  <c r="K35" i="42"/>
  <c r="L35" i="42"/>
  <c r="M35" i="42"/>
  <c r="N35" i="42"/>
  <c r="O35" i="42"/>
  <c r="P35" i="42"/>
  <c r="Q35" i="42"/>
  <c r="R35" i="42"/>
  <c r="S35" i="42"/>
  <c r="T35" i="42"/>
  <c r="U35" i="42"/>
  <c r="V35" i="42"/>
  <c r="W35" i="42"/>
  <c r="X35" i="42"/>
  <c r="Y35" i="42"/>
  <c r="Z35" i="42"/>
  <c r="AA35" i="42"/>
  <c r="AB35" i="42"/>
  <c r="AC35" i="42"/>
  <c r="AD35" i="42"/>
  <c r="AE35" i="42"/>
  <c r="AF35" i="42"/>
  <c r="AG35" i="42"/>
  <c r="AH35" i="42"/>
  <c r="AI35" i="42"/>
  <c r="AJ35" i="42"/>
  <c r="AK35" i="42"/>
  <c r="AL35" i="42"/>
  <c r="A36" i="42"/>
  <c r="A36" i="43" s="1"/>
  <c r="AN36" i="42"/>
  <c r="AO36" i="42"/>
  <c r="C37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38" i="42"/>
  <c r="A38" i="43" s="1"/>
  <c r="AN38" i="42"/>
  <c r="AO38" i="42"/>
  <c r="C39" i="42"/>
  <c r="D39" i="42"/>
  <c r="E39" i="42"/>
  <c r="F39" i="42"/>
  <c r="G39" i="42"/>
  <c r="H39" i="42"/>
  <c r="I39" i="42"/>
  <c r="J39" i="42"/>
  <c r="K39" i="42"/>
  <c r="L39" i="42"/>
  <c r="M39" i="42"/>
  <c r="N39" i="42"/>
  <c r="O39" i="42"/>
  <c r="P39" i="42"/>
  <c r="Q39" i="42"/>
  <c r="R39" i="42"/>
  <c r="S39" i="42"/>
  <c r="T39" i="42"/>
  <c r="U39" i="42"/>
  <c r="V39" i="42"/>
  <c r="W39" i="42"/>
  <c r="X39" i="42"/>
  <c r="Y39" i="42"/>
  <c r="Z39" i="42"/>
  <c r="AA39" i="42"/>
  <c r="AB39" i="42"/>
  <c r="AC39" i="42"/>
  <c r="AD39" i="42"/>
  <c r="AE39" i="42"/>
  <c r="AF39" i="42"/>
  <c r="AG39" i="42"/>
  <c r="AH39" i="42"/>
  <c r="AI39" i="42"/>
  <c r="AJ39" i="42"/>
  <c r="AK39" i="42"/>
  <c r="AL39" i="42"/>
  <c r="A40" i="42"/>
  <c r="A40" i="43" s="1"/>
  <c r="AN40" i="42"/>
  <c r="AO40" i="42"/>
  <c r="C41" i="42"/>
  <c r="D41" i="42"/>
  <c r="E41" i="42"/>
  <c r="F41" i="42"/>
  <c r="G41" i="42"/>
  <c r="H41" i="42"/>
  <c r="I41" i="42"/>
  <c r="J41" i="42"/>
  <c r="K41" i="42"/>
  <c r="L41" i="42"/>
  <c r="M41" i="42"/>
  <c r="N41" i="42"/>
  <c r="O41" i="42"/>
  <c r="P41" i="42"/>
  <c r="Q41" i="42"/>
  <c r="R41" i="42"/>
  <c r="S41" i="42"/>
  <c r="T41" i="42"/>
  <c r="U41" i="42"/>
  <c r="V41" i="42"/>
  <c r="W41" i="42"/>
  <c r="X41" i="42"/>
  <c r="Y41" i="42"/>
  <c r="Z41" i="42"/>
  <c r="AA41" i="42"/>
  <c r="AB41" i="42"/>
  <c r="AC41" i="42"/>
  <c r="AD41" i="42"/>
  <c r="AE41" i="42"/>
  <c r="AF41" i="42"/>
  <c r="AG41" i="42"/>
  <c r="AH41" i="42"/>
  <c r="AI41" i="42"/>
  <c r="AJ41" i="42"/>
  <c r="AK41" i="42"/>
  <c r="AL41" i="42"/>
  <c r="A42" i="42"/>
  <c r="A62" i="42" s="1"/>
  <c r="AN42" i="42"/>
  <c r="AO42" i="42"/>
  <c r="C43" i="42"/>
  <c r="D43" i="42"/>
  <c r="E43" i="42"/>
  <c r="F43" i="42"/>
  <c r="G43" i="42"/>
  <c r="H43" i="42"/>
  <c r="I43" i="42"/>
  <c r="J43" i="42"/>
  <c r="K43" i="42"/>
  <c r="L43" i="42"/>
  <c r="M43" i="42"/>
  <c r="N43" i="42"/>
  <c r="O43" i="42"/>
  <c r="P43" i="42"/>
  <c r="Q43" i="42"/>
  <c r="R43" i="42"/>
  <c r="S43" i="42"/>
  <c r="T43" i="42"/>
  <c r="U43" i="42"/>
  <c r="V43" i="42"/>
  <c r="W43" i="42"/>
  <c r="X43" i="42"/>
  <c r="Y43" i="42"/>
  <c r="Z43" i="42"/>
  <c r="AA43" i="42"/>
  <c r="AB43" i="42"/>
  <c r="AC43" i="42"/>
  <c r="AD43" i="42"/>
  <c r="AE43" i="42"/>
  <c r="AF43" i="42"/>
  <c r="AG43" i="42"/>
  <c r="AH43" i="42"/>
  <c r="AI43" i="42"/>
  <c r="AJ43" i="42"/>
  <c r="AK43" i="42"/>
  <c r="AL43" i="42"/>
  <c r="A44" i="42"/>
  <c r="A44" i="43" s="1"/>
  <c r="AN44" i="42"/>
  <c r="AO44" i="42"/>
  <c r="C45" i="42"/>
  <c r="D45" i="42"/>
  <c r="E45" i="42"/>
  <c r="F45" i="42"/>
  <c r="G45" i="42"/>
  <c r="H45" i="42"/>
  <c r="I45" i="42"/>
  <c r="J45" i="42"/>
  <c r="K45" i="42"/>
  <c r="L45" i="42"/>
  <c r="M45" i="42"/>
  <c r="N45" i="42"/>
  <c r="O45" i="42"/>
  <c r="P45" i="42"/>
  <c r="Q45" i="42"/>
  <c r="R45" i="42"/>
  <c r="S45" i="42"/>
  <c r="T45" i="42"/>
  <c r="U45" i="42"/>
  <c r="V45" i="42"/>
  <c r="W45" i="42"/>
  <c r="X45" i="42"/>
  <c r="Y45" i="42"/>
  <c r="Z45" i="42"/>
  <c r="AA45" i="42"/>
  <c r="AB45" i="42"/>
  <c r="AC45" i="42"/>
  <c r="AD45" i="42"/>
  <c r="AE45" i="42"/>
  <c r="AF45" i="42"/>
  <c r="AG45" i="42"/>
  <c r="AH45" i="42"/>
  <c r="AI45" i="42"/>
  <c r="AJ45" i="42"/>
  <c r="AK45" i="42"/>
  <c r="AL45" i="42"/>
  <c r="A46" i="42"/>
  <c r="A46" i="43" s="1"/>
  <c r="AN46" i="42"/>
  <c r="AO46" i="42"/>
  <c r="C47" i="42"/>
  <c r="D47" i="42"/>
  <c r="E47" i="42"/>
  <c r="F47" i="42"/>
  <c r="G47" i="42"/>
  <c r="H47" i="42"/>
  <c r="I47" i="42"/>
  <c r="J47" i="42"/>
  <c r="K47" i="42"/>
  <c r="L47" i="42"/>
  <c r="M47" i="42"/>
  <c r="N47" i="42"/>
  <c r="O47" i="42"/>
  <c r="P47" i="42"/>
  <c r="Q47" i="42"/>
  <c r="R47" i="42"/>
  <c r="S47" i="42"/>
  <c r="T47" i="42"/>
  <c r="U47" i="42"/>
  <c r="V47" i="42"/>
  <c r="W47" i="42"/>
  <c r="X47" i="42"/>
  <c r="Y47" i="42"/>
  <c r="Z47" i="42"/>
  <c r="AA47" i="42"/>
  <c r="AB47" i="42"/>
  <c r="AC47" i="42"/>
  <c r="AD47" i="42"/>
  <c r="AE47" i="42"/>
  <c r="AF47" i="42"/>
  <c r="AG47" i="42"/>
  <c r="AH47" i="42"/>
  <c r="AI47" i="42"/>
  <c r="AJ47" i="42"/>
  <c r="AK47" i="42"/>
  <c r="AL47" i="42"/>
  <c r="C48" i="42"/>
  <c r="D48" i="42"/>
  <c r="E48" i="42"/>
  <c r="F48" i="42"/>
  <c r="G48" i="42"/>
  <c r="H48" i="42"/>
  <c r="I48" i="42"/>
  <c r="J48" i="42"/>
  <c r="K48" i="42"/>
  <c r="L48" i="42"/>
  <c r="M48" i="42"/>
  <c r="N48" i="42"/>
  <c r="O48" i="42"/>
  <c r="P48" i="42"/>
  <c r="Q48" i="42"/>
  <c r="R48" i="42"/>
  <c r="S48" i="42"/>
  <c r="T48" i="42"/>
  <c r="U48" i="42"/>
  <c r="V48" i="42"/>
  <c r="W48" i="42"/>
  <c r="X48" i="42"/>
  <c r="Y48" i="42"/>
  <c r="Z48" i="42"/>
  <c r="AA48" i="42"/>
  <c r="AB48" i="42"/>
  <c r="AC48" i="42"/>
  <c r="AD48" i="42"/>
  <c r="AE48" i="42"/>
  <c r="AF48" i="42"/>
  <c r="AG48" i="42"/>
  <c r="AH48" i="42"/>
  <c r="AI48" i="42"/>
  <c r="AJ48" i="42"/>
  <c r="AK48" i="42"/>
  <c r="AL48" i="42"/>
  <c r="B52" i="42"/>
  <c r="AN52" i="42"/>
  <c r="B53" i="42"/>
  <c r="B54" i="42"/>
  <c r="AN54" i="42"/>
  <c r="B55" i="42"/>
  <c r="A56" i="42"/>
  <c r="B56" i="42"/>
  <c r="AN56" i="42"/>
  <c r="B57" i="42"/>
  <c r="B58" i="42"/>
  <c r="AN58" i="42"/>
  <c r="B59" i="42"/>
  <c r="A60" i="42"/>
  <c r="B60" i="42"/>
  <c r="AN60" i="42"/>
  <c r="B61" i="42"/>
  <c r="B62" i="42"/>
  <c r="AN62" i="42"/>
  <c r="B63" i="42"/>
  <c r="B64" i="42"/>
  <c r="AN64" i="42"/>
  <c r="B65" i="42"/>
  <c r="B66" i="42"/>
  <c r="AN66" i="42"/>
  <c r="B67" i="42"/>
  <c r="A71" i="42"/>
  <c r="O71" i="42" s="1"/>
  <c r="B71" i="42"/>
  <c r="B122" i="42" s="1"/>
  <c r="B185" i="42" s="1"/>
  <c r="C71" i="42"/>
  <c r="P71" i="42" s="1"/>
  <c r="D71" i="42"/>
  <c r="Q71" i="42" s="1"/>
  <c r="E71" i="42"/>
  <c r="F71" i="42"/>
  <c r="G71" i="42"/>
  <c r="H71" i="42"/>
  <c r="U71" i="42" s="1"/>
  <c r="I71" i="42"/>
  <c r="J71" i="42"/>
  <c r="W71" i="42" s="1"/>
  <c r="K71" i="42"/>
  <c r="X71" i="42" s="1"/>
  <c r="L71" i="42"/>
  <c r="Y71" i="42" s="1"/>
  <c r="R71" i="42"/>
  <c r="S71" i="42"/>
  <c r="T71" i="42"/>
  <c r="V71" i="42"/>
  <c r="Z71" i="42"/>
  <c r="B72" i="42"/>
  <c r="C72" i="42"/>
  <c r="D72" i="42"/>
  <c r="E72" i="42"/>
  <c r="F72" i="42"/>
  <c r="G72" i="42"/>
  <c r="H72" i="42"/>
  <c r="I72" i="42"/>
  <c r="J72" i="42"/>
  <c r="K72" i="42"/>
  <c r="L72" i="42"/>
  <c r="U72" i="42"/>
  <c r="Z72" i="42"/>
  <c r="B73" i="42"/>
  <c r="C73" i="42"/>
  <c r="D73" i="42"/>
  <c r="E73" i="42"/>
  <c r="F73" i="42"/>
  <c r="G73" i="42"/>
  <c r="H73" i="42"/>
  <c r="I73" i="42"/>
  <c r="J73" i="42"/>
  <c r="K73" i="42"/>
  <c r="L73" i="42"/>
  <c r="U73" i="42"/>
  <c r="Z73" i="42"/>
  <c r="A74" i="42"/>
  <c r="O72" i="42" s="1"/>
  <c r="B74" i="42"/>
  <c r="C74" i="42"/>
  <c r="D74" i="42"/>
  <c r="E74" i="42"/>
  <c r="F74" i="42"/>
  <c r="G74" i="42"/>
  <c r="H74" i="42"/>
  <c r="I74" i="42"/>
  <c r="J74" i="42"/>
  <c r="K74" i="42"/>
  <c r="L74" i="42"/>
  <c r="U74" i="42"/>
  <c r="V74" i="42"/>
  <c r="Z74" i="42"/>
  <c r="B75" i="42"/>
  <c r="C75" i="42"/>
  <c r="P72" i="42" s="1"/>
  <c r="D75" i="42"/>
  <c r="Q72" i="42" s="1"/>
  <c r="E75" i="42"/>
  <c r="R72" i="42" s="1"/>
  <c r="F75" i="42"/>
  <c r="S72" i="42" s="1"/>
  <c r="G75" i="42"/>
  <c r="T72" i="42" s="1"/>
  <c r="H75" i="42"/>
  <c r="I75" i="42"/>
  <c r="V72" i="42" s="1"/>
  <c r="J75" i="42"/>
  <c r="W72" i="42" s="1"/>
  <c r="K75" i="42"/>
  <c r="X72" i="42" s="1"/>
  <c r="L75" i="42"/>
  <c r="Y72" i="42" s="1"/>
  <c r="V75" i="42"/>
  <c r="W75" i="42"/>
  <c r="Z75" i="42"/>
  <c r="A76" i="42"/>
  <c r="O73" i="42" s="1"/>
  <c r="B76" i="42"/>
  <c r="C76" i="42"/>
  <c r="D76" i="42"/>
  <c r="E76" i="42"/>
  <c r="F76" i="42"/>
  <c r="G76" i="42"/>
  <c r="H76" i="42"/>
  <c r="I76" i="42"/>
  <c r="J76" i="42"/>
  <c r="K76" i="42"/>
  <c r="L76" i="42"/>
  <c r="P76" i="42"/>
  <c r="T76" i="42"/>
  <c r="X76" i="42"/>
  <c r="Z76" i="42"/>
  <c r="B77" i="42"/>
  <c r="C77" i="42"/>
  <c r="P73" i="42" s="1"/>
  <c r="D77" i="42"/>
  <c r="Q73" i="42" s="1"/>
  <c r="E77" i="42"/>
  <c r="R73" i="42" s="1"/>
  <c r="F77" i="42"/>
  <c r="S73" i="42" s="1"/>
  <c r="G77" i="42"/>
  <c r="T73" i="42" s="1"/>
  <c r="H77" i="42"/>
  <c r="I77" i="42"/>
  <c r="V73" i="42" s="1"/>
  <c r="J77" i="42"/>
  <c r="W73" i="42" s="1"/>
  <c r="K77" i="42"/>
  <c r="X73" i="42" s="1"/>
  <c r="L77" i="42"/>
  <c r="Y73" i="42" s="1"/>
  <c r="Q77" i="42"/>
  <c r="Y77" i="42"/>
  <c r="Z77" i="42"/>
  <c r="B78" i="42"/>
  <c r="C78" i="42"/>
  <c r="D78" i="42"/>
  <c r="E78" i="42"/>
  <c r="F78" i="42"/>
  <c r="G78" i="42"/>
  <c r="H78" i="42"/>
  <c r="I78" i="42"/>
  <c r="J78" i="42"/>
  <c r="K78" i="42"/>
  <c r="L78" i="42"/>
  <c r="Z78" i="42"/>
  <c r="B79" i="42"/>
  <c r="C79" i="42"/>
  <c r="P74" i="42" s="1"/>
  <c r="D79" i="42"/>
  <c r="Q74" i="42" s="1"/>
  <c r="E79" i="42"/>
  <c r="R74" i="42" s="1"/>
  <c r="F79" i="42"/>
  <c r="S74" i="42" s="1"/>
  <c r="G79" i="42"/>
  <c r="T74" i="42" s="1"/>
  <c r="H79" i="42"/>
  <c r="I79" i="42"/>
  <c r="J79" i="42"/>
  <c r="W74" i="42" s="1"/>
  <c r="K79" i="42"/>
  <c r="X74" i="42" s="1"/>
  <c r="L79" i="42"/>
  <c r="Y74" i="42" s="1"/>
  <c r="A80" i="42"/>
  <c r="O75" i="42" s="1"/>
  <c r="B80" i="42"/>
  <c r="C80" i="42"/>
  <c r="D80" i="42"/>
  <c r="E80" i="42"/>
  <c r="F80" i="42"/>
  <c r="G80" i="42"/>
  <c r="H80" i="42"/>
  <c r="I80" i="42"/>
  <c r="J80" i="42"/>
  <c r="K80" i="42"/>
  <c r="L80" i="42"/>
  <c r="B81" i="42"/>
  <c r="C81" i="42"/>
  <c r="P75" i="42" s="1"/>
  <c r="D81" i="42"/>
  <c r="Q75" i="42" s="1"/>
  <c r="E81" i="42"/>
  <c r="R75" i="42" s="1"/>
  <c r="F81" i="42"/>
  <c r="S75" i="42" s="1"/>
  <c r="G81" i="42"/>
  <c r="T75" i="42" s="1"/>
  <c r="H81" i="42"/>
  <c r="U75" i="42" s="1"/>
  <c r="I81" i="42"/>
  <c r="J81" i="42"/>
  <c r="K81" i="42"/>
  <c r="X75" i="42" s="1"/>
  <c r="L81" i="42"/>
  <c r="Y75" i="42" s="1"/>
  <c r="A82" i="42"/>
  <c r="O76" i="42" s="1"/>
  <c r="B82" i="42"/>
  <c r="C82" i="42"/>
  <c r="D82" i="42"/>
  <c r="E82" i="42"/>
  <c r="F82" i="42"/>
  <c r="G82" i="42"/>
  <c r="H82" i="42"/>
  <c r="I82" i="42"/>
  <c r="J82" i="42"/>
  <c r="K82" i="42"/>
  <c r="L82" i="42"/>
  <c r="B83" i="42"/>
  <c r="C83" i="42"/>
  <c r="D83" i="42"/>
  <c r="Q76" i="42" s="1"/>
  <c r="E83" i="42"/>
  <c r="R76" i="42" s="1"/>
  <c r="F83" i="42"/>
  <c r="S76" i="42" s="1"/>
  <c r="G83" i="42"/>
  <c r="H83" i="42"/>
  <c r="U76" i="42" s="1"/>
  <c r="I83" i="42"/>
  <c r="V76" i="42" s="1"/>
  <c r="J83" i="42"/>
  <c r="W76" i="42" s="1"/>
  <c r="K83" i="42"/>
  <c r="L83" i="42"/>
  <c r="Y76" i="42" s="1"/>
  <c r="A84" i="42"/>
  <c r="O77" i="42" s="1"/>
  <c r="B84" i="42"/>
  <c r="C84" i="42"/>
  <c r="D84" i="42"/>
  <c r="E84" i="42"/>
  <c r="F84" i="42"/>
  <c r="G84" i="42"/>
  <c r="H84" i="42"/>
  <c r="I84" i="42"/>
  <c r="J84" i="42"/>
  <c r="K84" i="42"/>
  <c r="L84" i="42"/>
  <c r="B85" i="42"/>
  <c r="C85" i="42"/>
  <c r="P77" i="42" s="1"/>
  <c r="D85" i="42"/>
  <c r="E85" i="42"/>
  <c r="R77" i="42" s="1"/>
  <c r="F85" i="42"/>
  <c r="S77" i="42" s="1"/>
  <c r="G85" i="42"/>
  <c r="T77" i="42" s="1"/>
  <c r="H85" i="42"/>
  <c r="U77" i="42" s="1"/>
  <c r="I85" i="42"/>
  <c r="V77" i="42" s="1"/>
  <c r="J85" i="42"/>
  <c r="W77" i="42" s="1"/>
  <c r="K85" i="42"/>
  <c r="X77" i="42" s="1"/>
  <c r="L85" i="42"/>
  <c r="A86" i="42"/>
  <c r="O78" i="42" s="1"/>
  <c r="B86" i="42"/>
  <c r="C86" i="42"/>
  <c r="D86" i="42"/>
  <c r="E86" i="42"/>
  <c r="F86" i="42"/>
  <c r="G86" i="42"/>
  <c r="H86" i="42"/>
  <c r="I86" i="42"/>
  <c r="J86" i="42"/>
  <c r="K86" i="42"/>
  <c r="L86" i="42"/>
  <c r="B87" i="42"/>
  <c r="C87" i="42"/>
  <c r="P78" i="42" s="1"/>
  <c r="D87" i="42"/>
  <c r="Q78" i="42" s="1"/>
  <c r="E87" i="42"/>
  <c r="R78" i="42" s="1"/>
  <c r="F87" i="42"/>
  <c r="S78" i="42" s="1"/>
  <c r="G87" i="42"/>
  <c r="T78" i="42" s="1"/>
  <c r="H87" i="42"/>
  <c r="U78" i="42" s="1"/>
  <c r="I87" i="42"/>
  <c r="V78" i="42" s="1"/>
  <c r="J87" i="42"/>
  <c r="W78" i="42" s="1"/>
  <c r="K87" i="42"/>
  <c r="X78" i="42" s="1"/>
  <c r="L87" i="42"/>
  <c r="Y78" i="42" s="1"/>
  <c r="B89" i="42"/>
  <c r="B90" i="42"/>
  <c r="C90" i="42"/>
  <c r="D90" i="42"/>
  <c r="G90" i="42"/>
  <c r="G137" i="42" s="1"/>
  <c r="G227" i="42" s="1"/>
  <c r="I90" i="42"/>
  <c r="J90" i="42"/>
  <c r="K90" i="42"/>
  <c r="K137" i="42" s="1"/>
  <c r="K227" i="42" s="1"/>
  <c r="L90" i="42"/>
  <c r="L137" i="42" s="1"/>
  <c r="L227" i="42" s="1"/>
  <c r="M90" i="42"/>
  <c r="M137" i="42" s="1"/>
  <c r="M227" i="42" s="1"/>
  <c r="O90" i="42"/>
  <c r="Q90" i="42"/>
  <c r="Q137" i="42" s="1"/>
  <c r="Q227" i="42" s="1"/>
  <c r="R90" i="42"/>
  <c r="S90" i="42"/>
  <c r="T90" i="42"/>
  <c r="U90" i="42"/>
  <c r="U137" i="42" s="1"/>
  <c r="U227" i="42" s="1"/>
  <c r="V90" i="42"/>
  <c r="V137" i="42" s="1"/>
  <c r="V227" i="42" s="1"/>
  <c r="W90" i="42"/>
  <c r="Y90" i="42"/>
  <c r="Z90" i="42"/>
  <c r="AA90" i="42"/>
  <c r="AB90" i="42"/>
  <c r="AE90" i="42"/>
  <c r="AE137" i="42" s="1"/>
  <c r="AE227" i="42" s="1"/>
  <c r="AG90" i="42"/>
  <c r="AH90" i="42"/>
  <c r="AI90" i="42"/>
  <c r="AJ90" i="42"/>
  <c r="AM90" i="42"/>
  <c r="AM137" i="42" s="1"/>
  <c r="AM227" i="42" s="1"/>
  <c r="A91" i="42"/>
  <c r="A107" i="42" s="1"/>
  <c r="AN91" i="42"/>
  <c r="A93" i="42"/>
  <c r="A93" i="43" s="1"/>
  <c r="AN93" i="42"/>
  <c r="AO93" i="42"/>
  <c r="C94" i="42"/>
  <c r="D94" i="42"/>
  <c r="E94" i="42"/>
  <c r="F94" i="42"/>
  <c r="G94" i="42"/>
  <c r="H94" i="42"/>
  <c r="I94" i="42"/>
  <c r="J94" i="42"/>
  <c r="K94" i="42"/>
  <c r="L94" i="42"/>
  <c r="M94" i="42"/>
  <c r="N94" i="42"/>
  <c r="O94" i="42"/>
  <c r="P94" i="42"/>
  <c r="Q94" i="42"/>
  <c r="R94" i="42"/>
  <c r="S94" i="42"/>
  <c r="T94" i="42"/>
  <c r="U94" i="42"/>
  <c r="V94" i="42"/>
  <c r="W94" i="42"/>
  <c r="X94" i="42"/>
  <c r="Y94" i="42"/>
  <c r="Z94" i="42"/>
  <c r="AA94" i="42"/>
  <c r="AB94" i="42"/>
  <c r="AC94" i="42"/>
  <c r="AD94" i="42"/>
  <c r="AE94" i="42"/>
  <c r="AF94" i="42"/>
  <c r="AG94" i="42"/>
  <c r="AH94" i="42"/>
  <c r="AI94" i="42"/>
  <c r="AJ94" i="42"/>
  <c r="AK94" i="42"/>
  <c r="AL94" i="42"/>
  <c r="A95" i="42"/>
  <c r="A95" i="43" s="1"/>
  <c r="AN95" i="42"/>
  <c r="AO95" i="42"/>
  <c r="C96" i="42"/>
  <c r="D96" i="42"/>
  <c r="E96" i="42"/>
  <c r="F96" i="42"/>
  <c r="G96" i="42"/>
  <c r="H96" i="42"/>
  <c r="I96" i="42"/>
  <c r="J96" i="42"/>
  <c r="K96" i="42"/>
  <c r="L96" i="42"/>
  <c r="M96" i="42"/>
  <c r="N96" i="42"/>
  <c r="O96" i="42"/>
  <c r="P96" i="42"/>
  <c r="Q96" i="42"/>
  <c r="R96" i="42"/>
  <c r="S96" i="42"/>
  <c r="T96" i="42"/>
  <c r="U96" i="42"/>
  <c r="V96" i="42"/>
  <c r="W96" i="42"/>
  <c r="X96" i="42"/>
  <c r="Y96" i="42"/>
  <c r="Z96" i="42"/>
  <c r="AA96" i="42"/>
  <c r="AB96" i="42"/>
  <c r="AC96" i="42"/>
  <c r="AD96" i="42"/>
  <c r="AE96" i="42"/>
  <c r="AF96" i="42"/>
  <c r="AG96" i="42"/>
  <c r="AH96" i="42"/>
  <c r="AI96" i="42"/>
  <c r="AJ96" i="42"/>
  <c r="AK96" i="42"/>
  <c r="AL96" i="42"/>
  <c r="A97" i="42"/>
  <c r="A129" i="42" s="1"/>
  <c r="O125" i="42" s="1"/>
  <c r="AN97" i="42"/>
  <c r="AO97" i="42"/>
  <c r="C98" i="42"/>
  <c r="D98" i="42"/>
  <c r="E98" i="42"/>
  <c r="F98" i="42"/>
  <c r="G98" i="42"/>
  <c r="H98" i="42"/>
  <c r="I98" i="42"/>
  <c r="J98" i="42"/>
  <c r="K98" i="42"/>
  <c r="L98" i="42"/>
  <c r="M98" i="42"/>
  <c r="N98" i="42"/>
  <c r="O98" i="42"/>
  <c r="P98" i="42"/>
  <c r="Q98" i="42"/>
  <c r="R98" i="42"/>
  <c r="S98" i="42"/>
  <c r="T98" i="42"/>
  <c r="U98" i="42"/>
  <c r="V98" i="42"/>
  <c r="W98" i="42"/>
  <c r="X98" i="42"/>
  <c r="Y98" i="42"/>
  <c r="Z98" i="42"/>
  <c r="AA98" i="42"/>
  <c r="AB98" i="42"/>
  <c r="AC98" i="42"/>
  <c r="AD98" i="42"/>
  <c r="AE98" i="42"/>
  <c r="AF98" i="42"/>
  <c r="AG98" i="42"/>
  <c r="AH98" i="42"/>
  <c r="AI98" i="42"/>
  <c r="AJ98" i="42"/>
  <c r="AK98" i="42"/>
  <c r="AL98" i="42"/>
  <c r="A99" i="42"/>
  <c r="A99" i="43" s="1"/>
  <c r="AN99" i="42"/>
  <c r="AO99" i="42"/>
  <c r="C100" i="42"/>
  <c r="D100" i="42"/>
  <c r="E100" i="42"/>
  <c r="F100" i="42"/>
  <c r="G100" i="42"/>
  <c r="H100" i="42"/>
  <c r="I100" i="42"/>
  <c r="J100" i="42"/>
  <c r="K100" i="42"/>
  <c r="L100" i="42"/>
  <c r="M100" i="42"/>
  <c r="N100" i="42"/>
  <c r="O100" i="42"/>
  <c r="P100" i="42"/>
  <c r="Q100" i="42"/>
  <c r="R100" i="42"/>
  <c r="S100" i="42"/>
  <c r="T100" i="42"/>
  <c r="U100" i="42"/>
  <c r="V100" i="42"/>
  <c r="W100" i="42"/>
  <c r="X100" i="42"/>
  <c r="Y100" i="42"/>
  <c r="Z100" i="42"/>
  <c r="AA100" i="42"/>
  <c r="AB100" i="42"/>
  <c r="AC100" i="42"/>
  <c r="AD100" i="42"/>
  <c r="AE100" i="42"/>
  <c r="AF100" i="42"/>
  <c r="AG100" i="42"/>
  <c r="AH100" i="42"/>
  <c r="AI100" i="42"/>
  <c r="AJ100" i="42"/>
  <c r="AK100" i="42"/>
  <c r="AL100" i="42"/>
  <c r="A101" i="42"/>
  <c r="A133" i="42" s="1"/>
  <c r="O127" i="42" s="1"/>
  <c r="AN101" i="42"/>
  <c r="AO101" i="42"/>
  <c r="C102" i="42"/>
  <c r="D102" i="42"/>
  <c r="E102" i="42"/>
  <c r="F102" i="42"/>
  <c r="G102" i="42"/>
  <c r="H102" i="42"/>
  <c r="I102" i="42"/>
  <c r="J102" i="42"/>
  <c r="K102" i="42"/>
  <c r="L102" i="42"/>
  <c r="M102" i="42"/>
  <c r="N102" i="42"/>
  <c r="O102" i="42"/>
  <c r="P102" i="42"/>
  <c r="Q102" i="42"/>
  <c r="R102" i="42"/>
  <c r="S102" i="42"/>
  <c r="T102" i="42"/>
  <c r="U102" i="42"/>
  <c r="V102" i="42"/>
  <c r="W102" i="42"/>
  <c r="X102" i="42"/>
  <c r="Y102" i="42"/>
  <c r="Z102" i="42"/>
  <c r="AA102" i="42"/>
  <c r="AB102" i="42"/>
  <c r="AC102" i="42"/>
  <c r="AD102" i="42"/>
  <c r="AE102" i="42"/>
  <c r="AF102" i="42"/>
  <c r="AG102" i="42"/>
  <c r="AH102" i="42"/>
  <c r="AI102" i="42"/>
  <c r="AJ102" i="42"/>
  <c r="AK102" i="42"/>
  <c r="AL102" i="42"/>
  <c r="C103" i="42"/>
  <c r="D103" i="42"/>
  <c r="E103" i="42"/>
  <c r="F103" i="42"/>
  <c r="G103" i="42"/>
  <c r="H103" i="42"/>
  <c r="I103" i="42"/>
  <c r="J103" i="42"/>
  <c r="K103" i="42"/>
  <c r="L103" i="42"/>
  <c r="M103" i="42"/>
  <c r="N103" i="42"/>
  <c r="O103" i="42"/>
  <c r="P103" i="42"/>
  <c r="Q103" i="42"/>
  <c r="R103" i="42"/>
  <c r="S103" i="42"/>
  <c r="T103" i="42"/>
  <c r="U103" i="42"/>
  <c r="V103" i="42"/>
  <c r="W103" i="42"/>
  <c r="X103" i="42"/>
  <c r="Y103" i="42"/>
  <c r="Z103" i="42"/>
  <c r="AA103" i="42"/>
  <c r="AB103" i="42"/>
  <c r="AC103" i="42"/>
  <c r="AD103" i="42"/>
  <c r="AE103" i="42"/>
  <c r="AF103" i="42"/>
  <c r="AG103" i="42"/>
  <c r="AH103" i="42"/>
  <c r="AI103" i="42"/>
  <c r="AJ103" i="42"/>
  <c r="AK103" i="42"/>
  <c r="AL103" i="42"/>
  <c r="B107" i="42"/>
  <c r="AN107" i="42"/>
  <c r="B108" i="42"/>
  <c r="A109" i="42"/>
  <c r="B109" i="42"/>
  <c r="AN109" i="42"/>
  <c r="B110" i="42"/>
  <c r="A111" i="42"/>
  <c r="B111" i="42"/>
  <c r="AN111" i="42"/>
  <c r="B112" i="42"/>
  <c r="B113" i="42"/>
  <c r="AN113" i="42"/>
  <c r="B114" i="42"/>
  <c r="A115" i="42"/>
  <c r="B115" i="42"/>
  <c r="AN115" i="42"/>
  <c r="B116" i="42"/>
  <c r="B117" i="42"/>
  <c r="AN117" i="42"/>
  <c r="B118" i="42"/>
  <c r="A122" i="42"/>
  <c r="O122" i="42" s="1"/>
  <c r="C122" i="42"/>
  <c r="P122" i="42" s="1"/>
  <c r="D122" i="42"/>
  <c r="Q122" i="42" s="1"/>
  <c r="E122" i="42"/>
  <c r="R122" i="42" s="1"/>
  <c r="F122" i="42"/>
  <c r="S122" i="42" s="1"/>
  <c r="G122" i="42"/>
  <c r="T122" i="42" s="1"/>
  <c r="H122" i="42"/>
  <c r="I122" i="42"/>
  <c r="J122" i="42"/>
  <c r="W122" i="42" s="1"/>
  <c r="K122" i="42"/>
  <c r="X122" i="42" s="1"/>
  <c r="L122" i="42"/>
  <c r="Y122" i="42" s="1"/>
  <c r="M122" i="42"/>
  <c r="Z122" i="42" s="1"/>
  <c r="U122" i="42"/>
  <c r="V122" i="42"/>
  <c r="B123" i="42"/>
  <c r="C123" i="42"/>
  <c r="D123" i="42"/>
  <c r="E123" i="42"/>
  <c r="F123" i="42"/>
  <c r="G123" i="42"/>
  <c r="H123" i="42"/>
  <c r="I123" i="42"/>
  <c r="J123" i="42"/>
  <c r="K123" i="42"/>
  <c r="L123" i="42"/>
  <c r="M123" i="42"/>
  <c r="U123" i="42"/>
  <c r="W123" i="42"/>
  <c r="B124" i="42"/>
  <c r="C124" i="42"/>
  <c r="D124" i="42"/>
  <c r="E124" i="42"/>
  <c r="F124" i="42"/>
  <c r="G124" i="42"/>
  <c r="H124" i="42"/>
  <c r="I124" i="42"/>
  <c r="J124" i="42"/>
  <c r="K124" i="42"/>
  <c r="L124" i="42"/>
  <c r="M124" i="42"/>
  <c r="O124" i="42"/>
  <c r="S124" i="42"/>
  <c r="U124" i="42"/>
  <c r="Z124" i="42"/>
  <c r="A125" i="42"/>
  <c r="O123" i="42" s="1"/>
  <c r="B125" i="42"/>
  <c r="C125" i="42"/>
  <c r="D125" i="42"/>
  <c r="E125" i="42"/>
  <c r="F125" i="42"/>
  <c r="G125" i="42"/>
  <c r="H125" i="42"/>
  <c r="I125" i="42"/>
  <c r="J125" i="42"/>
  <c r="K125" i="42"/>
  <c r="L125" i="42"/>
  <c r="M125" i="42"/>
  <c r="Q125" i="42"/>
  <c r="R125" i="42"/>
  <c r="T125" i="42"/>
  <c r="B126" i="42"/>
  <c r="C126" i="42"/>
  <c r="P123" i="42" s="1"/>
  <c r="D126" i="42"/>
  <c r="Q123" i="42" s="1"/>
  <c r="E126" i="42"/>
  <c r="R123" i="42" s="1"/>
  <c r="F126" i="42"/>
  <c r="S123" i="42" s="1"/>
  <c r="G126" i="42"/>
  <c r="T123" i="42" s="1"/>
  <c r="H126" i="42"/>
  <c r="I126" i="42"/>
  <c r="V123" i="42" s="1"/>
  <c r="J126" i="42"/>
  <c r="K126" i="42"/>
  <c r="X123" i="42" s="1"/>
  <c r="L126" i="42"/>
  <c r="Y123" i="42" s="1"/>
  <c r="M126" i="42"/>
  <c r="Z123" i="42" s="1"/>
  <c r="Q126" i="42"/>
  <c r="R126" i="42"/>
  <c r="A127" i="42"/>
  <c r="B127" i="42"/>
  <c r="C127" i="42"/>
  <c r="D127" i="42"/>
  <c r="E127" i="42"/>
  <c r="F127" i="42"/>
  <c r="G127" i="42"/>
  <c r="H127" i="42"/>
  <c r="I127" i="42"/>
  <c r="J127" i="42"/>
  <c r="K127" i="42"/>
  <c r="L127" i="42"/>
  <c r="M127" i="42"/>
  <c r="S127" i="42"/>
  <c r="X127" i="42"/>
  <c r="Y127" i="42"/>
  <c r="B128" i="42"/>
  <c r="C128" i="42"/>
  <c r="P124" i="42" s="1"/>
  <c r="D128" i="42"/>
  <c r="Q124" i="42" s="1"/>
  <c r="E128" i="42"/>
  <c r="R124" i="42" s="1"/>
  <c r="F128" i="42"/>
  <c r="G128" i="42"/>
  <c r="T124" i="42" s="1"/>
  <c r="H128" i="42"/>
  <c r="I128" i="42"/>
  <c r="V124" i="42" s="1"/>
  <c r="J128" i="42"/>
  <c r="W124" i="42" s="1"/>
  <c r="K128" i="42"/>
  <c r="X124" i="42" s="1"/>
  <c r="L128" i="42"/>
  <c r="Y124" i="42" s="1"/>
  <c r="M128" i="42"/>
  <c r="B129" i="42"/>
  <c r="C129" i="42"/>
  <c r="D129" i="42"/>
  <c r="E129" i="42"/>
  <c r="F129" i="42"/>
  <c r="G129" i="42"/>
  <c r="H129" i="42"/>
  <c r="I129" i="42"/>
  <c r="J129" i="42"/>
  <c r="K129" i="42"/>
  <c r="L129" i="42"/>
  <c r="M129" i="42"/>
  <c r="B130" i="42"/>
  <c r="C130" i="42"/>
  <c r="P125" i="42" s="1"/>
  <c r="D130" i="42"/>
  <c r="E130" i="42"/>
  <c r="F130" i="42"/>
  <c r="S125" i="42" s="1"/>
  <c r="G130" i="42"/>
  <c r="H130" i="42"/>
  <c r="U125" i="42" s="1"/>
  <c r="I130" i="42"/>
  <c r="V125" i="42" s="1"/>
  <c r="J130" i="42"/>
  <c r="W125" i="42" s="1"/>
  <c r="K130" i="42"/>
  <c r="X125" i="42" s="1"/>
  <c r="L130" i="42"/>
  <c r="Y125" i="42" s="1"/>
  <c r="M130" i="42"/>
  <c r="Z125" i="42" s="1"/>
  <c r="B131" i="42"/>
  <c r="C131" i="42"/>
  <c r="D131" i="42"/>
  <c r="E131" i="42"/>
  <c r="F131" i="42"/>
  <c r="G131" i="42"/>
  <c r="H131" i="42"/>
  <c r="I131" i="42"/>
  <c r="J131" i="42"/>
  <c r="K131" i="42"/>
  <c r="L131" i="42"/>
  <c r="M131" i="42"/>
  <c r="B132" i="42"/>
  <c r="C132" i="42"/>
  <c r="P126" i="42" s="1"/>
  <c r="D132" i="42"/>
  <c r="E132" i="42"/>
  <c r="F132" i="42"/>
  <c r="S126" i="42" s="1"/>
  <c r="G132" i="42"/>
  <c r="T126" i="42" s="1"/>
  <c r="H132" i="42"/>
  <c r="U126" i="42" s="1"/>
  <c r="I132" i="42"/>
  <c r="V126" i="42" s="1"/>
  <c r="J132" i="42"/>
  <c r="W126" i="42" s="1"/>
  <c r="K132" i="42"/>
  <c r="X126" i="42" s="1"/>
  <c r="L132" i="42"/>
  <c r="Y126" i="42" s="1"/>
  <c r="M132" i="42"/>
  <c r="Z126" i="42" s="1"/>
  <c r="B133" i="42"/>
  <c r="C133" i="42"/>
  <c r="D133" i="42"/>
  <c r="E133" i="42"/>
  <c r="F133" i="42"/>
  <c r="G133" i="42"/>
  <c r="H133" i="42"/>
  <c r="I133" i="42"/>
  <c r="J133" i="42"/>
  <c r="K133" i="42"/>
  <c r="L133" i="42"/>
  <c r="M133" i="42"/>
  <c r="B134" i="42"/>
  <c r="C134" i="42"/>
  <c r="P127" i="42" s="1"/>
  <c r="D134" i="42"/>
  <c r="Q127" i="42" s="1"/>
  <c r="E134" i="42"/>
  <c r="R127" i="42" s="1"/>
  <c r="F134" i="42"/>
  <c r="G134" i="42"/>
  <c r="T127" i="42" s="1"/>
  <c r="H134" i="42"/>
  <c r="U127" i="42" s="1"/>
  <c r="I134" i="42"/>
  <c r="V127" i="42" s="1"/>
  <c r="J134" i="42"/>
  <c r="W127" i="42" s="1"/>
  <c r="K134" i="42"/>
  <c r="L134" i="42"/>
  <c r="M134" i="42"/>
  <c r="Z127" i="42" s="1"/>
  <c r="B136" i="42"/>
  <c r="B137" i="42"/>
  <c r="C137" i="42"/>
  <c r="C227" i="42" s="1"/>
  <c r="D137" i="42"/>
  <c r="D227" i="42" s="1"/>
  <c r="I137" i="42"/>
  <c r="J137" i="42"/>
  <c r="O137" i="42"/>
  <c r="O227" i="42" s="1"/>
  <c r="R137" i="42"/>
  <c r="S137" i="42"/>
  <c r="T137" i="42"/>
  <c r="W137" i="42"/>
  <c r="Y137" i="42"/>
  <c r="Y227" i="42" s="1"/>
  <c r="Z137" i="42"/>
  <c r="Z227" i="42" s="1"/>
  <c r="AA137" i="42"/>
  <c r="AB137" i="42"/>
  <c r="AG137" i="42"/>
  <c r="AH137" i="42"/>
  <c r="AI137" i="42"/>
  <c r="AI227" i="42" s="1"/>
  <c r="AJ137" i="42"/>
  <c r="AJ227" i="42" s="1"/>
  <c r="A138" i="42"/>
  <c r="A186" i="42" s="1"/>
  <c r="A209" i="42" s="1"/>
  <c r="AN138" i="42"/>
  <c r="A140" i="42"/>
  <c r="A164" i="42" s="1"/>
  <c r="AN140" i="42"/>
  <c r="AO140" i="42"/>
  <c r="C141" i="42"/>
  <c r="D141" i="42"/>
  <c r="E141" i="42"/>
  <c r="F141" i="42"/>
  <c r="G141" i="42"/>
  <c r="H141" i="42"/>
  <c r="I141" i="42"/>
  <c r="J141" i="42"/>
  <c r="K141" i="42"/>
  <c r="L141" i="42"/>
  <c r="M141" i="42"/>
  <c r="N141" i="42"/>
  <c r="O141" i="42"/>
  <c r="P141" i="42"/>
  <c r="Q141" i="42"/>
  <c r="R141" i="42"/>
  <c r="S141" i="42"/>
  <c r="T141" i="42"/>
  <c r="U141" i="42"/>
  <c r="V141" i="42"/>
  <c r="W141" i="42"/>
  <c r="X141" i="42"/>
  <c r="Y141" i="42"/>
  <c r="Z141" i="42"/>
  <c r="AA141" i="42"/>
  <c r="AB141" i="42"/>
  <c r="AC141" i="42"/>
  <c r="AD141" i="42"/>
  <c r="AE141" i="42"/>
  <c r="AF141" i="42"/>
  <c r="AG141" i="42"/>
  <c r="AH141" i="42"/>
  <c r="AI141" i="42"/>
  <c r="AJ141" i="42"/>
  <c r="AK141" i="42"/>
  <c r="AL141" i="42"/>
  <c r="A142" i="42"/>
  <c r="A142" i="43" s="1"/>
  <c r="AN142" i="42"/>
  <c r="AO142" i="42"/>
  <c r="C143" i="42"/>
  <c r="D143" i="42"/>
  <c r="E143" i="42"/>
  <c r="F143" i="42"/>
  <c r="G143" i="42"/>
  <c r="H143" i="42"/>
  <c r="I143" i="42"/>
  <c r="J143" i="42"/>
  <c r="K143" i="42"/>
  <c r="L143" i="42"/>
  <c r="M143" i="42"/>
  <c r="N143" i="42"/>
  <c r="O143" i="42"/>
  <c r="P143" i="42"/>
  <c r="Q143" i="42"/>
  <c r="R143" i="42"/>
  <c r="S143" i="42"/>
  <c r="T143" i="42"/>
  <c r="U143" i="42"/>
  <c r="V143" i="42"/>
  <c r="W143" i="42"/>
  <c r="X143" i="42"/>
  <c r="Y143" i="42"/>
  <c r="Z143" i="42"/>
  <c r="AA143" i="42"/>
  <c r="AB143" i="42"/>
  <c r="AC143" i="42"/>
  <c r="AD143" i="42"/>
  <c r="AE143" i="42"/>
  <c r="AF143" i="42"/>
  <c r="AG143" i="42"/>
  <c r="AH143" i="42"/>
  <c r="AI143" i="42"/>
  <c r="AJ143" i="42"/>
  <c r="AK143" i="42"/>
  <c r="AL143" i="42"/>
  <c r="A144" i="42"/>
  <c r="A168" i="42" s="1"/>
  <c r="AN144" i="42"/>
  <c r="AO144" i="42"/>
  <c r="C145" i="42"/>
  <c r="D145" i="42"/>
  <c r="E145" i="42"/>
  <c r="F145" i="42"/>
  <c r="G145" i="42"/>
  <c r="H145" i="42"/>
  <c r="I145" i="42"/>
  <c r="J145" i="42"/>
  <c r="K145" i="42"/>
  <c r="L145" i="42"/>
  <c r="M145" i="42"/>
  <c r="N145" i="42"/>
  <c r="O145" i="42"/>
  <c r="P145" i="42"/>
  <c r="Q145" i="42"/>
  <c r="R145" i="42"/>
  <c r="S145" i="42"/>
  <c r="T145" i="42"/>
  <c r="U145" i="42"/>
  <c r="V145" i="42"/>
  <c r="W145" i="42"/>
  <c r="X145" i="42"/>
  <c r="Y145" i="42"/>
  <c r="Z145" i="42"/>
  <c r="AA145" i="42"/>
  <c r="AB145" i="42"/>
  <c r="AC145" i="42"/>
  <c r="AD145" i="42"/>
  <c r="AE145" i="42"/>
  <c r="AF145" i="42"/>
  <c r="AG145" i="42"/>
  <c r="AH145" i="42"/>
  <c r="AI145" i="42"/>
  <c r="AJ145" i="42"/>
  <c r="AK145" i="42"/>
  <c r="AL145" i="42"/>
  <c r="A146" i="42"/>
  <c r="A146" i="43" s="1"/>
  <c r="AN146" i="42"/>
  <c r="AO146" i="42"/>
  <c r="C147" i="42"/>
  <c r="D147" i="42"/>
  <c r="E147" i="42"/>
  <c r="F147" i="42"/>
  <c r="G147" i="42"/>
  <c r="H147" i="42"/>
  <c r="I147" i="42"/>
  <c r="J147" i="42"/>
  <c r="K147" i="42"/>
  <c r="L147" i="42"/>
  <c r="M147" i="42"/>
  <c r="N147" i="42"/>
  <c r="O147" i="42"/>
  <c r="P147" i="42"/>
  <c r="Q147" i="42"/>
  <c r="R147" i="42"/>
  <c r="S147" i="42"/>
  <c r="T147" i="42"/>
  <c r="U147" i="42"/>
  <c r="V147" i="42"/>
  <c r="W147" i="42"/>
  <c r="X147" i="42"/>
  <c r="Y147" i="42"/>
  <c r="Z147" i="42"/>
  <c r="AA147" i="42"/>
  <c r="AB147" i="42"/>
  <c r="AC147" i="42"/>
  <c r="AD147" i="42"/>
  <c r="AE147" i="42"/>
  <c r="AF147" i="42"/>
  <c r="AG147" i="42"/>
  <c r="AH147" i="42"/>
  <c r="AI147" i="42"/>
  <c r="AJ147" i="42"/>
  <c r="AK147" i="42"/>
  <c r="AL147" i="42"/>
  <c r="A148" i="42"/>
  <c r="AN148" i="42"/>
  <c r="AO148" i="42"/>
  <c r="C149" i="42"/>
  <c r="D149" i="42"/>
  <c r="E149" i="42"/>
  <c r="F149" i="42"/>
  <c r="G149" i="42"/>
  <c r="H149" i="42"/>
  <c r="I149" i="42"/>
  <c r="J149" i="42"/>
  <c r="K149" i="42"/>
  <c r="L149" i="42"/>
  <c r="M149" i="42"/>
  <c r="N149" i="42"/>
  <c r="O149" i="42"/>
  <c r="P149" i="42"/>
  <c r="Q149" i="42"/>
  <c r="R149" i="42"/>
  <c r="S149" i="42"/>
  <c r="T149" i="42"/>
  <c r="U149" i="42"/>
  <c r="V149" i="42"/>
  <c r="W149" i="42"/>
  <c r="X149" i="42"/>
  <c r="Y149" i="42"/>
  <c r="Z149" i="42"/>
  <c r="AA149" i="42"/>
  <c r="AB149" i="42"/>
  <c r="AC149" i="42"/>
  <c r="AD149" i="42"/>
  <c r="AE149" i="42"/>
  <c r="AF149" i="42"/>
  <c r="AG149" i="42"/>
  <c r="AH149" i="42"/>
  <c r="AI149" i="42"/>
  <c r="AJ149" i="42"/>
  <c r="AK149" i="42"/>
  <c r="AL149" i="42"/>
  <c r="A150" i="42"/>
  <c r="A150" i="43" s="1"/>
  <c r="AN150" i="42"/>
  <c r="AO150" i="42"/>
  <c r="C151" i="42"/>
  <c r="D151" i="42"/>
  <c r="E151" i="42"/>
  <c r="F151" i="42"/>
  <c r="G151" i="42"/>
  <c r="H151" i="42"/>
  <c r="I151" i="42"/>
  <c r="J151" i="42"/>
  <c r="K151" i="42"/>
  <c r="L151" i="42"/>
  <c r="M151" i="42"/>
  <c r="N151" i="42"/>
  <c r="O151" i="42"/>
  <c r="P151" i="42"/>
  <c r="Q151" i="42"/>
  <c r="R151" i="42"/>
  <c r="S151" i="42"/>
  <c r="T151" i="42"/>
  <c r="U151" i="42"/>
  <c r="V151" i="42"/>
  <c r="W151" i="42"/>
  <c r="X151" i="42"/>
  <c r="Y151" i="42"/>
  <c r="Z151" i="42"/>
  <c r="AA151" i="42"/>
  <c r="AB151" i="42"/>
  <c r="AC151" i="42"/>
  <c r="AD151" i="42"/>
  <c r="AE151" i="42"/>
  <c r="AF151" i="42"/>
  <c r="AG151" i="42"/>
  <c r="AH151" i="42"/>
  <c r="AI151" i="42"/>
  <c r="AJ151" i="42"/>
  <c r="AK151" i="42"/>
  <c r="AL151" i="42"/>
  <c r="A152" i="42"/>
  <c r="A176" i="42" s="1"/>
  <c r="AN152" i="42"/>
  <c r="AO152" i="42"/>
  <c r="C153" i="42"/>
  <c r="D153" i="42"/>
  <c r="E153" i="42"/>
  <c r="F153" i="42"/>
  <c r="G153" i="42"/>
  <c r="H153" i="42"/>
  <c r="I153" i="42"/>
  <c r="J153" i="42"/>
  <c r="K153" i="42"/>
  <c r="L153" i="42"/>
  <c r="M153" i="42"/>
  <c r="N153" i="42"/>
  <c r="O153" i="42"/>
  <c r="P153" i="42"/>
  <c r="Q153" i="42"/>
  <c r="R153" i="42"/>
  <c r="S153" i="42"/>
  <c r="T153" i="42"/>
  <c r="U153" i="42"/>
  <c r="V153" i="42"/>
  <c r="W153" i="42"/>
  <c r="X153" i="42"/>
  <c r="Y153" i="42"/>
  <c r="Z153" i="42"/>
  <c r="AA153" i="42"/>
  <c r="AB153" i="42"/>
  <c r="AC153" i="42"/>
  <c r="AD153" i="42"/>
  <c r="AE153" i="42"/>
  <c r="AF153" i="42"/>
  <c r="AG153" i="42"/>
  <c r="AH153" i="42"/>
  <c r="AI153" i="42"/>
  <c r="AJ153" i="42"/>
  <c r="AK153" i="42"/>
  <c r="AL153" i="42"/>
  <c r="A154" i="42"/>
  <c r="A154" i="43" s="1"/>
  <c r="AN154" i="42"/>
  <c r="AO154" i="42"/>
  <c r="C155" i="42"/>
  <c r="D155" i="42"/>
  <c r="E155" i="42"/>
  <c r="F155" i="42"/>
  <c r="G155" i="42"/>
  <c r="H155" i="42"/>
  <c r="I155" i="42"/>
  <c r="J155" i="42"/>
  <c r="K155" i="42"/>
  <c r="L155" i="42"/>
  <c r="M155" i="42"/>
  <c r="N155" i="42"/>
  <c r="O155" i="42"/>
  <c r="P155" i="42"/>
  <c r="Q155" i="42"/>
  <c r="R155" i="42"/>
  <c r="S155" i="42"/>
  <c r="T155" i="42"/>
  <c r="U155" i="42"/>
  <c r="V155" i="42"/>
  <c r="W155" i="42"/>
  <c r="X155" i="42"/>
  <c r="Y155" i="42"/>
  <c r="Z155" i="42"/>
  <c r="AA155" i="42"/>
  <c r="AB155" i="42"/>
  <c r="AC155" i="42"/>
  <c r="AD155" i="42"/>
  <c r="AE155" i="42"/>
  <c r="AF155" i="42"/>
  <c r="AG155" i="42"/>
  <c r="AH155" i="42"/>
  <c r="AI155" i="42"/>
  <c r="AJ155" i="42"/>
  <c r="AK155" i="42"/>
  <c r="AL155" i="42"/>
  <c r="A156" i="42"/>
  <c r="A180" i="42" s="1"/>
  <c r="AN156" i="42"/>
  <c r="AO156" i="42"/>
  <c r="C157" i="42"/>
  <c r="D157" i="42"/>
  <c r="E157" i="42"/>
  <c r="F157" i="42"/>
  <c r="G157" i="42"/>
  <c r="H157" i="42"/>
  <c r="I157" i="42"/>
  <c r="J157" i="42"/>
  <c r="K157" i="42"/>
  <c r="L157" i="42"/>
  <c r="M157" i="42"/>
  <c r="N157" i="42"/>
  <c r="O157" i="42"/>
  <c r="P157" i="42"/>
  <c r="Q157" i="42"/>
  <c r="R157" i="42"/>
  <c r="S157" i="42"/>
  <c r="T157" i="42"/>
  <c r="U157" i="42"/>
  <c r="V157" i="42"/>
  <c r="W157" i="42"/>
  <c r="X157" i="42"/>
  <c r="Y157" i="42"/>
  <c r="Z157" i="42"/>
  <c r="AA157" i="42"/>
  <c r="AB157" i="42"/>
  <c r="AC157" i="42"/>
  <c r="AD157" i="42"/>
  <c r="AE157" i="42"/>
  <c r="AF157" i="42"/>
  <c r="AG157" i="42"/>
  <c r="AH157" i="42"/>
  <c r="AI157" i="42"/>
  <c r="AJ157" i="42"/>
  <c r="AK157" i="42"/>
  <c r="AL157" i="42"/>
  <c r="AO157" i="42"/>
  <c r="C158" i="42"/>
  <c r="D158" i="42"/>
  <c r="E158" i="42"/>
  <c r="F158" i="42"/>
  <c r="G158" i="42"/>
  <c r="H158" i="42"/>
  <c r="I158" i="42"/>
  <c r="J158" i="42"/>
  <c r="K158" i="42"/>
  <c r="L158" i="42"/>
  <c r="M158" i="42"/>
  <c r="N158" i="42"/>
  <c r="O158" i="42"/>
  <c r="P158" i="42"/>
  <c r="Q158" i="42"/>
  <c r="R158" i="42"/>
  <c r="S158" i="42"/>
  <c r="T158" i="42"/>
  <c r="U158" i="42"/>
  <c r="V158" i="42"/>
  <c r="W158" i="42"/>
  <c r="X158" i="42"/>
  <c r="Y158" i="42"/>
  <c r="Z158" i="42"/>
  <c r="AA158" i="42"/>
  <c r="AB158" i="42"/>
  <c r="AC158" i="42"/>
  <c r="AD158" i="42"/>
  <c r="AE158" i="42"/>
  <c r="AF158" i="42"/>
  <c r="AG158" i="42"/>
  <c r="AH158" i="42"/>
  <c r="AI158" i="42"/>
  <c r="AJ158" i="42"/>
  <c r="AK158" i="42"/>
  <c r="AL158" i="42"/>
  <c r="B162" i="42"/>
  <c r="AN162" i="42"/>
  <c r="B163" i="42"/>
  <c r="B164" i="42"/>
  <c r="AN164" i="42"/>
  <c r="B165" i="42"/>
  <c r="A166" i="42"/>
  <c r="B166" i="42"/>
  <c r="AN166" i="42"/>
  <c r="B167" i="42"/>
  <c r="B168" i="42"/>
  <c r="AN168" i="42"/>
  <c r="B169" i="42"/>
  <c r="A170" i="42"/>
  <c r="B170" i="42"/>
  <c r="AN170" i="42"/>
  <c r="B171" i="42"/>
  <c r="A172" i="42"/>
  <c r="B172" i="42"/>
  <c r="AN172" i="42"/>
  <c r="B173" i="42"/>
  <c r="B174" i="42"/>
  <c r="AN174" i="42"/>
  <c r="B175" i="42"/>
  <c r="B176" i="42"/>
  <c r="AN176" i="42"/>
  <c r="B177" i="42"/>
  <c r="B178" i="42"/>
  <c r="AN178" i="42"/>
  <c r="B179" i="42"/>
  <c r="B180" i="42"/>
  <c r="AN180" i="42"/>
  <c r="B181" i="42"/>
  <c r="A185" i="42"/>
  <c r="C185" i="42"/>
  <c r="D185" i="42"/>
  <c r="D208" i="42" s="1"/>
  <c r="Q208" i="42" s="1"/>
  <c r="E185" i="42"/>
  <c r="F185" i="42"/>
  <c r="F208" i="42" s="1"/>
  <c r="G185" i="42"/>
  <c r="H185" i="42"/>
  <c r="I185" i="42"/>
  <c r="I208" i="42" s="1"/>
  <c r="V208" i="42" s="1"/>
  <c r="J185" i="42"/>
  <c r="K185" i="42"/>
  <c r="L185" i="42"/>
  <c r="L208" i="42" s="1"/>
  <c r="Y208" i="42" s="1"/>
  <c r="B186" i="42"/>
  <c r="B209" i="42" s="1"/>
  <c r="C186" i="42"/>
  <c r="C209" i="42" s="1"/>
  <c r="D186" i="42"/>
  <c r="E186" i="42"/>
  <c r="F186" i="42"/>
  <c r="F209" i="42" s="1"/>
  <c r="G186" i="42"/>
  <c r="H186" i="42"/>
  <c r="H209" i="42" s="1"/>
  <c r="I186" i="42"/>
  <c r="J186" i="42"/>
  <c r="J209" i="42" s="1"/>
  <c r="K186" i="42"/>
  <c r="K209" i="42" s="1"/>
  <c r="L186" i="42"/>
  <c r="B187" i="42"/>
  <c r="C187" i="42"/>
  <c r="C210" i="42" s="1"/>
  <c r="D187" i="42"/>
  <c r="E187" i="42"/>
  <c r="E210" i="42" s="1"/>
  <c r="F187" i="42"/>
  <c r="G187" i="42"/>
  <c r="G210" i="42" s="1"/>
  <c r="H187" i="42"/>
  <c r="I187" i="42"/>
  <c r="J187" i="42"/>
  <c r="K187" i="42"/>
  <c r="L187" i="42"/>
  <c r="A188" i="42"/>
  <c r="A211" i="42" s="1"/>
  <c r="O209" i="42" s="1"/>
  <c r="B188" i="42"/>
  <c r="B211" i="42" s="1"/>
  <c r="C188" i="42"/>
  <c r="C211" i="42" s="1"/>
  <c r="D188" i="42"/>
  <c r="D211" i="42" s="1"/>
  <c r="E188" i="42"/>
  <c r="F188" i="42"/>
  <c r="G188" i="42"/>
  <c r="G211" i="42" s="1"/>
  <c r="H188" i="42"/>
  <c r="H211" i="42" s="1"/>
  <c r="I188" i="42"/>
  <c r="I211" i="42" s="1"/>
  <c r="J188" i="42"/>
  <c r="J211" i="42" s="1"/>
  <c r="K188" i="42"/>
  <c r="K211" i="42" s="1"/>
  <c r="L188" i="42"/>
  <c r="L211" i="42" s="1"/>
  <c r="B189" i="42"/>
  <c r="C189" i="42"/>
  <c r="D189" i="42"/>
  <c r="D212" i="42" s="1"/>
  <c r="Q209" i="42" s="1"/>
  <c r="E189" i="42"/>
  <c r="F189" i="42"/>
  <c r="F212" i="42" s="1"/>
  <c r="S209" i="42" s="1"/>
  <c r="G189" i="42"/>
  <c r="H189" i="42"/>
  <c r="H212" i="42" s="1"/>
  <c r="U209" i="42" s="1"/>
  <c r="I189" i="42"/>
  <c r="I212" i="42" s="1"/>
  <c r="V209" i="42" s="1"/>
  <c r="J189" i="42"/>
  <c r="K189" i="42"/>
  <c r="L189" i="42"/>
  <c r="L212" i="42" s="1"/>
  <c r="Y209" i="42" s="1"/>
  <c r="A190" i="42"/>
  <c r="B190" i="42"/>
  <c r="C190" i="42"/>
  <c r="D190" i="42"/>
  <c r="E190" i="42"/>
  <c r="E223" i="42" s="1"/>
  <c r="F190" i="42"/>
  <c r="G190" i="42"/>
  <c r="H190" i="42"/>
  <c r="I190" i="42"/>
  <c r="J190" i="42"/>
  <c r="K190" i="42"/>
  <c r="L190" i="42"/>
  <c r="B191" i="42"/>
  <c r="C191" i="42"/>
  <c r="D191" i="42"/>
  <c r="E191" i="42"/>
  <c r="F191" i="42"/>
  <c r="G191" i="42"/>
  <c r="H191" i="42"/>
  <c r="I191" i="42"/>
  <c r="J191" i="42"/>
  <c r="K191" i="42"/>
  <c r="L191" i="42"/>
  <c r="A192" i="42"/>
  <c r="A213" i="42" s="1"/>
  <c r="O210" i="42" s="1"/>
  <c r="B192" i="42"/>
  <c r="B213" i="42" s="1"/>
  <c r="C192" i="42"/>
  <c r="C213" i="42" s="1"/>
  <c r="D192" i="42"/>
  <c r="D213" i="42" s="1"/>
  <c r="E192" i="42"/>
  <c r="E213" i="42" s="1"/>
  <c r="F192" i="42"/>
  <c r="F213" i="42" s="1"/>
  <c r="G192" i="42"/>
  <c r="H192" i="42"/>
  <c r="I192" i="42"/>
  <c r="I213" i="42" s="1"/>
  <c r="J192" i="42"/>
  <c r="K192" i="42"/>
  <c r="K213" i="42" s="1"/>
  <c r="L192" i="42"/>
  <c r="B193" i="42"/>
  <c r="B214" i="42" s="1"/>
  <c r="C193" i="42"/>
  <c r="C214" i="42" s="1"/>
  <c r="P210" i="42" s="1"/>
  <c r="D193" i="42"/>
  <c r="E193" i="42"/>
  <c r="F193" i="42"/>
  <c r="F214" i="42" s="1"/>
  <c r="S210" i="42" s="1"/>
  <c r="G193" i="42"/>
  <c r="H193" i="42"/>
  <c r="H214" i="42" s="1"/>
  <c r="U210" i="42" s="1"/>
  <c r="I193" i="42"/>
  <c r="J193" i="42"/>
  <c r="J214" i="42" s="1"/>
  <c r="W210" i="42" s="1"/>
  <c r="K193" i="42"/>
  <c r="K214" i="42" s="1"/>
  <c r="X210" i="42" s="1"/>
  <c r="L193" i="42"/>
  <c r="A194" i="42"/>
  <c r="B194" i="42"/>
  <c r="C194" i="42"/>
  <c r="D194" i="42"/>
  <c r="D215" i="42" s="1"/>
  <c r="E194" i="42"/>
  <c r="E215" i="42" s="1"/>
  <c r="F194" i="42"/>
  <c r="F215" i="42" s="1"/>
  <c r="G194" i="42"/>
  <c r="G215" i="42" s="1"/>
  <c r="H194" i="42"/>
  <c r="I194" i="42"/>
  <c r="J194" i="42"/>
  <c r="K194" i="42"/>
  <c r="L194" i="42"/>
  <c r="L215" i="42" s="1"/>
  <c r="B195" i="42"/>
  <c r="B216" i="42" s="1"/>
  <c r="C195" i="42"/>
  <c r="C216" i="42" s="1"/>
  <c r="P211" i="42" s="1"/>
  <c r="D195" i="42"/>
  <c r="D216" i="42" s="1"/>
  <c r="Q211" i="42" s="1"/>
  <c r="E195" i="42"/>
  <c r="F195" i="42"/>
  <c r="G195" i="42"/>
  <c r="H195" i="42"/>
  <c r="I195" i="42"/>
  <c r="I216" i="42" s="1"/>
  <c r="V211" i="42" s="1"/>
  <c r="J195" i="42"/>
  <c r="K195" i="42"/>
  <c r="K216" i="42" s="1"/>
  <c r="X211" i="42" s="1"/>
  <c r="L195" i="42"/>
  <c r="L216" i="42" s="1"/>
  <c r="Y211" i="42" s="1"/>
  <c r="A196" i="42"/>
  <c r="B196" i="42"/>
  <c r="C196" i="42"/>
  <c r="C217" i="42" s="1"/>
  <c r="D196" i="42"/>
  <c r="E196" i="42"/>
  <c r="E217" i="42" s="1"/>
  <c r="F196" i="42"/>
  <c r="G196" i="42"/>
  <c r="H196" i="42"/>
  <c r="H217" i="42" s="1"/>
  <c r="I196" i="42"/>
  <c r="J196" i="42"/>
  <c r="K196" i="42"/>
  <c r="K217" i="42" s="1"/>
  <c r="L196" i="42"/>
  <c r="B197" i="42"/>
  <c r="B218" i="42" s="1"/>
  <c r="C197" i="42"/>
  <c r="D197" i="42"/>
  <c r="D218" i="42" s="1"/>
  <c r="Q212" i="42" s="1"/>
  <c r="E197" i="42"/>
  <c r="E218" i="42" s="1"/>
  <c r="R212" i="42" s="1"/>
  <c r="F197" i="42"/>
  <c r="G197" i="42"/>
  <c r="H197" i="42"/>
  <c r="H218" i="42" s="1"/>
  <c r="I197" i="42"/>
  <c r="J197" i="42"/>
  <c r="J218" i="42" s="1"/>
  <c r="W212" i="42" s="1"/>
  <c r="K197" i="42"/>
  <c r="L197" i="42"/>
  <c r="L218" i="42" s="1"/>
  <c r="Y212" i="42" s="1"/>
  <c r="A198" i="42"/>
  <c r="B198" i="42"/>
  <c r="C198" i="42"/>
  <c r="D198" i="42"/>
  <c r="E198" i="42"/>
  <c r="F198" i="42"/>
  <c r="G198" i="42"/>
  <c r="H198" i="42"/>
  <c r="I198" i="42"/>
  <c r="J198" i="42"/>
  <c r="K198" i="42"/>
  <c r="L198" i="42"/>
  <c r="B199" i="42"/>
  <c r="C199" i="42"/>
  <c r="D199" i="42"/>
  <c r="E199" i="42"/>
  <c r="F199" i="42"/>
  <c r="G199" i="42"/>
  <c r="H199" i="42"/>
  <c r="I199" i="42"/>
  <c r="J199" i="42"/>
  <c r="K199" i="42"/>
  <c r="L199" i="42"/>
  <c r="A200" i="42"/>
  <c r="A219" i="42" s="1"/>
  <c r="O213" i="42" s="1"/>
  <c r="B200" i="42"/>
  <c r="B219" i="42" s="1"/>
  <c r="C200" i="42"/>
  <c r="D200" i="42"/>
  <c r="E200" i="42"/>
  <c r="F200" i="42"/>
  <c r="G200" i="42"/>
  <c r="G219" i="42" s="1"/>
  <c r="H200" i="42"/>
  <c r="H219" i="42" s="1"/>
  <c r="I200" i="42"/>
  <c r="I219" i="42" s="1"/>
  <c r="J200" i="42"/>
  <c r="J219" i="42" s="1"/>
  <c r="K200" i="42"/>
  <c r="L200" i="42"/>
  <c r="B201" i="42"/>
  <c r="B220" i="42" s="1"/>
  <c r="C201" i="42"/>
  <c r="D201" i="42"/>
  <c r="D220" i="42" s="1"/>
  <c r="Q213" i="42" s="1"/>
  <c r="E201" i="42"/>
  <c r="F201" i="42"/>
  <c r="F220" i="42" s="1"/>
  <c r="S213" i="42" s="1"/>
  <c r="G201" i="42"/>
  <c r="G220" i="42" s="1"/>
  <c r="T213" i="42" s="1"/>
  <c r="H201" i="42"/>
  <c r="I201" i="42"/>
  <c r="J201" i="42"/>
  <c r="J220" i="42" s="1"/>
  <c r="W213" i="42" s="1"/>
  <c r="K201" i="42"/>
  <c r="L201" i="42"/>
  <c r="L220" i="42" s="1"/>
  <c r="Y213" i="42" s="1"/>
  <c r="A202" i="42"/>
  <c r="B202" i="42"/>
  <c r="B221" i="42" s="1"/>
  <c r="C202" i="42"/>
  <c r="D202" i="42"/>
  <c r="E202" i="42"/>
  <c r="F202" i="42"/>
  <c r="G202" i="42"/>
  <c r="H202" i="42"/>
  <c r="I202" i="42"/>
  <c r="J202" i="42"/>
  <c r="K202" i="42"/>
  <c r="L202" i="42"/>
  <c r="B203" i="42"/>
  <c r="C203" i="42"/>
  <c r="D203" i="42"/>
  <c r="E203" i="42"/>
  <c r="E222" i="42" s="1"/>
  <c r="R214" i="42" s="1"/>
  <c r="F203" i="42"/>
  <c r="G203" i="42"/>
  <c r="G222" i="42" s="1"/>
  <c r="T214" i="42" s="1"/>
  <c r="H203" i="42"/>
  <c r="H222" i="42" s="1"/>
  <c r="U214" i="42" s="1"/>
  <c r="I203" i="42"/>
  <c r="J203" i="42"/>
  <c r="K203" i="42"/>
  <c r="K222" i="42" s="1"/>
  <c r="X214" i="42" s="1"/>
  <c r="L203" i="42"/>
  <c r="A204" i="42"/>
  <c r="B204" i="42"/>
  <c r="C204" i="42"/>
  <c r="C223" i="42" s="1"/>
  <c r="D204" i="42"/>
  <c r="E204" i="42"/>
  <c r="F204" i="42"/>
  <c r="G204" i="42"/>
  <c r="H204" i="42"/>
  <c r="I204" i="42"/>
  <c r="J204" i="42"/>
  <c r="K204" i="42"/>
  <c r="K223" i="42" s="1"/>
  <c r="L204" i="42"/>
  <c r="B205" i="42"/>
  <c r="C205" i="42"/>
  <c r="D205" i="42"/>
  <c r="E205" i="42"/>
  <c r="F205" i="42"/>
  <c r="G205" i="42"/>
  <c r="H205" i="42"/>
  <c r="I205" i="42"/>
  <c r="J205" i="42"/>
  <c r="K205" i="42"/>
  <c r="L205" i="42"/>
  <c r="A208" i="42"/>
  <c r="O208" i="42" s="1"/>
  <c r="B208" i="42"/>
  <c r="C208" i="42"/>
  <c r="E208" i="42"/>
  <c r="R208" i="42" s="1"/>
  <c r="G208" i="42"/>
  <c r="T208" i="42" s="1"/>
  <c r="H208" i="42"/>
  <c r="U208" i="42" s="1"/>
  <c r="J208" i="42"/>
  <c r="W208" i="42" s="1"/>
  <c r="K208" i="42"/>
  <c r="X208" i="42" s="1"/>
  <c r="M208" i="42"/>
  <c r="P208" i="42"/>
  <c r="S208" i="42"/>
  <c r="D209" i="42"/>
  <c r="E209" i="42"/>
  <c r="G209" i="42"/>
  <c r="I209" i="42"/>
  <c r="L209" i="42"/>
  <c r="B210" i="42"/>
  <c r="D210" i="42"/>
  <c r="F210" i="42"/>
  <c r="H210" i="42"/>
  <c r="I210" i="42"/>
  <c r="J210" i="42"/>
  <c r="K210" i="42"/>
  <c r="L210" i="42"/>
  <c r="E211" i="42"/>
  <c r="F211" i="42"/>
  <c r="B212" i="42"/>
  <c r="C212" i="42"/>
  <c r="P209" i="42" s="1"/>
  <c r="E212" i="42"/>
  <c r="R209" i="42" s="1"/>
  <c r="G212" i="42"/>
  <c r="T209" i="42" s="1"/>
  <c r="J212" i="42"/>
  <c r="W209" i="42" s="1"/>
  <c r="K212" i="42"/>
  <c r="X209" i="42" s="1"/>
  <c r="O212" i="42"/>
  <c r="U212" i="42"/>
  <c r="G213" i="42"/>
  <c r="H213" i="42"/>
  <c r="J213" i="42"/>
  <c r="L213" i="42"/>
  <c r="D214" i="42"/>
  <c r="Q210" i="42" s="1"/>
  <c r="E214" i="42"/>
  <c r="R210" i="42" s="1"/>
  <c r="G214" i="42"/>
  <c r="T210" i="42" s="1"/>
  <c r="I214" i="42"/>
  <c r="V210" i="42" s="1"/>
  <c r="L214" i="42"/>
  <c r="Y210" i="42" s="1"/>
  <c r="A215" i="42"/>
  <c r="O211" i="42" s="1"/>
  <c r="B215" i="42"/>
  <c r="C215" i="42"/>
  <c r="H215" i="42"/>
  <c r="I215" i="42"/>
  <c r="J215" i="42"/>
  <c r="K215" i="42"/>
  <c r="O215" i="42"/>
  <c r="E216" i="42"/>
  <c r="R211" i="42" s="1"/>
  <c r="F216" i="42"/>
  <c r="S211" i="42" s="1"/>
  <c r="G216" i="42"/>
  <c r="T211" i="42" s="1"/>
  <c r="H216" i="42"/>
  <c r="U211" i="42" s="1"/>
  <c r="J216" i="42"/>
  <c r="W211" i="42" s="1"/>
  <c r="A217" i="42"/>
  <c r="B217" i="42"/>
  <c r="D217" i="42"/>
  <c r="F217" i="42"/>
  <c r="G217" i="42"/>
  <c r="I217" i="42"/>
  <c r="J217" i="42"/>
  <c r="L217" i="42"/>
  <c r="C218" i="42"/>
  <c r="P212" i="42" s="1"/>
  <c r="F218" i="42"/>
  <c r="S212" i="42" s="1"/>
  <c r="G218" i="42"/>
  <c r="T212" i="42" s="1"/>
  <c r="I218" i="42"/>
  <c r="V212" i="42" s="1"/>
  <c r="K218" i="42"/>
  <c r="X212" i="42" s="1"/>
  <c r="C219" i="42"/>
  <c r="D219" i="42"/>
  <c r="E219" i="42"/>
  <c r="F219" i="42"/>
  <c r="K219" i="42"/>
  <c r="L219" i="42"/>
  <c r="C220" i="42"/>
  <c r="P213" i="42" s="1"/>
  <c r="E220" i="42"/>
  <c r="R213" i="42" s="1"/>
  <c r="H220" i="42"/>
  <c r="U213" i="42" s="1"/>
  <c r="I220" i="42"/>
  <c r="V213" i="42" s="1"/>
  <c r="K220" i="42"/>
  <c r="X213" i="42" s="1"/>
  <c r="A221" i="42"/>
  <c r="O214" i="42" s="1"/>
  <c r="N221" i="42"/>
  <c r="B222" i="42"/>
  <c r="C222" i="42"/>
  <c r="P214" i="42" s="1"/>
  <c r="D222" i="42"/>
  <c r="Q214" i="42" s="1"/>
  <c r="F222" i="42"/>
  <c r="S214" i="42" s="1"/>
  <c r="I222" i="42"/>
  <c r="V214" i="42" s="1"/>
  <c r="J222" i="42"/>
  <c r="W214" i="42" s="1"/>
  <c r="L222" i="42"/>
  <c r="Y214" i="42" s="1"/>
  <c r="A223" i="42"/>
  <c r="G223" i="42"/>
  <c r="B226" i="42"/>
  <c r="B227" i="42"/>
  <c r="H227" i="42"/>
  <c r="I227" i="42"/>
  <c r="J227" i="42"/>
  <c r="P227" i="42"/>
  <c r="R227" i="42"/>
  <c r="S227" i="42"/>
  <c r="T227" i="42"/>
  <c r="W227" i="42"/>
  <c r="X227" i="42"/>
  <c r="AA227" i="42"/>
  <c r="AB227" i="42"/>
  <c r="AF227" i="42"/>
  <c r="AG227" i="42"/>
  <c r="AH227" i="42"/>
  <c r="A228" i="42"/>
  <c r="AN228" i="42"/>
  <c r="A230" i="42"/>
  <c r="A246" i="42" s="1"/>
  <c r="AN230" i="42"/>
  <c r="A232" i="42"/>
  <c r="A248" i="42" s="1"/>
  <c r="AN232" i="42"/>
  <c r="A234" i="42"/>
  <c r="A250" i="42" s="1"/>
  <c r="AN234" i="42"/>
  <c r="A236" i="42"/>
  <c r="AN236" i="42"/>
  <c r="A238" i="42"/>
  <c r="AN238" i="42"/>
  <c r="AN240" i="42"/>
  <c r="B244" i="42"/>
  <c r="AN244" i="42"/>
  <c r="B245" i="42"/>
  <c r="B246" i="42"/>
  <c r="AN246" i="42"/>
  <c r="B247" i="42"/>
  <c r="B248" i="42"/>
  <c r="AN248" i="42"/>
  <c r="B249" i="42"/>
  <c r="B250" i="42"/>
  <c r="AN250" i="42"/>
  <c r="B251" i="42"/>
  <c r="B252" i="42"/>
  <c r="AN252" i="42"/>
  <c r="B253" i="42"/>
  <c r="B254" i="42"/>
  <c r="AN254" i="42"/>
  <c r="B255" i="42"/>
  <c r="A259" i="42"/>
  <c r="A274" i="42" s="1"/>
  <c r="N274" i="42" s="1"/>
  <c r="B259" i="42"/>
  <c r="C259" i="42"/>
  <c r="D259" i="42"/>
  <c r="E259" i="42"/>
  <c r="E274" i="42" s="1"/>
  <c r="Q274" i="42" s="1"/>
  <c r="F259" i="42"/>
  <c r="F274" i="42" s="1"/>
  <c r="G259" i="42"/>
  <c r="H259" i="42"/>
  <c r="I259" i="42"/>
  <c r="J259" i="42"/>
  <c r="J274" i="42" s="1"/>
  <c r="K259" i="42"/>
  <c r="L259" i="42"/>
  <c r="B260" i="42"/>
  <c r="B275" i="42" s="1"/>
  <c r="C260" i="42"/>
  <c r="D260" i="42"/>
  <c r="E260" i="42"/>
  <c r="E275" i="42" s="1"/>
  <c r="F260" i="42"/>
  <c r="F275" i="42" s="1"/>
  <c r="G260" i="42"/>
  <c r="G275" i="42" s="1"/>
  <c r="H260" i="42"/>
  <c r="H275" i="42" s="1"/>
  <c r="I260" i="42"/>
  <c r="J260" i="42"/>
  <c r="J275" i="42" s="1"/>
  <c r="K260" i="42"/>
  <c r="L260" i="42"/>
  <c r="B261" i="42"/>
  <c r="C261" i="42"/>
  <c r="C276" i="42" s="1"/>
  <c r="D261" i="42"/>
  <c r="D276" i="42" s="1"/>
  <c r="E261" i="42"/>
  <c r="E276" i="42" s="1"/>
  <c r="F261" i="42"/>
  <c r="G261" i="42"/>
  <c r="G276" i="42" s="1"/>
  <c r="H261" i="42"/>
  <c r="I261" i="42"/>
  <c r="J261" i="42"/>
  <c r="K261" i="42"/>
  <c r="K276" i="42" s="1"/>
  <c r="L261" i="42"/>
  <c r="L276" i="42" s="1"/>
  <c r="A262" i="42"/>
  <c r="B262" i="42"/>
  <c r="C262" i="42"/>
  <c r="D262" i="42"/>
  <c r="E262" i="42"/>
  <c r="F262" i="42"/>
  <c r="F277" i="42" s="1"/>
  <c r="G262" i="42"/>
  <c r="G277" i="42" s="1"/>
  <c r="H262" i="42"/>
  <c r="I262" i="42"/>
  <c r="J262" i="42"/>
  <c r="K262" i="42"/>
  <c r="L262" i="42"/>
  <c r="B263" i="42"/>
  <c r="C263" i="42"/>
  <c r="D263" i="42"/>
  <c r="E263" i="42"/>
  <c r="F263" i="42"/>
  <c r="G263" i="42"/>
  <c r="H263" i="42"/>
  <c r="I263" i="42"/>
  <c r="J263" i="42"/>
  <c r="K263" i="42"/>
  <c r="L263" i="42"/>
  <c r="A264" i="42"/>
  <c r="B264" i="42"/>
  <c r="C264" i="42"/>
  <c r="D264" i="42"/>
  <c r="D277" i="42" s="1"/>
  <c r="E264" i="42"/>
  <c r="F264" i="42"/>
  <c r="G264" i="42"/>
  <c r="H264" i="42"/>
  <c r="I264" i="42"/>
  <c r="I277" i="42" s="1"/>
  <c r="J264" i="42"/>
  <c r="K264" i="42"/>
  <c r="L264" i="42"/>
  <c r="L277" i="42" s="1"/>
  <c r="B265" i="42"/>
  <c r="C265" i="42"/>
  <c r="D265" i="42"/>
  <c r="E265" i="42"/>
  <c r="F265" i="42"/>
  <c r="G265" i="42"/>
  <c r="H265" i="42"/>
  <c r="I265" i="42"/>
  <c r="J265" i="42"/>
  <c r="K265" i="42"/>
  <c r="L265" i="42"/>
  <c r="A266" i="42"/>
  <c r="B266" i="42"/>
  <c r="C266" i="42"/>
  <c r="D266" i="42"/>
  <c r="E266" i="42"/>
  <c r="E279" i="42" s="1"/>
  <c r="F266" i="42"/>
  <c r="G266" i="42"/>
  <c r="H266" i="42"/>
  <c r="I266" i="42"/>
  <c r="I279" i="42" s="1"/>
  <c r="J266" i="42"/>
  <c r="K266" i="42"/>
  <c r="L266" i="42"/>
  <c r="B267" i="42"/>
  <c r="C267" i="42"/>
  <c r="D267" i="42"/>
  <c r="E267" i="42"/>
  <c r="F267" i="42"/>
  <c r="G267" i="42"/>
  <c r="H267" i="42"/>
  <c r="I267" i="42"/>
  <c r="J267" i="42"/>
  <c r="K267" i="42"/>
  <c r="L267" i="42"/>
  <c r="B268" i="42"/>
  <c r="C268" i="42"/>
  <c r="D268" i="42"/>
  <c r="D279" i="42" s="1"/>
  <c r="E268" i="42"/>
  <c r="F268" i="42"/>
  <c r="F279" i="42" s="1"/>
  <c r="G268" i="42"/>
  <c r="G279" i="42" s="1"/>
  <c r="H268" i="42"/>
  <c r="I268" i="42"/>
  <c r="J268" i="42"/>
  <c r="K268" i="42"/>
  <c r="L268" i="42"/>
  <c r="L279" i="42" s="1"/>
  <c r="B269" i="42"/>
  <c r="C269" i="42"/>
  <c r="D269" i="42"/>
  <c r="E269" i="42"/>
  <c r="F269" i="42"/>
  <c r="G269" i="42"/>
  <c r="H269" i="42"/>
  <c r="I269" i="42"/>
  <c r="J269" i="42"/>
  <c r="K269" i="42"/>
  <c r="L269" i="42"/>
  <c r="B270" i="42"/>
  <c r="C270" i="42"/>
  <c r="D270" i="42"/>
  <c r="E270" i="42"/>
  <c r="F270" i="42"/>
  <c r="G270" i="42"/>
  <c r="H270" i="42"/>
  <c r="I270" i="42"/>
  <c r="J270" i="42"/>
  <c r="K270" i="42"/>
  <c r="L270" i="42"/>
  <c r="B271" i="42"/>
  <c r="C271" i="42"/>
  <c r="D271" i="42"/>
  <c r="E271" i="42"/>
  <c r="F271" i="42"/>
  <c r="G271" i="42"/>
  <c r="H271" i="42"/>
  <c r="I271" i="42"/>
  <c r="J271" i="42"/>
  <c r="K271" i="42"/>
  <c r="L271" i="42"/>
  <c r="C274" i="42"/>
  <c r="O274" i="42" s="1"/>
  <c r="D274" i="42"/>
  <c r="G274" i="42"/>
  <c r="H274" i="42"/>
  <c r="I274" i="42"/>
  <c r="U274" i="42" s="1"/>
  <c r="K274" i="42"/>
  <c r="L274" i="42"/>
  <c r="S274" i="42"/>
  <c r="W274" i="42"/>
  <c r="A275" i="42"/>
  <c r="C275" i="42"/>
  <c r="D275" i="42"/>
  <c r="I275" i="42"/>
  <c r="K275" i="42"/>
  <c r="L275" i="42"/>
  <c r="B276" i="42"/>
  <c r="F276" i="42"/>
  <c r="H276" i="42"/>
  <c r="I276" i="42"/>
  <c r="J276" i="42"/>
  <c r="A277" i="42"/>
  <c r="N275" i="42" s="1"/>
  <c r="C277" i="42"/>
  <c r="E277" i="42"/>
  <c r="K277" i="42"/>
  <c r="B278" i="42"/>
  <c r="A279" i="42"/>
  <c r="N276" i="42" s="1"/>
  <c r="H279" i="42"/>
  <c r="B280" i="42"/>
  <c r="K2" i="41"/>
  <c r="L2" i="41"/>
  <c r="M2" i="41"/>
  <c r="N2" i="41"/>
  <c r="O2" i="41"/>
  <c r="P2" i="41"/>
  <c r="Q2" i="41"/>
  <c r="R2" i="41"/>
  <c r="A3" i="41"/>
  <c r="K3" i="41" s="1"/>
  <c r="L3" i="41"/>
  <c r="N3" i="41"/>
  <c r="P3" i="41"/>
  <c r="R3" i="41"/>
  <c r="C4" i="41"/>
  <c r="D4" i="41"/>
  <c r="M3" i="41" s="1"/>
  <c r="E4" i="41"/>
  <c r="F4" i="41"/>
  <c r="O3" i="41" s="1"/>
  <c r="G4" i="41"/>
  <c r="H4" i="41"/>
  <c r="Q3" i="41" s="1"/>
  <c r="I4" i="41"/>
  <c r="M4" i="41"/>
  <c r="Q4" i="41"/>
  <c r="A5" i="41"/>
  <c r="K4" i="41" s="1"/>
  <c r="J5" i="41"/>
  <c r="K5" i="41"/>
  <c r="Q5" i="41"/>
  <c r="C6" i="41"/>
  <c r="L4" i="41" s="1"/>
  <c r="D6" i="41"/>
  <c r="E6" i="41"/>
  <c r="N4" i="41" s="1"/>
  <c r="F6" i="41"/>
  <c r="O4" i="41" s="1"/>
  <c r="G6" i="41"/>
  <c r="P4" i="41" s="1"/>
  <c r="H6" i="41"/>
  <c r="I6" i="41"/>
  <c r="R4" i="41" s="1"/>
  <c r="A7" i="41"/>
  <c r="J7" i="41"/>
  <c r="C8" i="41"/>
  <c r="L5" i="41" s="1"/>
  <c r="D8" i="41"/>
  <c r="M5" i="41" s="1"/>
  <c r="E8" i="41"/>
  <c r="N5" i="41" s="1"/>
  <c r="F8" i="41"/>
  <c r="O5" i="41" s="1"/>
  <c r="G8" i="41"/>
  <c r="P5" i="41" s="1"/>
  <c r="H8" i="41"/>
  <c r="I8" i="41"/>
  <c r="R5" i="41" s="1"/>
  <c r="B11" i="41"/>
  <c r="B30" i="41" s="1"/>
  <c r="B12" i="41"/>
  <c r="C12" i="41"/>
  <c r="D12" i="41"/>
  <c r="E12" i="41"/>
  <c r="N12" i="41" s="1"/>
  <c r="F12" i="41"/>
  <c r="G12" i="41"/>
  <c r="P12" i="41" s="1"/>
  <c r="H12" i="41"/>
  <c r="I12" i="41"/>
  <c r="R12" i="41" s="1"/>
  <c r="K12" i="41"/>
  <c r="L12" i="41"/>
  <c r="M12" i="41"/>
  <c r="O12" i="41"/>
  <c r="Q12" i="41"/>
  <c r="M13" i="41"/>
  <c r="O13" i="41"/>
  <c r="Q13" i="41"/>
  <c r="C14" i="41"/>
  <c r="L13" i="41" s="1"/>
  <c r="D14" i="41"/>
  <c r="E14" i="41"/>
  <c r="N13" i="41" s="1"/>
  <c r="F14" i="41"/>
  <c r="G14" i="41"/>
  <c r="P13" i="41" s="1"/>
  <c r="H14" i="41"/>
  <c r="I14" i="41"/>
  <c r="R13" i="41" s="1"/>
  <c r="L14" i="41"/>
  <c r="M14" i="41"/>
  <c r="N14" i="41"/>
  <c r="O14" i="41"/>
  <c r="P14" i="41"/>
  <c r="Q14" i="41"/>
  <c r="R14" i="41"/>
  <c r="A15" i="41"/>
  <c r="K14" i="41" s="1"/>
  <c r="J15" i="41"/>
  <c r="L15" i="41"/>
  <c r="N15" i="41"/>
  <c r="P15" i="41"/>
  <c r="L16" i="41"/>
  <c r="O16" i="41"/>
  <c r="P16" i="41"/>
  <c r="A17" i="41"/>
  <c r="K15" i="41" s="1"/>
  <c r="J17" i="41"/>
  <c r="L17" i="41"/>
  <c r="N17" i="41"/>
  <c r="P17" i="41"/>
  <c r="R17" i="41"/>
  <c r="C18" i="41"/>
  <c r="D18" i="41"/>
  <c r="M15" i="41" s="1"/>
  <c r="E18" i="41"/>
  <c r="F18" i="41"/>
  <c r="O15" i="41" s="1"/>
  <c r="G18" i="41"/>
  <c r="H18" i="41"/>
  <c r="Q15" i="41" s="1"/>
  <c r="I18" i="41"/>
  <c r="R15" i="41" s="1"/>
  <c r="K18" i="41"/>
  <c r="M18" i="41"/>
  <c r="O18" i="41"/>
  <c r="Q18" i="41"/>
  <c r="A19" i="41"/>
  <c r="K16" i="41" s="1"/>
  <c r="J19" i="41"/>
  <c r="K19" i="41"/>
  <c r="L19" i="41"/>
  <c r="M19" i="41"/>
  <c r="P19" i="41"/>
  <c r="Q19" i="41"/>
  <c r="C20" i="41"/>
  <c r="D20" i="41"/>
  <c r="M16" i="41" s="1"/>
  <c r="E20" i="41"/>
  <c r="N16" i="41" s="1"/>
  <c r="F20" i="41"/>
  <c r="G20" i="41"/>
  <c r="H20" i="41"/>
  <c r="Q16" i="41" s="1"/>
  <c r="I20" i="41"/>
  <c r="R16" i="41" s="1"/>
  <c r="L20" i="41"/>
  <c r="N20" i="41"/>
  <c r="A21" i="41"/>
  <c r="K17" i="41" s="1"/>
  <c r="J21" i="41"/>
  <c r="C22" i="41"/>
  <c r="D22" i="41"/>
  <c r="M17" i="41" s="1"/>
  <c r="E22" i="41"/>
  <c r="F22" i="41"/>
  <c r="O17" i="41" s="1"/>
  <c r="G22" i="41"/>
  <c r="H22" i="41"/>
  <c r="Q17" i="41" s="1"/>
  <c r="I22" i="41"/>
  <c r="A23" i="41"/>
  <c r="J23" i="41"/>
  <c r="C24" i="41"/>
  <c r="L18" i="41" s="1"/>
  <c r="D24" i="41"/>
  <c r="E24" i="41"/>
  <c r="N18" i="41" s="1"/>
  <c r="F24" i="41"/>
  <c r="G24" i="41"/>
  <c r="P18" i="41" s="1"/>
  <c r="H24" i="41"/>
  <c r="I24" i="41"/>
  <c r="R18" i="41" s="1"/>
  <c r="A25" i="41"/>
  <c r="J25" i="41"/>
  <c r="C26" i="41"/>
  <c r="D26" i="41"/>
  <c r="E26" i="41"/>
  <c r="N19" i="41" s="1"/>
  <c r="F26" i="41"/>
  <c r="O19" i="41" s="1"/>
  <c r="G26" i="41"/>
  <c r="H26" i="41"/>
  <c r="I26" i="41"/>
  <c r="R19" i="41" s="1"/>
  <c r="A27" i="41"/>
  <c r="K20" i="41" s="1"/>
  <c r="J27" i="41"/>
  <c r="C28" i="41"/>
  <c r="D28" i="41"/>
  <c r="M20" i="41" s="1"/>
  <c r="E28" i="41"/>
  <c r="F28" i="41"/>
  <c r="O20" i="41" s="1"/>
  <c r="G28" i="41"/>
  <c r="P20" i="41" s="1"/>
  <c r="H28" i="41"/>
  <c r="Q20" i="41" s="1"/>
  <c r="I28" i="41"/>
  <c r="R20" i="41" s="1"/>
  <c r="B31" i="41"/>
  <c r="C31" i="41"/>
  <c r="D31" i="41"/>
  <c r="M31" i="41" s="1"/>
  <c r="F31" i="41"/>
  <c r="O31" i="41" s="1"/>
  <c r="H31" i="41"/>
  <c r="K31" i="41"/>
  <c r="L31" i="41"/>
  <c r="Q31" i="41"/>
  <c r="L32" i="41"/>
  <c r="N32" i="41"/>
  <c r="P32" i="41"/>
  <c r="R32" i="41"/>
  <c r="C33" i="41"/>
  <c r="D33" i="41"/>
  <c r="M32" i="41" s="1"/>
  <c r="E33" i="41"/>
  <c r="F33" i="41"/>
  <c r="O32" i="41" s="1"/>
  <c r="G33" i="41"/>
  <c r="H33" i="41"/>
  <c r="Q32" i="41" s="1"/>
  <c r="I33" i="41"/>
  <c r="M33" i="41"/>
  <c r="O33" i="41"/>
  <c r="Q33" i="41"/>
  <c r="A34" i="41"/>
  <c r="K33" i="41" s="1"/>
  <c r="J34" i="41"/>
  <c r="K34" i="41"/>
  <c r="C35" i="41"/>
  <c r="L33" i="41" s="1"/>
  <c r="D35" i="41"/>
  <c r="E35" i="41"/>
  <c r="N33" i="41" s="1"/>
  <c r="F35" i="41"/>
  <c r="G35" i="41"/>
  <c r="P33" i="41" s="1"/>
  <c r="H35" i="41"/>
  <c r="I35" i="41"/>
  <c r="R33" i="41" s="1"/>
  <c r="L35" i="41"/>
  <c r="O35" i="41"/>
  <c r="P35" i="41"/>
  <c r="A36" i="41"/>
  <c r="J36" i="41"/>
  <c r="L36" i="41"/>
  <c r="N36" i="41"/>
  <c r="R36" i="41"/>
  <c r="C37" i="41"/>
  <c r="L34" i="41" s="1"/>
  <c r="D37" i="41"/>
  <c r="M34" i="41" s="1"/>
  <c r="E37" i="41"/>
  <c r="N34" i="41" s="1"/>
  <c r="F37" i="41"/>
  <c r="O34" i="41" s="1"/>
  <c r="G37" i="41"/>
  <c r="P34" i="41" s="1"/>
  <c r="H37" i="41"/>
  <c r="Q34" i="41" s="1"/>
  <c r="I37" i="41"/>
  <c r="R34" i="41" s="1"/>
  <c r="K37" i="41"/>
  <c r="M37" i="41"/>
  <c r="O37" i="41"/>
  <c r="Q37" i="41"/>
  <c r="A38" i="41"/>
  <c r="K35" i="41" s="1"/>
  <c r="J38" i="41"/>
  <c r="C39" i="41"/>
  <c r="D39" i="41"/>
  <c r="M35" i="41" s="1"/>
  <c r="E39" i="41"/>
  <c r="N35" i="41" s="1"/>
  <c r="F39" i="41"/>
  <c r="G39" i="41"/>
  <c r="H39" i="41"/>
  <c r="Q35" i="41" s="1"/>
  <c r="I39" i="41"/>
  <c r="R35" i="41" s="1"/>
  <c r="A40" i="41"/>
  <c r="K36" i="41" s="1"/>
  <c r="J40" i="41"/>
  <c r="C41" i="41"/>
  <c r="D41" i="41"/>
  <c r="M36" i="41" s="1"/>
  <c r="E41" i="41"/>
  <c r="F41" i="41"/>
  <c r="O36" i="41" s="1"/>
  <c r="G41" i="41"/>
  <c r="P36" i="41" s="1"/>
  <c r="H41" i="41"/>
  <c r="Q36" i="41" s="1"/>
  <c r="I41" i="41"/>
  <c r="A42" i="41"/>
  <c r="J42" i="41"/>
  <c r="C43" i="41"/>
  <c r="L37" i="41" s="1"/>
  <c r="D43" i="41"/>
  <c r="E43" i="41"/>
  <c r="N37" i="41" s="1"/>
  <c r="F43" i="41"/>
  <c r="G43" i="41"/>
  <c r="P37" i="41" s="1"/>
  <c r="H43" i="41"/>
  <c r="I43" i="41"/>
  <c r="R37" i="41" s="1"/>
  <c r="B45" i="41"/>
  <c r="B46" i="41"/>
  <c r="L46" i="41" s="1"/>
  <c r="C46" i="41"/>
  <c r="D46" i="41"/>
  <c r="E46" i="41"/>
  <c r="F46" i="41"/>
  <c r="P46" i="41" s="1"/>
  <c r="O65" i="41" s="1"/>
  <c r="G46" i="41"/>
  <c r="H46" i="41"/>
  <c r="R46" i="41" s="1"/>
  <c r="Q65" i="41" s="1"/>
  <c r="I46" i="41"/>
  <c r="K46" i="41"/>
  <c r="K65" i="41" s="1"/>
  <c r="M46" i="41"/>
  <c r="N46" i="41"/>
  <c r="O46" i="41"/>
  <c r="Q46" i="41"/>
  <c r="S46" i="41"/>
  <c r="L47" i="41"/>
  <c r="M47" i="41"/>
  <c r="N47" i="41"/>
  <c r="O47" i="41"/>
  <c r="P47" i="41"/>
  <c r="Q47" i="41"/>
  <c r="R47" i="41"/>
  <c r="S47" i="41"/>
  <c r="C48" i="41"/>
  <c r="D48" i="41"/>
  <c r="E48" i="41"/>
  <c r="F48" i="41"/>
  <c r="G48" i="41"/>
  <c r="H48" i="41"/>
  <c r="I48" i="41"/>
  <c r="L48" i="41"/>
  <c r="M48" i="41"/>
  <c r="L66" i="41" s="1"/>
  <c r="S66" i="41" s="1"/>
  <c r="N48" i="41"/>
  <c r="M66" i="41" s="1"/>
  <c r="O48" i="41"/>
  <c r="P48" i="41"/>
  <c r="Q48" i="41"/>
  <c r="P66" i="41" s="1"/>
  <c r="R48" i="41"/>
  <c r="Q66" i="41" s="1"/>
  <c r="S48" i="41"/>
  <c r="A49" i="41"/>
  <c r="K49" i="41" s="1"/>
  <c r="K67" i="41" s="1"/>
  <c r="L49" i="41"/>
  <c r="M49" i="41"/>
  <c r="N49" i="41"/>
  <c r="O49" i="41"/>
  <c r="P49" i="41"/>
  <c r="Q49" i="41"/>
  <c r="R49" i="41"/>
  <c r="S49" i="41"/>
  <c r="C50" i="41"/>
  <c r="D50" i="41"/>
  <c r="E50" i="41"/>
  <c r="F50" i="41"/>
  <c r="G50" i="41"/>
  <c r="Q50" i="41" s="1"/>
  <c r="P67" i="41" s="1"/>
  <c r="H50" i="41"/>
  <c r="I50" i="41"/>
  <c r="L50" i="41"/>
  <c r="M50" i="41"/>
  <c r="N50" i="41"/>
  <c r="O50" i="41"/>
  <c r="P50" i="41"/>
  <c r="R50" i="41"/>
  <c r="S50" i="41"/>
  <c r="A51" i="41"/>
  <c r="L51" i="41"/>
  <c r="M51" i="41"/>
  <c r="N51" i="41"/>
  <c r="O51" i="41"/>
  <c r="P51" i="41"/>
  <c r="Q51" i="41"/>
  <c r="R51" i="41"/>
  <c r="S51" i="41"/>
  <c r="C52" i="41"/>
  <c r="D52" i="41"/>
  <c r="E52" i="41"/>
  <c r="F52" i="41"/>
  <c r="G52" i="41"/>
  <c r="H52" i="41"/>
  <c r="I52" i="41"/>
  <c r="L52" i="41"/>
  <c r="N52" i="41"/>
  <c r="P52" i="41"/>
  <c r="O68" i="41" s="1"/>
  <c r="A53" i="41"/>
  <c r="K51" i="41" s="1"/>
  <c r="K68" i="41" s="1"/>
  <c r="L53" i="41"/>
  <c r="M53" i="41"/>
  <c r="N53" i="41"/>
  <c r="O53" i="41"/>
  <c r="P53" i="41"/>
  <c r="Q53" i="41"/>
  <c r="R53" i="41"/>
  <c r="S53" i="41"/>
  <c r="C54" i="41"/>
  <c r="M52" i="41" s="1"/>
  <c r="L68" i="41" s="1"/>
  <c r="S68" i="41" s="1"/>
  <c r="D54" i="41"/>
  <c r="E54" i="41"/>
  <c r="O52" i="41" s="1"/>
  <c r="N68" i="41" s="1"/>
  <c r="T68" i="41" s="1"/>
  <c r="F54" i="41"/>
  <c r="G54" i="41"/>
  <c r="Q52" i="41" s="1"/>
  <c r="P68" i="41" s="1"/>
  <c r="H54" i="41"/>
  <c r="R52" i="41" s="1"/>
  <c r="Q68" i="41" s="1"/>
  <c r="I54" i="41"/>
  <c r="S52" i="41" s="1"/>
  <c r="R68" i="41" s="1"/>
  <c r="L54" i="41"/>
  <c r="M54" i="41"/>
  <c r="L69" i="41" s="1"/>
  <c r="O54" i="41"/>
  <c r="S54" i="41"/>
  <c r="A55" i="41"/>
  <c r="K53" i="41" s="1"/>
  <c r="K69" i="41" s="1"/>
  <c r="L55" i="41"/>
  <c r="M55" i="41"/>
  <c r="N55" i="41"/>
  <c r="O55" i="41"/>
  <c r="P55" i="41"/>
  <c r="Q55" i="41"/>
  <c r="R55" i="41"/>
  <c r="S55" i="41"/>
  <c r="C56" i="41"/>
  <c r="D56" i="41"/>
  <c r="N54" i="41" s="1"/>
  <c r="M69" i="41" s="1"/>
  <c r="E56" i="41"/>
  <c r="F56" i="41"/>
  <c r="P54" i="41" s="1"/>
  <c r="O69" i="41" s="1"/>
  <c r="G56" i="41"/>
  <c r="Q54" i="41" s="1"/>
  <c r="P69" i="41" s="1"/>
  <c r="H56" i="41"/>
  <c r="R54" i="41" s="1"/>
  <c r="Q69" i="41" s="1"/>
  <c r="I56" i="41"/>
  <c r="L56" i="41"/>
  <c r="N56" i="41"/>
  <c r="M70" i="41" s="1"/>
  <c r="R56" i="41"/>
  <c r="Q70" i="41" s="1"/>
  <c r="A57" i="41"/>
  <c r="K55" i="41" s="1"/>
  <c r="K70" i="41" s="1"/>
  <c r="L57" i="41"/>
  <c r="M57" i="41"/>
  <c r="N57" i="41"/>
  <c r="O57" i="41"/>
  <c r="P57" i="41"/>
  <c r="Q57" i="41"/>
  <c r="R57" i="41"/>
  <c r="S57" i="41"/>
  <c r="C58" i="41"/>
  <c r="M56" i="41" s="1"/>
  <c r="L70" i="41" s="1"/>
  <c r="S70" i="41" s="1"/>
  <c r="D58" i="41"/>
  <c r="E58" i="41"/>
  <c r="O56" i="41" s="1"/>
  <c r="N70" i="41" s="1"/>
  <c r="F58" i="41"/>
  <c r="P56" i="41" s="1"/>
  <c r="O70" i="41" s="1"/>
  <c r="G58" i="41"/>
  <c r="Q56" i="41" s="1"/>
  <c r="P70" i="41" s="1"/>
  <c r="H58" i="41"/>
  <c r="I58" i="41"/>
  <c r="S56" i="41" s="1"/>
  <c r="R70" i="41" s="1"/>
  <c r="L58" i="41"/>
  <c r="M58" i="41"/>
  <c r="P58" i="41"/>
  <c r="Q58" i="41"/>
  <c r="A59" i="41"/>
  <c r="L59" i="41"/>
  <c r="M59" i="41"/>
  <c r="N59" i="41"/>
  <c r="O59" i="41"/>
  <c r="P59" i="41"/>
  <c r="Q59" i="41"/>
  <c r="R59" i="41"/>
  <c r="S59" i="41"/>
  <c r="C60" i="41"/>
  <c r="D60" i="41"/>
  <c r="E60" i="41"/>
  <c r="F60" i="41"/>
  <c r="G60" i="41"/>
  <c r="H60" i="41"/>
  <c r="I60" i="41"/>
  <c r="L60" i="41"/>
  <c r="A61" i="41"/>
  <c r="K57" i="41" s="1"/>
  <c r="K71" i="41" s="1"/>
  <c r="L61" i="41"/>
  <c r="K61" i="41" s="1"/>
  <c r="K73" i="41" s="1"/>
  <c r="M61" i="41"/>
  <c r="M62" i="41" s="1"/>
  <c r="L73" i="41" s="1"/>
  <c r="S73" i="41" s="1"/>
  <c r="N61" i="41"/>
  <c r="N62" i="41" s="1"/>
  <c r="M73" i="41" s="1"/>
  <c r="O61" i="41"/>
  <c r="P61" i="41"/>
  <c r="Q61" i="41"/>
  <c r="Q62" i="41" s="1"/>
  <c r="P73" i="41" s="1"/>
  <c r="R61" i="41"/>
  <c r="R62" i="41" s="1"/>
  <c r="Q73" i="41" s="1"/>
  <c r="S61" i="41"/>
  <c r="C62" i="41"/>
  <c r="D62" i="41"/>
  <c r="N58" i="41" s="1"/>
  <c r="M71" i="41" s="1"/>
  <c r="E62" i="41"/>
  <c r="O58" i="41" s="1"/>
  <c r="N71" i="41" s="1"/>
  <c r="T71" i="41" s="1"/>
  <c r="F62" i="41"/>
  <c r="G62" i="41"/>
  <c r="H62" i="41"/>
  <c r="R58" i="41" s="1"/>
  <c r="Q71" i="41" s="1"/>
  <c r="I62" i="41"/>
  <c r="S58" i="41" s="1"/>
  <c r="R71" i="41" s="1"/>
  <c r="O62" i="41"/>
  <c r="P62" i="41"/>
  <c r="O73" i="41" s="1"/>
  <c r="S62" i="41"/>
  <c r="A63" i="41"/>
  <c r="K59" i="41" s="1"/>
  <c r="K72" i="41" s="1"/>
  <c r="C64" i="41"/>
  <c r="M60" i="41" s="1"/>
  <c r="L72" i="41" s="1"/>
  <c r="D64" i="41"/>
  <c r="N60" i="41" s="1"/>
  <c r="M72" i="41" s="1"/>
  <c r="E64" i="41"/>
  <c r="O60" i="41" s="1"/>
  <c r="N72" i="41" s="1"/>
  <c r="F64" i="41"/>
  <c r="P60" i="41" s="1"/>
  <c r="O72" i="41" s="1"/>
  <c r="G64" i="41"/>
  <c r="Q60" i="41" s="1"/>
  <c r="P72" i="41" s="1"/>
  <c r="H64" i="41"/>
  <c r="R60" i="41" s="1"/>
  <c r="Q72" i="41" s="1"/>
  <c r="I64" i="41"/>
  <c r="S60" i="41" s="1"/>
  <c r="R72" i="41" s="1"/>
  <c r="A65" i="41"/>
  <c r="L65" i="41"/>
  <c r="M65" i="41"/>
  <c r="N65" i="41"/>
  <c r="P65" i="41"/>
  <c r="R65" i="41"/>
  <c r="C66" i="41"/>
  <c r="D66" i="41"/>
  <c r="E66" i="41"/>
  <c r="F66" i="41"/>
  <c r="G66" i="41"/>
  <c r="H66" i="41"/>
  <c r="I66" i="41"/>
  <c r="N66" i="41"/>
  <c r="T66" i="41" s="1"/>
  <c r="O66" i="41"/>
  <c r="R66" i="41"/>
  <c r="L67" i="41"/>
  <c r="S67" i="41" s="1"/>
  <c r="U67" i="41" s="1"/>
  <c r="M67" i="41"/>
  <c r="N67" i="41"/>
  <c r="O67" i="41"/>
  <c r="Q67" i="41"/>
  <c r="R67" i="41"/>
  <c r="T67" i="41"/>
  <c r="M68" i="41"/>
  <c r="N69" i="41"/>
  <c r="T69" i="41" s="1"/>
  <c r="R69" i="41"/>
  <c r="L71" i="41"/>
  <c r="O71" i="41"/>
  <c r="P71" i="41"/>
  <c r="N73" i="41"/>
  <c r="T73" i="41" s="1"/>
  <c r="R73" i="41"/>
  <c r="I6" i="40"/>
  <c r="I9" i="40" s="1"/>
  <c r="I12" i="40" s="1"/>
  <c r="I15" i="40" s="1"/>
  <c r="I18" i="40" s="1"/>
  <c r="I17" i="40"/>
  <c r="J17" i="40" s="1"/>
  <c r="B22" i="40"/>
  <c r="J23" i="40"/>
  <c r="K23" i="40"/>
  <c r="L23" i="40"/>
  <c r="M23" i="40"/>
  <c r="N23" i="40"/>
  <c r="O23" i="40"/>
  <c r="P23" i="40"/>
  <c r="A24" i="40"/>
  <c r="J24" i="40" s="1"/>
  <c r="B24" i="40"/>
  <c r="C25" i="40" s="1"/>
  <c r="K24" i="40" s="1"/>
  <c r="P25" i="40"/>
  <c r="A26" i="40"/>
  <c r="J25" i="40" s="1"/>
  <c r="B26" i="40"/>
  <c r="F27" i="40" s="1"/>
  <c r="N25" i="40" s="1"/>
  <c r="C27" i="40"/>
  <c r="K25" i="40" s="1"/>
  <c r="Q25" i="40" s="1"/>
  <c r="D27" i="40"/>
  <c r="L25" i="40" s="1"/>
  <c r="E27" i="40"/>
  <c r="M25" i="40" s="1"/>
  <c r="G27" i="40"/>
  <c r="O25" i="40" s="1"/>
  <c r="H27" i="40"/>
  <c r="A28" i="40"/>
  <c r="J26" i="40" s="1"/>
  <c r="B28" i="40"/>
  <c r="E29" i="40" s="1"/>
  <c r="M26" i="40" s="1"/>
  <c r="C29" i="40"/>
  <c r="K26" i="40" s="1"/>
  <c r="B32" i="40"/>
  <c r="B33" i="40"/>
  <c r="C33" i="40"/>
  <c r="K33" i="40" s="1"/>
  <c r="D33" i="40"/>
  <c r="E33" i="40"/>
  <c r="F33" i="40"/>
  <c r="N33" i="40" s="1"/>
  <c r="G33" i="40"/>
  <c r="O33" i="40" s="1"/>
  <c r="J33" i="40"/>
  <c r="L33" i="40"/>
  <c r="M33" i="40"/>
  <c r="P33" i="40"/>
  <c r="A34" i="40"/>
  <c r="J34" i="40" s="1"/>
  <c r="M34" i="40"/>
  <c r="R34" i="40" s="1"/>
  <c r="N34" i="40"/>
  <c r="P34" i="40"/>
  <c r="C35" i="40"/>
  <c r="K34" i="40" s="1"/>
  <c r="D35" i="40"/>
  <c r="L34" i="40" s="1"/>
  <c r="E35" i="40"/>
  <c r="F35" i="40"/>
  <c r="G35" i="40"/>
  <c r="O34" i="40" s="1"/>
  <c r="H35" i="40"/>
  <c r="K35" i="40"/>
  <c r="L35" i="40"/>
  <c r="Q35" i="40" s="1"/>
  <c r="M35" i="40"/>
  <c r="R35" i="40" s="1"/>
  <c r="N35" i="40"/>
  <c r="A36" i="40"/>
  <c r="J35" i="40" s="1"/>
  <c r="J36" i="40"/>
  <c r="K36" i="40"/>
  <c r="C37" i="40"/>
  <c r="D37" i="40"/>
  <c r="E37" i="40"/>
  <c r="F37" i="40"/>
  <c r="G37" i="40"/>
  <c r="O35" i="40" s="1"/>
  <c r="H37" i="40"/>
  <c r="P35" i="40" s="1"/>
  <c r="J37" i="40"/>
  <c r="M37" i="40"/>
  <c r="A38" i="40"/>
  <c r="N38" i="40"/>
  <c r="O38" i="40"/>
  <c r="C39" i="40"/>
  <c r="I4" i="40" s="1"/>
  <c r="J4" i="40" s="1"/>
  <c r="D39" i="40"/>
  <c r="L36" i="40" s="1"/>
  <c r="Q36" i="40" s="1"/>
  <c r="S36" i="40" s="1"/>
  <c r="E39" i="40"/>
  <c r="M36" i="40" s="1"/>
  <c r="R36" i="40" s="1"/>
  <c r="F39" i="40"/>
  <c r="N36" i="40" s="1"/>
  <c r="G39" i="40"/>
  <c r="O36" i="40" s="1"/>
  <c r="H39" i="40"/>
  <c r="P36" i="40" s="1"/>
  <c r="N39" i="40"/>
  <c r="O39" i="40"/>
  <c r="A40" i="40"/>
  <c r="C41" i="40"/>
  <c r="I7" i="40" s="1"/>
  <c r="J7" i="40" s="1"/>
  <c r="D41" i="40"/>
  <c r="L37" i="40" s="1"/>
  <c r="E41" i="40"/>
  <c r="I8" i="40" s="1"/>
  <c r="J8" i="40" s="1"/>
  <c r="F41" i="40"/>
  <c r="N37" i="40" s="1"/>
  <c r="R37" i="40" s="1"/>
  <c r="G41" i="40"/>
  <c r="O37" i="40" s="1"/>
  <c r="H41" i="40"/>
  <c r="P37" i="40" s="1"/>
  <c r="L41" i="40"/>
  <c r="O41" i="40"/>
  <c r="A42" i="40"/>
  <c r="J38" i="40" s="1"/>
  <c r="C43" i="40"/>
  <c r="I10" i="40" s="1"/>
  <c r="J10" i="40" s="1"/>
  <c r="D43" i="40"/>
  <c r="L38" i="40" s="1"/>
  <c r="E43" i="40"/>
  <c r="I11" i="40" s="1"/>
  <c r="J11" i="40" s="1"/>
  <c r="F43" i="40"/>
  <c r="G43" i="40"/>
  <c r="H43" i="40"/>
  <c r="P38" i="40" s="1"/>
  <c r="A44" i="40"/>
  <c r="J39" i="40" s="1"/>
  <c r="C45" i="40"/>
  <c r="K39" i="40" s="1"/>
  <c r="Q39" i="40" s="1"/>
  <c r="D45" i="40"/>
  <c r="L39" i="40" s="1"/>
  <c r="E45" i="40"/>
  <c r="I14" i="40" s="1"/>
  <c r="J14" i="40" s="1"/>
  <c r="F45" i="40"/>
  <c r="G45" i="40"/>
  <c r="H45" i="40"/>
  <c r="P39" i="40" s="1"/>
  <c r="A46" i="40"/>
  <c r="J40" i="40" s="1"/>
  <c r="C47" i="40"/>
  <c r="I16" i="40" s="1"/>
  <c r="J16" i="40" s="1"/>
  <c r="D47" i="40"/>
  <c r="L40" i="40" s="1"/>
  <c r="E47" i="40"/>
  <c r="M40" i="40" s="1"/>
  <c r="F47" i="40"/>
  <c r="N40" i="40" s="1"/>
  <c r="G47" i="40"/>
  <c r="O40" i="40" s="1"/>
  <c r="H47" i="40"/>
  <c r="P40" i="40" s="1"/>
  <c r="A48" i="40"/>
  <c r="J41" i="40" s="1"/>
  <c r="C49" i="40"/>
  <c r="I19" i="40" s="1"/>
  <c r="J19" i="40" s="1"/>
  <c r="D49" i="40"/>
  <c r="E49" i="40"/>
  <c r="I20" i="40" s="1"/>
  <c r="J20" i="40" s="1"/>
  <c r="F49" i="40"/>
  <c r="N41" i="40" s="1"/>
  <c r="G49" i="40"/>
  <c r="H49" i="40"/>
  <c r="P41" i="40" s="1"/>
  <c r="B51" i="40"/>
  <c r="B52" i="40"/>
  <c r="D52" i="40"/>
  <c r="L52" i="40" s="1"/>
  <c r="E52" i="40"/>
  <c r="M52" i="40" s="1"/>
  <c r="F52" i="40"/>
  <c r="G52" i="40"/>
  <c r="H52" i="40"/>
  <c r="P52" i="40" s="1"/>
  <c r="J52" i="40"/>
  <c r="N52" i="40"/>
  <c r="O52" i="40"/>
  <c r="A53" i="40"/>
  <c r="J53" i="40" s="1"/>
  <c r="N53" i="40"/>
  <c r="O53" i="40"/>
  <c r="C54" i="40"/>
  <c r="K53" i="40" s="1"/>
  <c r="D54" i="40"/>
  <c r="L53" i="40" s="1"/>
  <c r="E54" i="40"/>
  <c r="M53" i="40" s="1"/>
  <c r="R53" i="40" s="1"/>
  <c r="F54" i="40"/>
  <c r="G54" i="40"/>
  <c r="H54" i="40"/>
  <c r="P53" i="40" s="1"/>
  <c r="L54" i="40"/>
  <c r="M54" i="40"/>
  <c r="R54" i="40" s="1"/>
  <c r="N54" i="40"/>
  <c r="A55" i="40"/>
  <c r="J54" i="40" s="1"/>
  <c r="J55" i="40"/>
  <c r="K55" i="40"/>
  <c r="Q55" i="40" s="1"/>
  <c r="S55" i="40" s="1"/>
  <c r="C56" i="40"/>
  <c r="K54" i="40" s="1"/>
  <c r="Q54" i="40" s="1"/>
  <c r="D56" i="40"/>
  <c r="E56" i="40"/>
  <c r="F56" i="40"/>
  <c r="G56" i="40"/>
  <c r="O54" i="40" s="1"/>
  <c r="H56" i="40"/>
  <c r="P54" i="40" s="1"/>
  <c r="J56" i="40"/>
  <c r="K56" i="40"/>
  <c r="P56" i="40"/>
  <c r="A57" i="40"/>
  <c r="P57" i="40"/>
  <c r="C58" i="40"/>
  <c r="D58" i="40"/>
  <c r="L55" i="40" s="1"/>
  <c r="E58" i="40"/>
  <c r="M55" i="40" s="1"/>
  <c r="R55" i="40" s="1"/>
  <c r="F58" i="40"/>
  <c r="N55" i="40" s="1"/>
  <c r="G58" i="40"/>
  <c r="O55" i="40" s="1"/>
  <c r="H58" i="40"/>
  <c r="P55" i="40" s="1"/>
  <c r="A59" i="40"/>
  <c r="C60" i="40"/>
  <c r="D60" i="40"/>
  <c r="L56" i="40" s="1"/>
  <c r="E60" i="40"/>
  <c r="M56" i="40" s="1"/>
  <c r="F60" i="40"/>
  <c r="N56" i="40" s="1"/>
  <c r="G60" i="40"/>
  <c r="O56" i="40" s="1"/>
  <c r="H60" i="40"/>
  <c r="A61" i="40"/>
  <c r="J57" i="40" s="1"/>
  <c r="C62" i="40"/>
  <c r="K57" i="40" s="1"/>
  <c r="D62" i="40"/>
  <c r="L57" i="40" s="1"/>
  <c r="E62" i="40"/>
  <c r="M57" i="40" s="1"/>
  <c r="R57" i="40" s="1"/>
  <c r="F62" i="40"/>
  <c r="N57" i="40" s="1"/>
  <c r="G62" i="40"/>
  <c r="O57" i="40" s="1"/>
  <c r="H62" i="40"/>
  <c r="A63" i="40"/>
  <c r="J58" i="40" s="1"/>
  <c r="C64" i="40"/>
  <c r="K58" i="40" s="1"/>
  <c r="Q58" i="40" s="1"/>
  <c r="D64" i="40"/>
  <c r="L58" i="40" s="1"/>
  <c r="E64" i="40"/>
  <c r="M58" i="40" s="1"/>
  <c r="F64" i="40"/>
  <c r="N58" i="40" s="1"/>
  <c r="G64" i="40"/>
  <c r="O58" i="40" s="1"/>
  <c r="H64" i="40"/>
  <c r="P58" i="40" s="1"/>
  <c r="B66" i="40"/>
  <c r="B67" i="40"/>
  <c r="C67" i="40"/>
  <c r="D67" i="40"/>
  <c r="E67" i="40"/>
  <c r="F67" i="40"/>
  <c r="G67" i="40"/>
  <c r="H67" i="40"/>
  <c r="H97" i="40" s="1"/>
  <c r="H112" i="40" s="1"/>
  <c r="P112" i="40" s="1"/>
  <c r="J67" i="40"/>
  <c r="K67" i="40"/>
  <c r="L67" i="40"/>
  <c r="M67" i="40"/>
  <c r="N67" i="40"/>
  <c r="O67" i="40"/>
  <c r="P67" i="40"/>
  <c r="A68" i="40"/>
  <c r="J68" i="40" s="1"/>
  <c r="J87" i="40" s="1"/>
  <c r="K68" i="40"/>
  <c r="L68" i="40"/>
  <c r="M68" i="40"/>
  <c r="N68" i="40"/>
  <c r="O68" i="40"/>
  <c r="P68" i="40"/>
  <c r="Q68" i="40"/>
  <c r="C69" i="40"/>
  <c r="D69" i="40"/>
  <c r="M69" i="40" s="1"/>
  <c r="L87" i="40" s="1"/>
  <c r="E69" i="40"/>
  <c r="F69" i="40"/>
  <c r="G69" i="40"/>
  <c r="P69" i="40" s="1"/>
  <c r="O87" i="40" s="1"/>
  <c r="H69" i="40"/>
  <c r="Q69" i="40" s="1"/>
  <c r="P87" i="40" s="1"/>
  <c r="K69" i="40"/>
  <c r="L69" i="40"/>
  <c r="N69" i="40"/>
  <c r="O69" i="40"/>
  <c r="A70" i="40"/>
  <c r="J70" i="40"/>
  <c r="J88" i="40" s="1"/>
  <c r="K70" i="40"/>
  <c r="L70" i="40"/>
  <c r="M70" i="40"/>
  <c r="N70" i="40"/>
  <c r="O70" i="40"/>
  <c r="P70" i="40"/>
  <c r="Q70" i="40"/>
  <c r="C71" i="40"/>
  <c r="L71" i="40" s="1"/>
  <c r="K88" i="40" s="1"/>
  <c r="Q88" i="40" s="1"/>
  <c r="D71" i="40"/>
  <c r="E71" i="40"/>
  <c r="F71" i="40"/>
  <c r="O71" i="40" s="1"/>
  <c r="N88" i="40" s="1"/>
  <c r="R88" i="40" s="1"/>
  <c r="G71" i="40"/>
  <c r="H71" i="40"/>
  <c r="K71" i="40"/>
  <c r="M71" i="40"/>
  <c r="L88" i="40" s="1"/>
  <c r="N71" i="40"/>
  <c r="P71" i="40"/>
  <c r="Q71" i="40"/>
  <c r="A72" i="40"/>
  <c r="K72" i="40"/>
  <c r="L72" i="40"/>
  <c r="M72" i="40"/>
  <c r="N72" i="40"/>
  <c r="O72" i="40"/>
  <c r="P72" i="40"/>
  <c r="Q72" i="40"/>
  <c r="C73" i="40"/>
  <c r="D73" i="40"/>
  <c r="E73" i="40"/>
  <c r="F73" i="40"/>
  <c r="G73" i="40"/>
  <c r="H73" i="40"/>
  <c r="K73" i="40"/>
  <c r="L73" i="40"/>
  <c r="N73" i="40"/>
  <c r="M89" i="40" s="1"/>
  <c r="R89" i="40" s="1"/>
  <c r="O73" i="40"/>
  <c r="N89" i="40" s="1"/>
  <c r="A74" i="40"/>
  <c r="J72" i="40" s="1"/>
  <c r="J89" i="40" s="1"/>
  <c r="K74" i="40"/>
  <c r="L74" i="40"/>
  <c r="M74" i="40"/>
  <c r="N74" i="40"/>
  <c r="O74" i="40"/>
  <c r="P74" i="40"/>
  <c r="Q74" i="40"/>
  <c r="C75" i="40"/>
  <c r="D75" i="40"/>
  <c r="M73" i="40" s="1"/>
  <c r="L89" i="40" s="1"/>
  <c r="Q89" i="40" s="1"/>
  <c r="E75" i="40"/>
  <c r="F75" i="40"/>
  <c r="G75" i="40"/>
  <c r="P73" i="40" s="1"/>
  <c r="O89" i="40" s="1"/>
  <c r="H75" i="40"/>
  <c r="Q73" i="40" s="1"/>
  <c r="P89" i="40" s="1"/>
  <c r="K75" i="40"/>
  <c r="L75" i="40"/>
  <c r="N75" i="40"/>
  <c r="P75" i="40"/>
  <c r="Q75" i="40"/>
  <c r="P90" i="40" s="1"/>
  <c r="A76" i="40"/>
  <c r="J74" i="40" s="1"/>
  <c r="J90" i="40" s="1"/>
  <c r="K76" i="40"/>
  <c r="L76" i="40"/>
  <c r="M76" i="40"/>
  <c r="N76" i="40"/>
  <c r="O76" i="40"/>
  <c r="P76" i="40"/>
  <c r="Q76" i="40"/>
  <c r="C77" i="40"/>
  <c r="D77" i="40"/>
  <c r="M75" i="40" s="1"/>
  <c r="L90" i="40" s="1"/>
  <c r="Q90" i="40" s="1"/>
  <c r="E77" i="40"/>
  <c r="F77" i="40"/>
  <c r="O75" i="40" s="1"/>
  <c r="N90" i="40" s="1"/>
  <c r="R90" i="40" s="1"/>
  <c r="G77" i="40"/>
  <c r="H77" i="40"/>
  <c r="K77" i="40"/>
  <c r="N77" i="40"/>
  <c r="P77" i="40"/>
  <c r="O91" i="40" s="1"/>
  <c r="A78" i="40"/>
  <c r="J76" i="40" s="1"/>
  <c r="J91" i="40" s="1"/>
  <c r="J78" i="40"/>
  <c r="J92" i="40" s="1"/>
  <c r="K78" i="40"/>
  <c r="L78" i="40"/>
  <c r="M78" i="40"/>
  <c r="N78" i="40"/>
  <c r="O78" i="40"/>
  <c r="P78" i="40"/>
  <c r="Q78" i="40"/>
  <c r="C79" i="40"/>
  <c r="L77" i="40" s="1"/>
  <c r="K91" i="40" s="1"/>
  <c r="D79" i="40"/>
  <c r="M77" i="40" s="1"/>
  <c r="L91" i="40" s="1"/>
  <c r="E79" i="40"/>
  <c r="F79" i="40"/>
  <c r="O77" i="40" s="1"/>
  <c r="N91" i="40" s="1"/>
  <c r="G79" i="40"/>
  <c r="H79" i="40"/>
  <c r="Q77" i="40" s="1"/>
  <c r="P91" i="40" s="1"/>
  <c r="K79" i="40"/>
  <c r="L79" i="40"/>
  <c r="M79" i="40"/>
  <c r="L92" i="40" s="1"/>
  <c r="N79" i="40"/>
  <c r="M92" i="40" s="1"/>
  <c r="R92" i="40" s="1"/>
  <c r="A80" i="40"/>
  <c r="K80" i="40"/>
  <c r="L80" i="40"/>
  <c r="M80" i="40"/>
  <c r="N80" i="40"/>
  <c r="O80" i="40"/>
  <c r="P80" i="40"/>
  <c r="Q80" i="40"/>
  <c r="C81" i="40"/>
  <c r="D81" i="40"/>
  <c r="E81" i="40"/>
  <c r="F81" i="40"/>
  <c r="G81" i="40"/>
  <c r="H81" i="40"/>
  <c r="K81" i="40"/>
  <c r="M81" i="40"/>
  <c r="N81" i="40"/>
  <c r="M93" i="40" s="1"/>
  <c r="O81" i="40"/>
  <c r="N93" i="40" s="1"/>
  <c r="A82" i="40"/>
  <c r="K82" i="40"/>
  <c r="J82" i="40" s="1"/>
  <c r="J94" i="40" s="1"/>
  <c r="L82" i="40"/>
  <c r="L83" i="40" s="1"/>
  <c r="K94" i="40" s="1"/>
  <c r="Q94" i="40" s="1"/>
  <c r="M82" i="40"/>
  <c r="M83" i="40" s="1"/>
  <c r="L94" i="40" s="1"/>
  <c r="N82" i="40"/>
  <c r="N83" i="40" s="1"/>
  <c r="M94" i="40" s="1"/>
  <c r="R94" i="40" s="1"/>
  <c r="O82" i="40"/>
  <c r="P82" i="40"/>
  <c r="Q82" i="40"/>
  <c r="C83" i="40"/>
  <c r="D83" i="40"/>
  <c r="E83" i="40"/>
  <c r="F83" i="40"/>
  <c r="O79" i="40" s="1"/>
  <c r="N92" i="40" s="1"/>
  <c r="G83" i="40"/>
  <c r="P79" i="40" s="1"/>
  <c r="O92" i="40" s="1"/>
  <c r="H83" i="40"/>
  <c r="Q79" i="40" s="1"/>
  <c r="P92" i="40" s="1"/>
  <c r="O83" i="40"/>
  <c r="Q83" i="40"/>
  <c r="P94" i="40" s="1"/>
  <c r="A84" i="40"/>
  <c r="J80" i="40" s="1"/>
  <c r="J93" i="40" s="1"/>
  <c r="C85" i="40"/>
  <c r="L81" i="40" s="1"/>
  <c r="K93" i="40" s="1"/>
  <c r="Q93" i="40" s="1"/>
  <c r="D85" i="40"/>
  <c r="E85" i="40"/>
  <c r="F85" i="40"/>
  <c r="G85" i="40"/>
  <c r="P81" i="40" s="1"/>
  <c r="O93" i="40" s="1"/>
  <c r="H85" i="40"/>
  <c r="Q81" i="40" s="1"/>
  <c r="P93" i="40" s="1"/>
  <c r="A86" i="40"/>
  <c r="J86" i="40"/>
  <c r="K86" i="40"/>
  <c r="L86" i="40"/>
  <c r="M86" i="40"/>
  <c r="N86" i="40"/>
  <c r="O86" i="40"/>
  <c r="C87" i="40"/>
  <c r="D87" i="40"/>
  <c r="E87" i="40"/>
  <c r="F87" i="40"/>
  <c r="G87" i="40"/>
  <c r="H87" i="40"/>
  <c r="K87" i="40"/>
  <c r="Q87" i="40" s="1"/>
  <c r="M87" i="40"/>
  <c r="R87" i="40" s="1"/>
  <c r="N87" i="40"/>
  <c r="M88" i="40"/>
  <c r="O88" i="40"/>
  <c r="P88" i="40"/>
  <c r="K89" i="40"/>
  <c r="K90" i="40"/>
  <c r="M90" i="40"/>
  <c r="O90" i="40"/>
  <c r="M91" i="40"/>
  <c r="K92" i="40"/>
  <c r="L93" i="40"/>
  <c r="N94" i="40"/>
  <c r="B96" i="40"/>
  <c r="B97" i="40"/>
  <c r="B112" i="40" s="1"/>
  <c r="C97" i="40"/>
  <c r="C112" i="40" s="1"/>
  <c r="K112" i="40" s="1"/>
  <c r="D97" i="40"/>
  <c r="D112" i="40" s="1"/>
  <c r="L112" i="40" s="1"/>
  <c r="E97" i="40"/>
  <c r="F97" i="40"/>
  <c r="G97" i="40"/>
  <c r="A98" i="40"/>
  <c r="C99" i="40"/>
  <c r="D99" i="40"/>
  <c r="D114" i="40" s="1"/>
  <c r="L113" i="40" s="1"/>
  <c r="Q113" i="40" s="1"/>
  <c r="E99" i="40"/>
  <c r="E114" i="40" s="1"/>
  <c r="M113" i="40" s="1"/>
  <c r="R113" i="40" s="1"/>
  <c r="F99" i="40"/>
  <c r="G99" i="40"/>
  <c r="H99" i="40"/>
  <c r="A100" i="40"/>
  <c r="A102" i="40"/>
  <c r="A104" i="40"/>
  <c r="A106" i="40"/>
  <c r="A108" i="40"/>
  <c r="A112" i="40"/>
  <c r="E112" i="40"/>
  <c r="M112" i="40" s="1"/>
  <c r="F112" i="40"/>
  <c r="G112" i="40"/>
  <c r="O112" i="40" s="1"/>
  <c r="J112" i="40"/>
  <c r="N112" i="40"/>
  <c r="A113" i="40"/>
  <c r="J113" i="40" s="1"/>
  <c r="B113" i="40"/>
  <c r="C113" i="40"/>
  <c r="D113" i="40"/>
  <c r="E113" i="40"/>
  <c r="F113" i="40"/>
  <c r="G113" i="40"/>
  <c r="H113" i="40"/>
  <c r="K113" i="40"/>
  <c r="B114" i="40"/>
  <c r="C114" i="40"/>
  <c r="F114" i="40"/>
  <c r="N113" i="40" s="1"/>
  <c r="G114" i="40"/>
  <c r="O113" i="40" s="1"/>
  <c r="H114" i="40"/>
  <c r="P113" i="40" s="1"/>
  <c r="P114" i="40"/>
  <c r="A115" i="40"/>
  <c r="J114" i="40" s="1"/>
  <c r="B115" i="40"/>
  <c r="C115" i="40"/>
  <c r="D115" i="40"/>
  <c r="E115" i="40"/>
  <c r="F115" i="40"/>
  <c r="F116" i="40" s="1"/>
  <c r="N114" i="40" s="1"/>
  <c r="G115" i="40"/>
  <c r="H115" i="40"/>
  <c r="O115" i="40"/>
  <c r="C116" i="40"/>
  <c r="K114" i="40" s="1"/>
  <c r="D116" i="40"/>
  <c r="L114" i="40" s="1"/>
  <c r="E116" i="40"/>
  <c r="M114" i="40" s="1"/>
  <c r="R114" i="40" s="1"/>
  <c r="G116" i="40"/>
  <c r="O114" i="40" s="1"/>
  <c r="H116" i="40"/>
  <c r="A117" i="40"/>
  <c r="J115" i="40" s="1"/>
  <c r="B117" i="40"/>
  <c r="C117" i="40"/>
  <c r="C118" i="40" s="1"/>
  <c r="K115" i="40" s="1"/>
  <c r="Q115" i="40" s="1"/>
  <c r="D117" i="40"/>
  <c r="D118" i="40" s="1"/>
  <c r="L115" i="40" s="1"/>
  <c r="E117" i="40"/>
  <c r="E118" i="40" s="1"/>
  <c r="M115" i="40" s="1"/>
  <c r="F117" i="40"/>
  <c r="F118" i="40" s="1"/>
  <c r="N115" i="40" s="1"/>
  <c r="G117" i="40"/>
  <c r="H117" i="40"/>
  <c r="G118" i="40"/>
  <c r="H118" i="40"/>
  <c r="P115" i="40" s="1"/>
  <c r="A3" i="39"/>
  <c r="P3" i="39"/>
  <c r="C4" i="39"/>
  <c r="D4" i="39"/>
  <c r="E4" i="39"/>
  <c r="F4" i="39"/>
  <c r="G4" i="39"/>
  <c r="H4" i="39"/>
  <c r="I4" i="39"/>
  <c r="J4" i="39"/>
  <c r="K4" i="39"/>
  <c r="L4" i="39"/>
  <c r="M4" i="39"/>
  <c r="N4" i="39"/>
  <c r="A5" i="39"/>
  <c r="A15" i="39" s="1"/>
  <c r="Q13" i="39" s="1"/>
  <c r="P5" i="39"/>
  <c r="Q5" i="39"/>
  <c r="C6" i="39"/>
  <c r="D6" i="39"/>
  <c r="E6" i="39"/>
  <c r="F6" i="39"/>
  <c r="G6" i="39"/>
  <c r="H6" i="39"/>
  <c r="I6" i="39"/>
  <c r="J6" i="39"/>
  <c r="K6" i="39"/>
  <c r="L6" i="39"/>
  <c r="M6" i="39"/>
  <c r="N6" i="39"/>
  <c r="A7" i="39"/>
  <c r="C7" i="39"/>
  <c r="P7" i="39" s="1"/>
  <c r="Q7" i="39" s="1"/>
  <c r="D7" i="39"/>
  <c r="E7" i="39"/>
  <c r="F7" i="39"/>
  <c r="G7" i="39"/>
  <c r="H7" i="39"/>
  <c r="I7" i="39"/>
  <c r="J7" i="39"/>
  <c r="J8" i="39" s="1"/>
  <c r="K7" i="39"/>
  <c r="K8" i="39" s="1"/>
  <c r="L7" i="39"/>
  <c r="M7" i="39"/>
  <c r="N7" i="39"/>
  <c r="D8" i="39"/>
  <c r="E8" i="39"/>
  <c r="F8" i="39"/>
  <c r="G8" i="39"/>
  <c r="H8" i="39"/>
  <c r="I8" i="39"/>
  <c r="L8" i="39"/>
  <c r="M8" i="39"/>
  <c r="N8" i="39"/>
  <c r="A12" i="39"/>
  <c r="Q12" i="39" s="1"/>
  <c r="B12" i="39"/>
  <c r="R12" i="39"/>
  <c r="S12" i="39"/>
  <c r="T12" i="39"/>
  <c r="U12" i="39"/>
  <c r="V12" i="39"/>
  <c r="W12" i="39"/>
  <c r="X12" i="39"/>
  <c r="Y12" i="39"/>
  <c r="Z12" i="39"/>
  <c r="AA12" i="39"/>
  <c r="AB12" i="39"/>
  <c r="AC12" i="39"/>
  <c r="A13" i="39"/>
  <c r="B13" i="39"/>
  <c r="P13" i="39"/>
  <c r="R13" i="39"/>
  <c r="S13" i="39"/>
  <c r="T13" i="39"/>
  <c r="U13" i="39"/>
  <c r="V13" i="39"/>
  <c r="W13" i="39"/>
  <c r="X13" i="39"/>
  <c r="Y13" i="39"/>
  <c r="Z13" i="39"/>
  <c r="AA13" i="39"/>
  <c r="AB13" i="39"/>
  <c r="AC13" i="39"/>
  <c r="B14" i="39"/>
  <c r="R14" i="39"/>
  <c r="S14" i="39"/>
  <c r="T14" i="39"/>
  <c r="U14" i="39"/>
  <c r="V14" i="39"/>
  <c r="W14" i="39"/>
  <c r="X14" i="39"/>
  <c r="Y14" i="39"/>
  <c r="Z14" i="39"/>
  <c r="AA14" i="39"/>
  <c r="AB14" i="39"/>
  <c r="AC14" i="39"/>
  <c r="B15" i="39"/>
  <c r="B16" i="39"/>
  <c r="A17" i="39"/>
  <c r="Q14" i="39" s="1"/>
  <c r="B17" i="39"/>
  <c r="B18" i="39"/>
  <c r="B20" i="39"/>
  <c r="B21" i="39"/>
  <c r="C21" i="39"/>
  <c r="D21" i="39"/>
  <c r="E21" i="39"/>
  <c r="F21" i="39"/>
  <c r="G21" i="39"/>
  <c r="H21" i="39"/>
  <c r="I21" i="39"/>
  <c r="J21" i="39"/>
  <c r="K21" i="39"/>
  <c r="L21" i="39"/>
  <c r="M21" i="39"/>
  <c r="N21" i="39"/>
  <c r="O21" i="39"/>
  <c r="A22" i="39"/>
  <c r="B22" i="39"/>
  <c r="G23" i="39" s="1"/>
  <c r="P22" i="39"/>
  <c r="C23" i="39"/>
  <c r="D23" i="39"/>
  <c r="F23" i="39"/>
  <c r="H23" i="39"/>
  <c r="I23" i="39"/>
  <c r="J23" i="39"/>
  <c r="K23" i="39"/>
  <c r="L23" i="39"/>
  <c r="M23" i="39"/>
  <c r="N23" i="39"/>
  <c r="A24" i="39"/>
  <c r="P24" i="39"/>
  <c r="Q24" i="39" s="1"/>
  <c r="C25" i="39"/>
  <c r="D25" i="39"/>
  <c r="E25" i="39"/>
  <c r="F25" i="39"/>
  <c r="G25" i="39"/>
  <c r="H25" i="39"/>
  <c r="I25" i="39"/>
  <c r="J25" i="39"/>
  <c r="K25" i="39"/>
  <c r="L25" i="39"/>
  <c r="M25" i="39"/>
  <c r="N25" i="39"/>
  <c r="A26" i="39"/>
  <c r="A46" i="39" s="1"/>
  <c r="Q43" i="39" s="1"/>
  <c r="P26" i="39"/>
  <c r="Q26" i="39"/>
  <c r="C27" i="39"/>
  <c r="D27" i="39"/>
  <c r="E27" i="39"/>
  <c r="F27" i="39"/>
  <c r="G27" i="39"/>
  <c r="H27" i="39"/>
  <c r="I27" i="39"/>
  <c r="J27" i="39"/>
  <c r="K27" i="39"/>
  <c r="L27" i="39"/>
  <c r="M27" i="39"/>
  <c r="N27" i="39"/>
  <c r="A28" i="39"/>
  <c r="P28" i="39"/>
  <c r="Q28" i="39" s="1"/>
  <c r="C29" i="39"/>
  <c r="D29" i="39"/>
  <c r="E29" i="39"/>
  <c r="F29" i="39"/>
  <c r="G29" i="39"/>
  <c r="H29" i="39"/>
  <c r="I29" i="39"/>
  <c r="J29" i="39"/>
  <c r="K29" i="39"/>
  <c r="L29" i="39"/>
  <c r="M29" i="39"/>
  <c r="N29" i="39"/>
  <c r="A30" i="39"/>
  <c r="A50" i="39" s="1"/>
  <c r="Q45" i="39" s="1"/>
  <c r="P30" i="39"/>
  <c r="Q30" i="39"/>
  <c r="C31" i="39"/>
  <c r="D31" i="39"/>
  <c r="E31" i="39"/>
  <c r="F31" i="39"/>
  <c r="G31" i="39"/>
  <c r="H31" i="39"/>
  <c r="I31" i="39"/>
  <c r="J31" i="39"/>
  <c r="K31" i="39"/>
  <c r="L31" i="39"/>
  <c r="M31" i="39"/>
  <c r="N31" i="39"/>
  <c r="A32" i="39"/>
  <c r="P32" i="39"/>
  <c r="Q32" i="39" s="1"/>
  <c r="C33" i="39"/>
  <c r="D33" i="39"/>
  <c r="E33" i="39"/>
  <c r="F33" i="39"/>
  <c r="G33" i="39"/>
  <c r="H33" i="39"/>
  <c r="I33" i="39"/>
  <c r="J33" i="39"/>
  <c r="K33" i="39"/>
  <c r="L33" i="39"/>
  <c r="M33" i="39"/>
  <c r="N33" i="39"/>
  <c r="A34" i="39"/>
  <c r="P34" i="39"/>
  <c r="Q34" i="39"/>
  <c r="C35" i="39"/>
  <c r="D35" i="39"/>
  <c r="E35" i="39"/>
  <c r="F35" i="39"/>
  <c r="G35" i="39"/>
  <c r="H35" i="39"/>
  <c r="I35" i="39"/>
  <c r="J35" i="39"/>
  <c r="K35" i="39"/>
  <c r="L35" i="39"/>
  <c r="M35" i="39"/>
  <c r="N35" i="39"/>
  <c r="A36" i="39"/>
  <c r="P36" i="39"/>
  <c r="Q36" i="39" s="1"/>
  <c r="C37" i="39"/>
  <c r="D37" i="39"/>
  <c r="E37" i="39"/>
  <c r="F37" i="39"/>
  <c r="G37" i="39"/>
  <c r="H37" i="39"/>
  <c r="I37" i="39"/>
  <c r="J37" i="39"/>
  <c r="K37" i="39"/>
  <c r="L37" i="39"/>
  <c r="M37" i="39"/>
  <c r="N37" i="39"/>
  <c r="A41" i="39"/>
  <c r="Q41" i="39" s="1"/>
  <c r="B41" i="39"/>
  <c r="R41" i="39"/>
  <c r="S41" i="39"/>
  <c r="T41" i="39"/>
  <c r="U41" i="39"/>
  <c r="V41" i="39"/>
  <c r="W41" i="39"/>
  <c r="X41" i="39"/>
  <c r="Y41" i="39"/>
  <c r="Z41" i="39"/>
  <c r="AA41" i="39"/>
  <c r="AB41" i="39"/>
  <c r="AC41" i="39"/>
  <c r="A42" i="39"/>
  <c r="B42" i="39"/>
  <c r="P42" i="39"/>
  <c r="R42" i="39"/>
  <c r="S42" i="39"/>
  <c r="T42" i="39"/>
  <c r="U42" i="39"/>
  <c r="V42" i="39"/>
  <c r="W42" i="39"/>
  <c r="X42" i="39"/>
  <c r="Y42" i="39"/>
  <c r="Z42" i="39"/>
  <c r="AA42" i="39"/>
  <c r="AB42" i="39"/>
  <c r="AC42" i="39"/>
  <c r="B43" i="39"/>
  <c r="R43" i="39"/>
  <c r="S43" i="39"/>
  <c r="T43" i="39"/>
  <c r="U43" i="39"/>
  <c r="V43" i="39"/>
  <c r="W43" i="39"/>
  <c r="X43" i="39"/>
  <c r="Y43" i="39"/>
  <c r="Z43" i="39"/>
  <c r="AA43" i="39"/>
  <c r="AB43" i="39"/>
  <c r="AC43" i="39"/>
  <c r="A44" i="39"/>
  <c r="Q42" i="39" s="1"/>
  <c r="B44" i="39"/>
  <c r="R44" i="39"/>
  <c r="S44" i="39"/>
  <c r="T44" i="39"/>
  <c r="U44" i="39"/>
  <c r="V44" i="39"/>
  <c r="W44" i="39"/>
  <c r="X44" i="39"/>
  <c r="Y44" i="39"/>
  <c r="Z44" i="39"/>
  <c r="AA44" i="39"/>
  <c r="AB44" i="39"/>
  <c r="AC44" i="39"/>
  <c r="B45" i="39"/>
  <c r="R45" i="39"/>
  <c r="S45" i="39"/>
  <c r="T45" i="39"/>
  <c r="U45" i="39"/>
  <c r="V45" i="39"/>
  <c r="W45" i="39"/>
  <c r="X45" i="39"/>
  <c r="Y45" i="39"/>
  <c r="Z45" i="39"/>
  <c r="AA45" i="39"/>
  <c r="AB45" i="39"/>
  <c r="AC45" i="39"/>
  <c r="B46" i="39"/>
  <c r="Q46" i="39"/>
  <c r="R46" i="39"/>
  <c r="S46" i="39"/>
  <c r="T46" i="39"/>
  <c r="U46" i="39"/>
  <c r="V46" i="39"/>
  <c r="W46" i="39"/>
  <c r="X46" i="39"/>
  <c r="Y46" i="39"/>
  <c r="Z46" i="39"/>
  <c r="AA46" i="39"/>
  <c r="AB46" i="39"/>
  <c r="AC46" i="39"/>
  <c r="B47" i="39"/>
  <c r="R47" i="39"/>
  <c r="S47" i="39"/>
  <c r="T47" i="39"/>
  <c r="U47" i="39"/>
  <c r="V47" i="39"/>
  <c r="W47" i="39"/>
  <c r="X47" i="39"/>
  <c r="Y47" i="39"/>
  <c r="Z47" i="39"/>
  <c r="AA47" i="39"/>
  <c r="AB47" i="39"/>
  <c r="AC47" i="39"/>
  <c r="A48" i="39"/>
  <c r="Q44" i="39" s="1"/>
  <c r="B48" i="39"/>
  <c r="R48" i="39"/>
  <c r="S48" i="39"/>
  <c r="T48" i="39"/>
  <c r="U48" i="39"/>
  <c r="V48" i="39"/>
  <c r="W48" i="39"/>
  <c r="X48" i="39"/>
  <c r="Y48" i="39"/>
  <c r="Z48" i="39"/>
  <c r="AA48" i="39"/>
  <c r="AB48" i="39"/>
  <c r="AC48" i="39"/>
  <c r="B49" i="39"/>
  <c r="B50" i="39"/>
  <c r="B51" i="39"/>
  <c r="A52" i="39"/>
  <c r="B52" i="39"/>
  <c r="B53" i="39"/>
  <c r="A54" i="39"/>
  <c r="Q47" i="39" s="1"/>
  <c r="B54" i="39"/>
  <c r="B55" i="39"/>
  <c r="A56" i="39"/>
  <c r="Q48" i="39" s="1"/>
  <c r="B56" i="39"/>
  <c r="B57" i="39"/>
  <c r="B59" i="39"/>
  <c r="B60" i="39"/>
  <c r="A61" i="39"/>
  <c r="B61" i="39"/>
  <c r="P61" i="39"/>
  <c r="A63" i="39"/>
  <c r="P63" i="39"/>
  <c r="Q63" i="39"/>
  <c r="C64" i="39"/>
  <c r="D64" i="39"/>
  <c r="E64" i="39"/>
  <c r="F64" i="39"/>
  <c r="G64" i="39"/>
  <c r="H64" i="39"/>
  <c r="I64" i="39"/>
  <c r="J64" i="39"/>
  <c r="K64" i="39"/>
  <c r="L64" i="39"/>
  <c r="M64" i="39"/>
  <c r="N64" i="39"/>
  <c r="A65" i="39"/>
  <c r="P65" i="39"/>
  <c r="Q65" i="39" s="1"/>
  <c r="C66" i="39"/>
  <c r="D66" i="39"/>
  <c r="E66" i="39"/>
  <c r="F66" i="39"/>
  <c r="G66" i="39"/>
  <c r="H66" i="39"/>
  <c r="I66" i="39"/>
  <c r="J66" i="39"/>
  <c r="K66" i="39"/>
  <c r="L66" i="39"/>
  <c r="M66" i="39"/>
  <c r="N66" i="39"/>
  <c r="A67" i="39"/>
  <c r="P67" i="39"/>
  <c r="Q67" i="39"/>
  <c r="C68" i="39"/>
  <c r="D68" i="39"/>
  <c r="E68" i="39"/>
  <c r="F68" i="39"/>
  <c r="G68" i="39"/>
  <c r="H68" i="39"/>
  <c r="I68" i="39"/>
  <c r="J68" i="39"/>
  <c r="K68" i="39"/>
  <c r="L68" i="39"/>
  <c r="M68" i="39"/>
  <c r="N68" i="39"/>
  <c r="A69" i="39"/>
  <c r="P69" i="39"/>
  <c r="Q69" i="39" s="1"/>
  <c r="C70" i="39"/>
  <c r="D70" i="39"/>
  <c r="E70" i="39"/>
  <c r="F70" i="39"/>
  <c r="G70" i="39"/>
  <c r="H70" i="39"/>
  <c r="I70" i="39"/>
  <c r="J70" i="39"/>
  <c r="K70" i="39"/>
  <c r="L70" i="39"/>
  <c r="M70" i="39"/>
  <c r="N70" i="39"/>
  <c r="A71" i="39"/>
  <c r="A87" i="39" s="1"/>
  <c r="Q81" i="39" s="1"/>
  <c r="P71" i="39"/>
  <c r="Q71" i="39"/>
  <c r="C72" i="39"/>
  <c r="D72" i="39"/>
  <c r="E72" i="39"/>
  <c r="F72" i="39"/>
  <c r="G72" i="39"/>
  <c r="H72" i="39"/>
  <c r="I72" i="39"/>
  <c r="J72" i="39"/>
  <c r="K72" i="39"/>
  <c r="L72" i="39"/>
  <c r="M72" i="39"/>
  <c r="N72" i="39"/>
  <c r="C75" i="39"/>
  <c r="D75" i="39"/>
  <c r="E75" i="39"/>
  <c r="F75" i="39"/>
  <c r="G75" i="39"/>
  <c r="H75" i="39"/>
  <c r="I75" i="39"/>
  <c r="J75" i="39"/>
  <c r="K75" i="39"/>
  <c r="L75" i="39"/>
  <c r="M75" i="39"/>
  <c r="A76" i="39"/>
  <c r="Q76" i="39" s="1"/>
  <c r="B76" i="39"/>
  <c r="R76" i="39"/>
  <c r="S76" i="39"/>
  <c r="T76" i="39"/>
  <c r="U76" i="39"/>
  <c r="V76" i="39"/>
  <c r="W76" i="39"/>
  <c r="X76" i="39"/>
  <c r="Y76" i="39"/>
  <c r="Z76" i="39"/>
  <c r="AA76" i="39"/>
  <c r="AB76" i="39"/>
  <c r="AC76" i="39"/>
  <c r="A77" i="39"/>
  <c r="B77" i="39"/>
  <c r="P77" i="39"/>
  <c r="R77" i="39"/>
  <c r="S77" i="39"/>
  <c r="T77" i="39"/>
  <c r="U77" i="39"/>
  <c r="V77" i="39"/>
  <c r="W77" i="39"/>
  <c r="X77" i="39"/>
  <c r="Y77" i="39"/>
  <c r="Z77" i="39"/>
  <c r="AA77" i="39"/>
  <c r="AB77" i="39"/>
  <c r="AC77" i="39"/>
  <c r="B78" i="39"/>
  <c r="R78" i="39"/>
  <c r="S78" i="39"/>
  <c r="T78" i="39"/>
  <c r="U78" i="39"/>
  <c r="V78" i="39"/>
  <c r="W78" i="39"/>
  <c r="X78" i="39"/>
  <c r="Y78" i="39"/>
  <c r="Z78" i="39"/>
  <c r="AA78" i="39"/>
  <c r="AB78" i="39"/>
  <c r="AC78" i="39"/>
  <c r="A79" i="39"/>
  <c r="Q77" i="39" s="1"/>
  <c r="B79" i="39"/>
  <c r="R79" i="39"/>
  <c r="S79" i="39"/>
  <c r="T79" i="39"/>
  <c r="U79" i="39"/>
  <c r="V79" i="39"/>
  <c r="W79" i="39"/>
  <c r="X79" i="39"/>
  <c r="Y79" i="39"/>
  <c r="Z79" i="39"/>
  <c r="AA79" i="39"/>
  <c r="AB79" i="39"/>
  <c r="AC79" i="39"/>
  <c r="B80" i="39"/>
  <c r="R80" i="39"/>
  <c r="S80" i="39"/>
  <c r="T80" i="39"/>
  <c r="U80" i="39"/>
  <c r="V80" i="39"/>
  <c r="W80" i="39"/>
  <c r="X80" i="39"/>
  <c r="Y80" i="39"/>
  <c r="Z80" i="39"/>
  <c r="AA80" i="39"/>
  <c r="AB80" i="39"/>
  <c r="AC80" i="39"/>
  <c r="A81" i="39"/>
  <c r="Q78" i="39" s="1"/>
  <c r="B81" i="39"/>
  <c r="R81" i="39"/>
  <c r="S81" i="39"/>
  <c r="T81" i="39"/>
  <c r="U81" i="39"/>
  <c r="V81" i="39"/>
  <c r="W81" i="39"/>
  <c r="X81" i="39"/>
  <c r="Y81" i="39"/>
  <c r="Z81" i="39"/>
  <c r="AA81" i="39"/>
  <c r="AB81" i="39"/>
  <c r="AC81" i="39"/>
  <c r="B82" i="39"/>
  <c r="A83" i="39"/>
  <c r="Q79" i="39" s="1"/>
  <c r="B83" i="39"/>
  <c r="B84" i="39"/>
  <c r="A85" i="39"/>
  <c r="Q80" i="39" s="1"/>
  <c r="B85" i="39"/>
  <c r="B86" i="39"/>
  <c r="B87" i="39"/>
  <c r="B88" i="39"/>
  <c r="I223" i="44" l="1"/>
  <c r="K223" i="44"/>
  <c r="C223" i="44"/>
  <c r="G223" i="44"/>
  <c r="A56" i="43"/>
  <c r="A36" i="44"/>
  <c r="A111" i="43"/>
  <c r="A95" i="44"/>
  <c r="A80" i="43"/>
  <c r="N75" i="43" s="1"/>
  <c r="A40" i="44"/>
  <c r="A60" i="43"/>
  <c r="A115" i="43"/>
  <c r="A99" i="44"/>
  <c r="A44" i="44"/>
  <c r="A64" i="44" s="1"/>
  <c r="A64" i="43"/>
  <c r="A84" i="43"/>
  <c r="N77" i="43" s="1"/>
  <c r="A170" i="43"/>
  <c r="A194" i="43"/>
  <c r="A215" i="43" s="1"/>
  <c r="A146" i="44"/>
  <c r="A66" i="43"/>
  <c r="A46" i="44"/>
  <c r="A86" i="44" s="1"/>
  <c r="N78" i="44" s="1"/>
  <c r="A86" i="43"/>
  <c r="N78" i="43" s="1"/>
  <c r="C278" i="42"/>
  <c r="O275" i="42" s="1"/>
  <c r="A166" i="43"/>
  <c r="A142" i="44"/>
  <c r="A190" i="43"/>
  <c r="N217" i="42"/>
  <c r="A3" i="44"/>
  <c r="A23" i="43"/>
  <c r="A13" i="43"/>
  <c r="A174" i="43"/>
  <c r="A150" i="44"/>
  <c r="A198" i="43"/>
  <c r="A178" i="43"/>
  <c r="A154" i="44"/>
  <c r="A202" i="43"/>
  <c r="A221" i="43" s="1"/>
  <c r="A93" i="44"/>
  <c r="A109" i="44" s="1"/>
  <c r="A109" i="43"/>
  <c r="A125" i="43"/>
  <c r="N123" i="43" s="1"/>
  <c r="A58" i="43"/>
  <c r="A38" i="44"/>
  <c r="A78" i="43"/>
  <c r="N74" i="43" s="1"/>
  <c r="A72" i="43"/>
  <c r="A52" i="43"/>
  <c r="A32" i="44"/>
  <c r="G278" i="42"/>
  <c r="S275" i="42" s="1"/>
  <c r="D223" i="42"/>
  <c r="D224" i="42" s="1"/>
  <c r="Q215" i="42" s="1"/>
  <c r="A174" i="42"/>
  <c r="AF9" i="42"/>
  <c r="A152" i="43"/>
  <c r="A148" i="44"/>
  <c r="B279" i="42"/>
  <c r="H280" i="42" s="1"/>
  <c r="T276" i="42" s="1"/>
  <c r="N209" i="42"/>
  <c r="I223" i="42"/>
  <c r="I224" i="42" s="1"/>
  <c r="V215" i="42" s="1"/>
  <c r="N219" i="42"/>
  <c r="F223" i="42"/>
  <c r="J223" i="42"/>
  <c r="J224" i="42" s="1"/>
  <c r="W215" i="42" s="1"/>
  <c r="B223" i="42"/>
  <c r="A178" i="42"/>
  <c r="A64" i="42"/>
  <c r="T25" i="42"/>
  <c r="A13" i="42"/>
  <c r="A23" i="42" s="1"/>
  <c r="A223" i="44"/>
  <c r="N215" i="44" s="1"/>
  <c r="H277" i="42"/>
  <c r="L223" i="42"/>
  <c r="J279" i="42"/>
  <c r="A131" i="42"/>
  <c r="O126" i="42" s="1"/>
  <c r="A113" i="42"/>
  <c r="AD9" i="42"/>
  <c r="A156" i="43"/>
  <c r="A140" i="43"/>
  <c r="A97" i="43"/>
  <c r="A91" i="43"/>
  <c r="A74" i="43"/>
  <c r="N72" i="43" s="1"/>
  <c r="A5" i="43"/>
  <c r="A217" i="44"/>
  <c r="N212" i="44" s="1"/>
  <c r="H223" i="42"/>
  <c r="A42" i="43"/>
  <c r="A7" i="43"/>
  <c r="Y25" i="42"/>
  <c r="Q25" i="42"/>
  <c r="A144" i="43"/>
  <c r="A138" i="43"/>
  <c r="A101" i="43"/>
  <c r="A172" i="43"/>
  <c r="K279" i="42"/>
  <c r="K280" i="42" s="1"/>
  <c r="W276" i="42" s="1"/>
  <c r="C279" i="42"/>
  <c r="C280" i="42" s="1"/>
  <c r="O276" i="42" s="1"/>
  <c r="O277" i="42" s="1"/>
  <c r="J277" i="42"/>
  <c r="B277" i="42"/>
  <c r="E278" i="42" s="1"/>
  <c r="Q275" i="42" s="1"/>
  <c r="A66" i="42"/>
  <c r="V25" i="42"/>
  <c r="A34" i="44"/>
  <c r="A84" i="44"/>
  <c r="N77" i="44" s="1"/>
  <c r="D224" i="44"/>
  <c r="P215" i="44" s="1"/>
  <c r="I224" i="44"/>
  <c r="U215" i="44" s="1"/>
  <c r="F223" i="44"/>
  <c r="J223" i="44"/>
  <c r="B223" i="44"/>
  <c r="H224" i="44" s="1"/>
  <c r="T215" i="44" s="1"/>
  <c r="V25" i="44"/>
  <c r="S25" i="44"/>
  <c r="W25" i="44"/>
  <c r="O25" i="44"/>
  <c r="G224" i="44"/>
  <c r="S215" i="44" s="1"/>
  <c r="C224" i="44"/>
  <c r="O215" i="44" s="1"/>
  <c r="X25" i="44"/>
  <c r="U25" i="44"/>
  <c r="Q25" i="44"/>
  <c r="E224" i="44"/>
  <c r="Q215" i="44" s="1"/>
  <c r="T25" i="44"/>
  <c r="P25" i="44"/>
  <c r="S25" i="43"/>
  <c r="P25" i="43"/>
  <c r="Q25" i="43"/>
  <c r="W25" i="43"/>
  <c r="O25" i="43"/>
  <c r="X25" i="43"/>
  <c r="A131" i="43"/>
  <c r="N126" i="43" s="1"/>
  <c r="AF48" i="43"/>
  <c r="X48" i="43"/>
  <c r="P48" i="43"/>
  <c r="H48" i="43"/>
  <c r="A127" i="43"/>
  <c r="N124" i="43" s="1"/>
  <c r="AE48" i="43"/>
  <c r="W48" i="43"/>
  <c r="O48" i="43"/>
  <c r="G48" i="43"/>
  <c r="A200" i="43"/>
  <c r="A219" i="43" s="1"/>
  <c r="A76" i="43"/>
  <c r="N73" i="43" s="1"/>
  <c r="AL48" i="43"/>
  <c r="AD48" i="43"/>
  <c r="V48" i="43"/>
  <c r="N48" i="43"/>
  <c r="F48" i="43"/>
  <c r="AK48" i="43"/>
  <c r="AC48" i="43"/>
  <c r="U48" i="43"/>
  <c r="M48" i="43"/>
  <c r="E48" i="43"/>
  <c r="AJ48" i="43"/>
  <c r="AB48" i="43"/>
  <c r="T48" i="43"/>
  <c r="L48" i="43"/>
  <c r="D48" i="43"/>
  <c r="AI48" i="43"/>
  <c r="AA48" i="43"/>
  <c r="S48" i="43"/>
  <c r="K48" i="43"/>
  <c r="C48" i="43"/>
  <c r="AH48" i="43"/>
  <c r="Z48" i="43"/>
  <c r="R48" i="43"/>
  <c r="R274" i="42"/>
  <c r="K224" i="42"/>
  <c r="X215" i="42" s="1"/>
  <c r="C224" i="42"/>
  <c r="P215" i="42" s="1"/>
  <c r="N211" i="42"/>
  <c r="X9" i="42"/>
  <c r="P9" i="42"/>
  <c r="H9" i="42"/>
  <c r="D9" i="42"/>
  <c r="L9" i="42"/>
  <c r="T9" i="42"/>
  <c r="AB9" i="42"/>
  <c r="AJ9" i="42"/>
  <c r="V9" i="42"/>
  <c r="P274" i="42"/>
  <c r="N215" i="42"/>
  <c r="N213" i="42"/>
  <c r="AN158" i="42"/>
  <c r="G9" i="42"/>
  <c r="M277" i="42"/>
  <c r="X274" i="42"/>
  <c r="L278" i="42"/>
  <c r="X275" i="42" s="1"/>
  <c r="X277" i="42" s="1"/>
  <c r="D278" i="42"/>
  <c r="P275" i="42" s="1"/>
  <c r="P277" i="42" s="1"/>
  <c r="AN103" i="42"/>
  <c r="W25" i="42"/>
  <c r="F9" i="42"/>
  <c r="E280" i="42"/>
  <c r="Q276" i="42" s="1"/>
  <c r="Q277" i="42" s="1"/>
  <c r="M275" i="42"/>
  <c r="F280" i="42"/>
  <c r="R276" i="42" s="1"/>
  <c r="G224" i="42"/>
  <c r="T215" i="42" s="1"/>
  <c r="H224" i="42"/>
  <c r="U215" i="42" s="1"/>
  <c r="A117" i="42"/>
  <c r="R25" i="42"/>
  <c r="U25" i="42"/>
  <c r="A254" i="42"/>
  <c r="A270" i="42"/>
  <c r="E224" i="42"/>
  <c r="R215" i="42" s="1"/>
  <c r="T274" i="42"/>
  <c r="L280" i="42"/>
  <c r="X276" i="42" s="1"/>
  <c r="D280" i="42"/>
  <c r="P276" i="42" s="1"/>
  <c r="V274" i="42"/>
  <c r="B274" i="42"/>
  <c r="X25" i="42"/>
  <c r="P25" i="42"/>
  <c r="AH9" i="42"/>
  <c r="Z9" i="42"/>
  <c r="R9" i="42"/>
  <c r="J9" i="42"/>
  <c r="A252" i="42"/>
  <c r="A268" i="42"/>
  <c r="A260" i="42"/>
  <c r="A244" i="42"/>
  <c r="A58" i="42"/>
  <c r="A78" i="42"/>
  <c r="O74" i="42" s="1"/>
  <c r="A52" i="42"/>
  <c r="A72" i="42"/>
  <c r="AL9" i="42"/>
  <c r="AG9" i="42"/>
  <c r="Y9" i="42"/>
  <c r="Q9" i="42"/>
  <c r="I9" i="42"/>
  <c r="AK9" i="42"/>
  <c r="AC9" i="42"/>
  <c r="U9" i="42"/>
  <c r="M9" i="42"/>
  <c r="E9" i="42"/>
  <c r="A162" i="42"/>
  <c r="A123" i="42"/>
  <c r="AI9" i="42"/>
  <c r="AA9" i="42"/>
  <c r="S9" i="42"/>
  <c r="K9" i="42"/>
  <c r="C9" i="42"/>
  <c r="AE9" i="42"/>
  <c r="W9" i="42"/>
  <c r="O9" i="42"/>
  <c r="T70" i="41"/>
  <c r="S71" i="41"/>
  <c r="U71" i="41" s="1"/>
  <c r="S69" i="41"/>
  <c r="U69" i="41" s="1"/>
  <c r="U68" i="41"/>
  <c r="S72" i="41"/>
  <c r="U70" i="41"/>
  <c r="T72" i="41"/>
  <c r="U66" i="41"/>
  <c r="U73" i="41"/>
  <c r="E31" i="41"/>
  <c r="N31" i="41" s="1"/>
  <c r="I31" i="41"/>
  <c r="R31" i="41" s="1"/>
  <c r="A13" i="41"/>
  <c r="G31" i="41"/>
  <c r="P31" i="41" s="1"/>
  <c r="R58" i="40"/>
  <c r="Q34" i="40"/>
  <c r="S34" i="40" s="1"/>
  <c r="Q91" i="40"/>
  <c r="S91" i="40" s="1"/>
  <c r="Q114" i="40"/>
  <c r="S114" i="40" s="1"/>
  <c r="S113" i="40"/>
  <c r="S90" i="40"/>
  <c r="Q57" i="40"/>
  <c r="S57" i="40" s="1"/>
  <c r="S35" i="40"/>
  <c r="S94" i="40"/>
  <c r="S88" i="40"/>
  <c r="S58" i="40"/>
  <c r="S54" i="40"/>
  <c r="R115" i="40"/>
  <c r="S115" i="40" s="1"/>
  <c r="Q56" i="40"/>
  <c r="S89" i="40"/>
  <c r="S25" i="40"/>
  <c r="S87" i="40"/>
  <c r="S93" i="40"/>
  <c r="Q92" i="40"/>
  <c r="S92" i="40" s="1"/>
  <c r="R25" i="40"/>
  <c r="R91" i="40"/>
  <c r="R93" i="40"/>
  <c r="R56" i="40"/>
  <c r="Q53" i="40"/>
  <c r="S53" i="40" s="1"/>
  <c r="R40" i="40"/>
  <c r="M41" i="40"/>
  <c r="R41" i="40" s="1"/>
  <c r="K37" i="40"/>
  <c r="Q37" i="40" s="1"/>
  <c r="S37" i="40" s="1"/>
  <c r="D29" i="40"/>
  <c r="L26" i="40" s="1"/>
  <c r="Q26" i="40" s="1"/>
  <c r="I13" i="40"/>
  <c r="J13" i="40" s="1"/>
  <c r="H25" i="40"/>
  <c r="P24" i="40" s="1"/>
  <c r="K41" i="40"/>
  <c r="Q41" i="40" s="1"/>
  <c r="K40" i="40"/>
  <c r="Q40" i="40" s="1"/>
  <c r="S40" i="40" s="1"/>
  <c r="G25" i="40"/>
  <c r="O24" i="40" s="1"/>
  <c r="P83" i="40"/>
  <c r="O94" i="40" s="1"/>
  <c r="C52" i="40"/>
  <c r="K52" i="40" s="1"/>
  <c r="M39" i="40"/>
  <c r="R39" i="40" s="1"/>
  <c r="S39" i="40" s="1"/>
  <c r="M38" i="40"/>
  <c r="R38" i="40" s="1"/>
  <c r="F25" i="40"/>
  <c r="N24" i="40" s="1"/>
  <c r="H29" i="40"/>
  <c r="P26" i="40" s="1"/>
  <c r="E25" i="40"/>
  <c r="M24" i="40" s="1"/>
  <c r="R24" i="40" s="1"/>
  <c r="Q67" i="40"/>
  <c r="P86" i="40" s="1"/>
  <c r="K38" i="40"/>
  <c r="Q38" i="40" s="1"/>
  <c r="S38" i="40" s="1"/>
  <c r="G29" i="40"/>
  <c r="O26" i="40" s="1"/>
  <c r="D25" i="40"/>
  <c r="L24" i="40" s="1"/>
  <c r="Q24" i="40" s="1"/>
  <c r="S24" i="40" s="1"/>
  <c r="I5" i="40"/>
  <c r="J5" i="40" s="1"/>
  <c r="F29" i="40"/>
  <c r="N26" i="40" s="1"/>
  <c r="R26" i="40" s="1"/>
  <c r="E23" i="39"/>
  <c r="C8" i="39"/>
  <c r="L224" i="44" l="1"/>
  <c r="X215" i="44" s="1"/>
  <c r="A66" i="44"/>
  <c r="K224" i="44"/>
  <c r="W215" i="44" s="1"/>
  <c r="J224" i="44"/>
  <c r="V215" i="44" s="1"/>
  <c r="A125" i="44"/>
  <c r="N123" i="44" s="1"/>
  <c r="F224" i="44"/>
  <c r="R215" i="44" s="1"/>
  <c r="N223" i="42"/>
  <c r="A7" i="44"/>
  <c r="A17" i="43"/>
  <c r="A27" i="43"/>
  <c r="N24" i="43" s="1"/>
  <c r="A164" i="43"/>
  <c r="A140" i="44"/>
  <c r="A188" i="43"/>
  <c r="A211" i="43" s="1"/>
  <c r="N211" i="43"/>
  <c r="A215" i="44"/>
  <c r="N211" i="44" s="1"/>
  <c r="A198" i="44"/>
  <c r="A174" i="44"/>
  <c r="A54" i="44"/>
  <c r="A74" i="44"/>
  <c r="N72" i="44" s="1"/>
  <c r="A117" i="43"/>
  <c r="A133" i="43"/>
  <c r="N127" i="43" s="1"/>
  <c r="A101" i="44"/>
  <c r="A72" i="44"/>
  <c r="A52" i="44"/>
  <c r="G280" i="42"/>
  <c r="S276" i="42" s="1"/>
  <c r="S277" i="42" s="1"/>
  <c r="A111" i="44"/>
  <c r="A127" i="44"/>
  <c r="N124" i="44" s="1"/>
  <c r="M279" i="42"/>
  <c r="A138" i="44"/>
  <c r="A162" i="43"/>
  <c r="A186" i="43"/>
  <c r="A209" i="43" s="1"/>
  <c r="A209" i="44" s="1"/>
  <c r="A25" i="43"/>
  <c r="N23" i="43" s="1"/>
  <c r="A15" i="43"/>
  <c r="A5" i="44"/>
  <c r="I280" i="42"/>
  <c r="U276" i="42" s="1"/>
  <c r="N214" i="43"/>
  <c r="A221" i="44"/>
  <c r="N214" i="44" s="1"/>
  <c r="N213" i="43"/>
  <c r="A219" i="44"/>
  <c r="N213" i="44" s="1"/>
  <c r="A180" i="43"/>
  <c r="A156" i="44"/>
  <c r="A204" i="43"/>
  <c r="A190" i="44"/>
  <c r="A166" i="44"/>
  <c r="A168" i="43"/>
  <c r="A192" i="43"/>
  <c r="A213" i="43" s="1"/>
  <c r="A144" i="44"/>
  <c r="J280" i="42"/>
  <c r="V276" i="42" s="1"/>
  <c r="L224" i="42"/>
  <c r="Y215" i="42" s="1"/>
  <c r="A172" i="44"/>
  <c r="A196" i="44"/>
  <c r="A202" i="44"/>
  <c r="A178" i="44"/>
  <c r="A131" i="44"/>
  <c r="N126" i="44" s="1"/>
  <c r="A115" i="44"/>
  <c r="I278" i="42"/>
  <c r="U275" i="42" s="1"/>
  <c r="A80" i="44"/>
  <c r="N75" i="44" s="1"/>
  <c r="A60" i="44"/>
  <c r="A107" i="43"/>
  <c r="A123" i="43"/>
  <c r="A91" i="44"/>
  <c r="A176" i="43"/>
  <c r="A152" i="44"/>
  <c r="A23" i="44"/>
  <c r="A13" i="44"/>
  <c r="A76" i="44"/>
  <c r="N73" i="44" s="1"/>
  <c r="A56" i="44"/>
  <c r="A62" i="43"/>
  <c r="A42" i="44"/>
  <c r="A82" i="43"/>
  <c r="N76" i="43" s="1"/>
  <c r="J278" i="42"/>
  <c r="V275" i="42" s="1"/>
  <c r="V277" i="42" s="1"/>
  <c r="A129" i="43"/>
  <c r="N125" i="43" s="1"/>
  <c r="A113" i="43"/>
  <c r="A97" i="44"/>
  <c r="H278" i="42"/>
  <c r="T275" i="42" s="1"/>
  <c r="T277" i="42" s="1"/>
  <c r="F224" i="42"/>
  <c r="S215" i="42" s="1"/>
  <c r="A58" i="44"/>
  <c r="A78" i="44"/>
  <c r="N74" i="44" s="1"/>
  <c r="K278" i="42"/>
  <c r="W275" i="42" s="1"/>
  <c r="W277" i="42" s="1"/>
  <c r="A170" i="44"/>
  <c r="A194" i="44"/>
  <c r="F278" i="42"/>
  <c r="R275" i="42" s="1"/>
  <c r="R277" i="42" s="1"/>
  <c r="AN48" i="43"/>
  <c r="A32" i="41"/>
  <c r="K13" i="41"/>
  <c r="U72" i="41"/>
  <c r="S26" i="40"/>
  <c r="Q27" i="40"/>
  <c r="S41" i="40"/>
  <c r="S56" i="40"/>
  <c r="A164" i="44" l="1"/>
  <c r="A188" i="44"/>
  <c r="A113" i="44"/>
  <c r="A129" i="44"/>
  <c r="N125" i="44" s="1"/>
  <c r="A15" i="44"/>
  <c r="A25" i="44"/>
  <c r="N23" i="44" s="1"/>
  <c r="N209" i="43"/>
  <c r="A211" i="44"/>
  <c r="N209" i="44" s="1"/>
  <c r="A180" i="44"/>
  <c r="A204" i="44"/>
  <c r="A200" i="44"/>
  <c r="A176" i="44"/>
  <c r="U277" i="42"/>
  <c r="A17" i="44"/>
  <c r="A27" i="44"/>
  <c r="N24" i="44" s="1"/>
  <c r="A168" i="44"/>
  <c r="A192" i="44"/>
  <c r="A186" i="44"/>
  <c r="A162" i="44"/>
  <c r="A82" i="44"/>
  <c r="N76" i="44" s="1"/>
  <c r="A62" i="44"/>
  <c r="A107" i="44"/>
  <c r="A123" i="44"/>
  <c r="N210" i="43"/>
  <c r="A213" i="44"/>
  <c r="N210" i="44" s="1"/>
  <c r="A117" i="44"/>
  <c r="A133" i="44"/>
  <c r="N127" i="44" s="1"/>
  <c r="A47" i="41"/>
  <c r="K47" i="41" s="1"/>
  <c r="K66" i="41" s="1"/>
  <c r="K32" i="41"/>
  <c r="H68" i="8" l="1"/>
  <c r="A47" i="25"/>
  <c r="C6" i="21"/>
  <c r="M3" i="38"/>
  <c r="M4" i="38"/>
  <c r="M6" i="38"/>
  <c r="M8" i="38"/>
  <c r="F6" i="38"/>
  <c r="B6" i="38"/>
  <c r="C6" i="38"/>
  <c r="M101" i="14"/>
  <c r="C101" i="14"/>
  <c r="F4" i="25"/>
  <c r="F6" i="25"/>
  <c r="F8" i="25"/>
  <c r="H33" i="19"/>
  <c r="H35" i="19"/>
  <c r="H37" i="19"/>
  <c r="H39" i="19"/>
  <c r="H41" i="19"/>
  <c r="H43" i="19"/>
  <c r="H27" i="8" l="1"/>
  <c r="H29" i="8"/>
  <c r="H33" i="8"/>
  <c r="H36" i="8"/>
  <c r="H38" i="8"/>
  <c r="H42" i="8"/>
  <c r="H44" i="8"/>
  <c r="H46" i="8"/>
  <c r="H48" i="8"/>
  <c r="H55" i="8"/>
  <c r="H57" i="8"/>
  <c r="H59" i="8"/>
  <c r="H61" i="8"/>
  <c r="H63" i="8"/>
  <c r="L91" i="5"/>
  <c r="K91" i="5"/>
  <c r="C73" i="5"/>
  <c r="C71" i="5"/>
  <c r="C69" i="5"/>
  <c r="C67" i="5"/>
  <c r="C65" i="5"/>
  <c r="G39" i="5"/>
  <c r="G40" i="5" s="1"/>
  <c r="G31" i="5"/>
  <c r="G62" i="5"/>
  <c r="G63" i="5"/>
  <c r="B154" i="38" l="1"/>
  <c r="O13" i="17"/>
  <c r="F153" i="38" l="1"/>
  <c r="S34" i="14" l="1"/>
  <c r="B22" i="21" l="1"/>
  <c r="G86" i="8" l="1"/>
  <c r="F86" i="8"/>
  <c r="E86" i="8"/>
  <c r="D86" i="8"/>
  <c r="C86" i="8"/>
  <c r="S7" i="14" l="1"/>
  <c r="S5" i="14"/>
  <c r="B62" i="25" l="1"/>
  <c r="B79" i="25" l="1"/>
  <c r="B77" i="25"/>
  <c r="B75" i="25"/>
  <c r="B58" i="25"/>
  <c r="B73" i="25"/>
  <c r="B71" i="25"/>
  <c r="B69" i="25"/>
  <c r="B110" i="14"/>
  <c r="B108" i="14"/>
  <c r="B106" i="14"/>
  <c r="B104" i="14"/>
  <c r="B102" i="14"/>
  <c r="B100" i="14"/>
  <c r="B98" i="14"/>
  <c r="B96" i="14"/>
  <c r="B94" i="14"/>
  <c r="B110" i="38"/>
  <c r="B108" i="38"/>
  <c r="B106" i="38"/>
  <c r="B104" i="38"/>
  <c r="B102" i="38"/>
  <c r="B100" i="38"/>
  <c r="B98" i="38"/>
  <c r="B94" i="38"/>
  <c r="B85" i="8"/>
  <c r="B83" i="8"/>
  <c r="B81" i="8"/>
  <c r="B79" i="8"/>
  <c r="B77" i="8"/>
  <c r="B75" i="8"/>
  <c r="B73" i="8"/>
  <c r="B71" i="8"/>
  <c r="B69" i="8"/>
  <c r="B64" i="5"/>
  <c r="B67" i="8"/>
  <c r="B92" i="38" s="1"/>
  <c r="B52" i="8"/>
  <c r="B33" i="8"/>
  <c r="H34" i="8" s="1"/>
  <c r="G33" i="8"/>
  <c r="F33" i="8"/>
  <c r="E33" i="8"/>
  <c r="D33" i="8"/>
  <c r="C33" i="8"/>
  <c r="B24" i="8"/>
  <c r="G96" i="5"/>
  <c r="G94" i="5"/>
  <c r="G92" i="5"/>
  <c r="G90" i="5"/>
  <c r="G88" i="5"/>
  <c r="G86" i="5"/>
  <c r="G84" i="5"/>
  <c r="G82" i="5"/>
  <c r="G80" i="5"/>
  <c r="B92" i="14" l="1"/>
  <c r="B105" i="38"/>
  <c r="B3" i="38"/>
  <c r="B3" i="14" s="1"/>
  <c r="B3" i="17" s="1"/>
  <c r="B3" i="19" s="1"/>
  <c r="B3" i="25" s="1"/>
  <c r="H25" i="8"/>
  <c r="B61" i="38"/>
  <c r="B61" i="14" s="1"/>
  <c r="B63" i="17" s="1"/>
  <c r="B32" i="19" s="1"/>
  <c r="B32" i="25" s="1"/>
  <c r="H53" i="8"/>
  <c r="B22" i="38"/>
  <c r="B22" i="14" s="1"/>
  <c r="B23" i="17" s="1"/>
  <c r="B13" i="19" s="1"/>
  <c r="B13" i="25" s="1"/>
  <c r="B54" i="8"/>
  <c r="B63" i="38" s="1"/>
  <c r="B63" i="14" s="1"/>
  <c r="B65" i="17" s="1"/>
  <c r="B34" i="19" s="1"/>
  <c r="B34" i="25" s="1"/>
  <c r="G65" i="5"/>
  <c r="G77" i="5"/>
  <c r="G78" i="5" s="1"/>
  <c r="F77" i="5"/>
  <c r="E77" i="5"/>
  <c r="D77" i="5"/>
  <c r="C77" i="5"/>
  <c r="F62" i="5"/>
  <c r="E62" i="5"/>
  <c r="D62" i="5"/>
  <c r="C62" i="5"/>
  <c r="F39" i="5"/>
  <c r="E39" i="5"/>
  <c r="D39" i="5"/>
  <c r="C39" i="5"/>
  <c r="F22" i="17" l="1"/>
  <c r="R7" i="21"/>
  <c r="R5" i="21"/>
  <c r="R63" i="21"/>
  <c r="R65" i="17"/>
  <c r="T111" i="14"/>
  <c r="T63" i="14"/>
  <c r="R63" i="38"/>
  <c r="M64" i="38"/>
  <c r="Q110" i="38"/>
  <c r="Q108" i="38"/>
  <c r="Q106" i="38"/>
  <c r="Q104" i="38"/>
  <c r="Q102" i="38"/>
  <c r="Q100" i="38"/>
  <c r="Q98" i="38"/>
  <c r="Q96" i="38"/>
  <c r="Q94" i="38"/>
  <c r="Q36" i="38"/>
  <c r="Q34" i="38"/>
  <c r="Q32" i="38"/>
  <c r="Q30" i="38"/>
  <c r="Q28" i="38"/>
  <c r="Q26" i="38"/>
  <c r="Q24" i="38"/>
  <c r="Q71" i="38"/>
  <c r="Q69" i="38"/>
  <c r="Q67" i="38"/>
  <c r="Q65" i="38"/>
  <c r="Q63" i="38"/>
  <c r="A30" i="5"/>
  <c r="P57" i="23"/>
  <c r="P56" i="23"/>
  <c r="P55" i="23"/>
  <c r="P54" i="23"/>
  <c r="P53" i="23"/>
  <c r="P52" i="23"/>
  <c r="P51" i="23"/>
  <c r="P50" i="23"/>
  <c r="P49" i="23"/>
  <c r="P48" i="23"/>
  <c r="P47" i="23"/>
  <c r="P46" i="23"/>
  <c r="P45" i="23"/>
  <c r="P44" i="23"/>
  <c r="N57" i="23"/>
  <c r="N56" i="23"/>
  <c r="N55" i="23"/>
  <c r="N54" i="23"/>
  <c r="N53" i="23"/>
  <c r="N52" i="23"/>
  <c r="N51" i="23"/>
  <c r="N50" i="23"/>
  <c r="N49" i="23"/>
  <c r="N48" i="23"/>
  <c r="N47" i="23"/>
  <c r="N46" i="23"/>
  <c r="N45" i="23"/>
  <c r="N44" i="23"/>
  <c r="O57" i="23"/>
  <c r="O56" i="23"/>
  <c r="O55" i="23"/>
  <c r="O54" i="23"/>
  <c r="O53" i="23"/>
  <c r="O52" i="23"/>
  <c r="O51" i="23"/>
  <c r="O50" i="23"/>
  <c r="O49" i="23"/>
  <c r="O48" i="23"/>
  <c r="O47" i="23"/>
  <c r="O46" i="23"/>
  <c r="O45" i="23"/>
  <c r="O44" i="23"/>
  <c r="O43" i="23"/>
  <c r="O42" i="23"/>
  <c r="P43" i="23"/>
  <c r="P42" i="23"/>
  <c r="N43" i="23"/>
  <c r="N42" i="23"/>
  <c r="Q111" i="38" l="1"/>
  <c r="S111" i="38" s="1"/>
  <c r="B61" i="23"/>
  <c r="R61" i="23" s="1"/>
  <c r="R71" i="23"/>
  <c r="R69" i="23"/>
  <c r="R67" i="23"/>
  <c r="R65" i="23"/>
  <c r="R63" i="23"/>
  <c r="B22" i="23"/>
  <c r="R22" i="23" s="1"/>
  <c r="R36" i="23"/>
  <c r="R34" i="23"/>
  <c r="R32" i="23"/>
  <c r="R30" i="23"/>
  <c r="R28" i="23"/>
  <c r="R26" i="23"/>
  <c r="R24" i="23"/>
  <c r="R7" i="23"/>
  <c r="R5" i="23"/>
  <c r="R3" i="23"/>
  <c r="B3" i="23"/>
  <c r="B3" i="21"/>
  <c r="B61" i="21"/>
  <c r="B14" i="17"/>
  <c r="B13" i="17"/>
  <c r="O14" i="17" s="1"/>
  <c r="B81" i="17"/>
  <c r="B79" i="17"/>
  <c r="B44" i="17"/>
  <c r="B43" i="17"/>
  <c r="B14" i="14"/>
  <c r="B79" i="14"/>
  <c r="B23" i="14"/>
  <c r="B43" i="14" s="1"/>
  <c r="L157" i="38"/>
  <c r="L158" i="38"/>
  <c r="L159" i="38" s="1"/>
  <c r="L161" i="38"/>
  <c r="L163" i="38"/>
  <c r="L165" i="38"/>
  <c r="L167" i="38"/>
  <c r="L169" i="38"/>
  <c r="B99" i="38"/>
  <c r="B79" i="38"/>
  <c r="B78" i="38"/>
  <c r="B77" i="38"/>
  <c r="B64" i="38"/>
  <c r="B80" i="38" s="1"/>
  <c r="B42" i="38"/>
  <c r="B43" i="38"/>
  <c r="R110" i="38"/>
  <c r="R108" i="38"/>
  <c r="R106" i="38"/>
  <c r="R104" i="38"/>
  <c r="R102" i="38"/>
  <c r="R100" i="38"/>
  <c r="R98" i="38"/>
  <c r="R96" i="38"/>
  <c r="R94" i="38"/>
  <c r="B95" i="38"/>
  <c r="B97" i="38"/>
  <c r="B103" i="38"/>
  <c r="B111" i="38"/>
  <c r="R168" i="38"/>
  <c r="R166" i="38"/>
  <c r="R164" i="38"/>
  <c r="R162" i="38"/>
  <c r="R160" i="38"/>
  <c r="R158" i="38"/>
  <c r="B161" i="38"/>
  <c r="B163" i="38"/>
  <c r="B165" i="38"/>
  <c r="B167" i="38"/>
  <c r="M110" i="27"/>
  <c r="M108" i="27"/>
  <c r="M106" i="27"/>
  <c r="M104" i="27"/>
  <c r="M102" i="27"/>
  <c r="M100" i="27"/>
  <c r="M98" i="27"/>
  <c r="M96" i="27"/>
  <c r="M94" i="27"/>
  <c r="M92" i="27"/>
  <c r="B95" i="27"/>
  <c r="B97" i="27"/>
  <c r="B99" i="27"/>
  <c r="B101" i="27"/>
  <c r="B103" i="27"/>
  <c r="B105" i="27"/>
  <c r="B107" i="27"/>
  <c r="B109" i="27"/>
  <c r="B64" i="27"/>
  <c r="B66" i="27"/>
  <c r="B68" i="27"/>
  <c r="B70" i="27"/>
  <c r="B25" i="27"/>
  <c r="B27" i="27"/>
  <c r="B29" i="27"/>
  <c r="B31" i="27"/>
  <c r="B33" i="27"/>
  <c r="B35" i="27"/>
  <c r="B6" i="27"/>
  <c r="B161" i="14"/>
  <c r="B177" i="14" s="1"/>
  <c r="B184" i="14"/>
  <c r="B182" i="14"/>
  <c r="B180" i="14"/>
  <c r="B178" i="14"/>
  <c r="B176" i="14"/>
  <c r="B174" i="14"/>
  <c r="T158" i="14"/>
  <c r="T160" i="14"/>
  <c r="T162" i="14"/>
  <c r="T164" i="14"/>
  <c r="T166" i="14"/>
  <c r="T168" i="14"/>
  <c r="B109" i="14"/>
  <c r="B133" i="14" s="1"/>
  <c r="B107" i="14"/>
  <c r="B105" i="14"/>
  <c r="B129" i="14" s="1"/>
  <c r="B103" i="14"/>
  <c r="B127" i="14" s="1"/>
  <c r="B101" i="14"/>
  <c r="B125" i="14" s="1"/>
  <c r="B99" i="14"/>
  <c r="B123" i="14" s="1"/>
  <c r="B97" i="14"/>
  <c r="B121" i="14" s="1"/>
  <c r="B95" i="14"/>
  <c r="B134" i="14"/>
  <c r="B132" i="14"/>
  <c r="B130" i="14"/>
  <c r="B128" i="14"/>
  <c r="B126" i="14"/>
  <c r="B124" i="14"/>
  <c r="B122" i="14"/>
  <c r="B120" i="14"/>
  <c r="B118" i="14"/>
  <c r="B131" i="14"/>
  <c r="B119" i="14"/>
  <c r="B117" i="14"/>
  <c r="B116" i="14"/>
  <c r="B163" i="14"/>
  <c r="B179" i="14" s="1"/>
  <c r="B165" i="14"/>
  <c r="B181" i="14" s="1"/>
  <c r="B167" i="14"/>
  <c r="B183" i="14" s="1"/>
  <c r="B66" i="17"/>
  <c r="B82" i="17" s="1"/>
  <c r="B62" i="14" l="1"/>
  <c r="B78" i="14" s="1"/>
  <c r="B64" i="14"/>
  <c r="B80" i="14" s="1"/>
  <c r="B77" i="14"/>
  <c r="B42" i="14"/>
  <c r="B13" i="14"/>
  <c r="B70" i="21"/>
  <c r="B64" i="17"/>
  <c r="B80" i="17" s="1"/>
  <c r="B109" i="38"/>
  <c r="B101" i="38"/>
  <c r="R92" i="38"/>
  <c r="B107" i="38"/>
  <c r="U165" i="14"/>
  <c r="U166" i="14" s="1"/>
  <c r="U161" i="14"/>
  <c r="U162" i="14" s="1"/>
  <c r="S165" i="38"/>
  <c r="S161" i="38"/>
  <c r="B175" i="38"/>
  <c r="B184" i="38"/>
  <c r="B182" i="38"/>
  <c r="B180" i="38"/>
  <c r="B178" i="38"/>
  <c r="B176" i="38"/>
  <c r="B174" i="38"/>
  <c r="R111" i="38"/>
  <c r="S110" i="38"/>
  <c r="S108" i="38"/>
  <c r="S106" i="38"/>
  <c r="S104" i="38"/>
  <c r="S102" i="38"/>
  <c r="S100" i="38"/>
  <c r="S98" i="38"/>
  <c r="S96" i="38"/>
  <c r="S94" i="38"/>
  <c r="M111" i="27"/>
  <c r="M61" i="27"/>
  <c r="M22" i="27"/>
  <c r="M3" i="27"/>
  <c r="A3" i="27"/>
  <c r="K3" i="21" l="1"/>
  <c r="B49" i="25"/>
  <c r="F50" i="25" s="1"/>
  <c r="D80" i="25"/>
  <c r="D78" i="25"/>
  <c r="D76" i="25"/>
  <c r="C74" i="25"/>
  <c r="D72" i="25"/>
  <c r="B64" i="25"/>
  <c r="F65" i="25" s="1"/>
  <c r="F63" i="25"/>
  <c r="B60" i="25"/>
  <c r="F61" i="25" s="1"/>
  <c r="B53" i="25"/>
  <c r="E54" i="25" s="1"/>
  <c r="B51" i="25"/>
  <c r="F52" i="25" s="1"/>
  <c r="D35" i="25"/>
  <c r="N72" i="23"/>
  <c r="N70" i="23"/>
  <c r="N68" i="23"/>
  <c r="N66" i="23"/>
  <c r="N64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N37" i="23"/>
  <c r="N35" i="23"/>
  <c r="N33" i="23"/>
  <c r="N31" i="23"/>
  <c r="N29" i="23"/>
  <c r="N27" i="23"/>
  <c r="N25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N8" i="23"/>
  <c r="N6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O72" i="21"/>
  <c r="N68" i="21"/>
  <c r="O66" i="21"/>
  <c r="L64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N37" i="21"/>
  <c r="M35" i="21"/>
  <c r="K31" i="21"/>
  <c r="E27" i="21"/>
  <c r="L8" i="21"/>
  <c r="N6" i="21"/>
  <c r="O3" i="21"/>
  <c r="N3" i="21"/>
  <c r="M3" i="21"/>
  <c r="L3" i="21"/>
  <c r="J3" i="21"/>
  <c r="I3" i="21"/>
  <c r="H3" i="21"/>
  <c r="G3" i="21"/>
  <c r="F3" i="21"/>
  <c r="E3" i="21"/>
  <c r="D3" i="21"/>
  <c r="C3" i="21"/>
  <c r="B57" i="19"/>
  <c r="H58" i="19" s="1"/>
  <c r="B55" i="19"/>
  <c r="F56" i="19" s="1"/>
  <c r="B53" i="19"/>
  <c r="H54" i="19" s="1"/>
  <c r="B51" i="19"/>
  <c r="F52" i="19" s="1"/>
  <c r="B49" i="19"/>
  <c r="E50" i="19" s="1"/>
  <c r="F35" i="19"/>
  <c r="C80" i="25" l="1"/>
  <c r="E80" i="25"/>
  <c r="F80" i="25"/>
  <c r="E78" i="25"/>
  <c r="F78" i="25"/>
  <c r="C78" i="25"/>
  <c r="F76" i="25"/>
  <c r="E76" i="25"/>
  <c r="C76" i="25"/>
  <c r="D74" i="25"/>
  <c r="E74" i="25"/>
  <c r="F74" i="25"/>
  <c r="F72" i="25"/>
  <c r="D70" i="25"/>
  <c r="E72" i="25"/>
  <c r="C72" i="25"/>
  <c r="C61" i="25"/>
  <c r="D61" i="25"/>
  <c r="C54" i="25"/>
  <c r="F54" i="25"/>
  <c r="D52" i="25"/>
  <c r="C52" i="25"/>
  <c r="C50" i="25"/>
  <c r="F33" i="25"/>
  <c r="C35" i="25"/>
  <c r="B74" i="25"/>
  <c r="L62" i="23"/>
  <c r="E70" i="23"/>
  <c r="M70" i="23"/>
  <c r="I35" i="23"/>
  <c r="E27" i="23"/>
  <c r="H23" i="23"/>
  <c r="F4" i="23"/>
  <c r="D72" i="21"/>
  <c r="H72" i="21"/>
  <c r="I72" i="21"/>
  <c r="L72" i="21"/>
  <c r="E72" i="21"/>
  <c r="M72" i="21"/>
  <c r="J70" i="21"/>
  <c r="E70" i="21"/>
  <c r="M70" i="21"/>
  <c r="F70" i="21"/>
  <c r="N70" i="21"/>
  <c r="I70" i="21"/>
  <c r="D66" i="21"/>
  <c r="H66" i="21"/>
  <c r="L66" i="21"/>
  <c r="F72" i="21"/>
  <c r="J72" i="21"/>
  <c r="N72" i="21"/>
  <c r="C72" i="21"/>
  <c r="G72" i="21"/>
  <c r="K72" i="21"/>
  <c r="C70" i="21"/>
  <c r="G70" i="21"/>
  <c r="K70" i="21"/>
  <c r="O70" i="21"/>
  <c r="D70" i="21"/>
  <c r="H70" i="21"/>
  <c r="L70" i="21"/>
  <c r="F68" i="21"/>
  <c r="J68" i="21"/>
  <c r="C68" i="21"/>
  <c r="G68" i="21"/>
  <c r="K68" i="21"/>
  <c r="O68" i="21"/>
  <c r="D68" i="21"/>
  <c r="H68" i="21"/>
  <c r="L68" i="21"/>
  <c r="E68" i="21"/>
  <c r="I68" i="21"/>
  <c r="M68" i="21"/>
  <c r="E66" i="21"/>
  <c r="I66" i="21"/>
  <c r="M66" i="21"/>
  <c r="F66" i="21"/>
  <c r="J66" i="21"/>
  <c r="N66" i="21"/>
  <c r="C66" i="21"/>
  <c r="G66" i="21"/>
  <c r="K66" i="21"/>
  <c r="O62" i="21"/>
  <c r="F64" i="21"/>
  <c r="C64" i="21"/>
  <c r="G64" i="21"/>
  <c r="K64" i="21"/>
  <c r="O64" i="21"/>
  <c r="D64" i="21"/>
  <c r="H64" i="21"/>
  <c r="E64" i="21"/>
  <c r="I64" i="21"/>
  <c r="M64" i="21"/>
  <c r="J64" i="21"/>
  <c r="N64" i="21"/>
  <c r="C37" i="21"/>
  <c r="D37" i="21"/>
  <c r="K37" i="21"/>
  <c r="L37" i="21"/>
  <c r="G37" i="21"/>
  <c r="O37" i="21"/>
  <c r="H37" i="21"/>
  <c r="J35" i="21"/>
  <c r="N35" i="21"/>
  <c r="F35" i="21"/>
  <c r="G33" i="21"/>
  <c r="M33" i="21"/>
  <c r="C33" i="21"/>
  <c r="I33" i="21"/>
  <c r="E33" i="21"/>
  <c r="J33" i="21"/>
  <c r="O33" i="21"/>
  <c r="F33" i="21"/>
  <c r="K33" i="21"/>
  <c r="N33" i="21"/>
  <c r="E29" i="21"/>
  <c r="J29" i="21"/>
  <c r="F29" i="21"/>
  <c r="K29" i="21"/>
  <c r="G29" i="21"/>
  <c r="M29" i="21"/>
  <c r="C29" i="21"/>
  <c r="I29" i="21"/>
  <c r="N29" i="21"/>
  <c r="O29" i="21"/>
  <c r="E37" i="21"/>
  <c r="I37" i="21"/>
  <c r="M37" i="21"/>
  <c r="F37" i="21"/>
  <c r="J37" i="21"/>
  <c r="C35" i="21"/>
  <c r="K35" i="21"/>
  <c r="D35" i="21"/>
  <c r="H35" i="21"/>
  <c r="L35" i="21"/>
  <c r="G35" i="21"/>
  <c r="O35" i="21"/>
  <c r="E35" i="21"/>
  <c r="I35" i="21"/>
  <c r="D33" i="21"/>
  <c r="H33" i="21"/>
  <c r="L33" i="21"/>
  <c r="C31" i="21"/>
  <c r="G31" i="21"/>
  <c r="O31" i="21"/>
  <c r="D31" i="21"/>
  <c r="H31" i="21"/>
  <c r="L31" i="21"/>
  <c r="E31" i="21"/>
  <c r="I31" i="21"/>
  <c r="M31" i="21"/>
  <c r="F31" i="21"/>
  <c r="J31" i="21"/>
  <c r="N31" i="21"/>
  <c r="D29" i="21"/>
  <c r="H29" i="21"/>
  <c r="L29" i="21"/>
  <c r="C27" i="21"/>
  <c r="O27" i="21"/>
  <c r="D27" i="21"/>
  <c r="H27" i="21"/>
  <c r="I27" i="21"/>
  <c r="M27" i="21"/>
  <c r="F27" i="21"/>
  <c r="J27" i="21"/>
  <c r="N27" i="21"/>
  <c r="K27" i="21"/>
  <c r="G27" i="21"/>
  <c r="L27" i="21"/>
  <c r="I25" i="21"/>
  <c r="J25" i="21"/>
  <c r="E25" i="21"/>
  <c r="M25" i="21"/>
  <c r="F25" i="21"/>
  <c r="N25" i="21"/>
  <c r="C25" i="21"/>
  <c r="G25" i="21"/>
  <c r="K25" i="21"/>
  <c r="O25" i="21"/>
  <c r="D25" i="21"/>
  <c r="H25" i="21"/>
  <c r="L25" i="21"/>
  <c r="J8" i="21"/>
  <c r="F8" i="21"/>
  <c r="K8" i="21"/>
  <c r="D8" i="21"/>
  <c r="H8" i="21"/>
  <c r="E8" i="21"/>
  <c r="I8" i="21"/>
  <c r="M8" i="21"/>
  <c r="N8" i="21"/>
  <c r="G8" i="21"/>
  <c r="O8" i="21"/>
  <c r="K6" i="21"/>
  <c r="G6" i="21"/>
  <c r="O6" i="21"/>
  <c r="H6" i="21"/>
  <c r="D6" i="21"/>
  <c r="L6" i="21"/>
  <c r="E6" i="21"/>
  <c r="I6" i="21"/>
  <c r="M6" i="21"/>
  <c r="F6" i="21"/>
  <c r="J6" i="21"/>
  <c r="E58" i="19"/>
  <c r="F58" i="19"/>
  <c r="C58" i="19"/>
  <c r="G58" i="19"/>
  <c r="D58" i="19"/>
  <c r="C56" i="19"/>
  <c r="G56" i="19"/>
  <c r="D56" i="19"/>
  <c r="H56" i="19"/>
  <c r="E56" i="19"/>
  <c r="E54" i="19"/>
  <c r="F54" i="19"/>
  <c r="C54" i="19"/>
  <c r="G54" i="19"/>
  <c r="D54" i="19"/>
  <c r="G52" i="19"/>
  <c r="C52" i="19"/>
  <c r="H52" i="19"/>
  <c r="D52" i="19"/>
  <c r="E52" i="19"/>
  <c r="F50" i="19"/>
  <c r="G50" i="19"/>
  <c r="D50" i="19"/>
  <c r="H50" i="19"/>
  <c r="C50" i="19"/>
  <c r="C35" i="19"/>
  <c r="D35" i="19"/>
  <c r="G35" i="19"/>
  <c r="D65" i="25"/>
  <c r="E65" i="25"/>
  <c r="C65" i="25"/>
  <c r="C63" i="25"/>
  <c r="D59" i="25"/>
  <c r="D63" i="25"/>
  <c r="E63" i="25"/>
  <c r="E61" i="25"/>
  <c r="D54" i="25"/>
  <c r="E52" i="25"/>
  <c r="D50" i="25"/>
  <c r="E50" i="25"/>
  <c r="B47" i="25"/>
  <c r="E35" i="25"/>
  <c r="F35" i="25"/>
  <c r="C64" i="23"/>
  <c r="G64" i="23"/>
  <c r="K64" i="23"/>
  <c r="O64" i="23"/>
  <c r="C66" i="23"/>
  <c r="G66" i="23"/>
  <c r="K66" i="23"/>
  <c r="O66" i="23"/>
  <c r="C68" i="23"/>
  <c r="G68" i="23"/>
  <c r="K68" i="23"/>
  <c r="O68" i="23"/>
  <c r="C70" i="23"/>
  <c r="G70" i="23"/>
  <c r="K70" i="23"/>
  <c r="O70" i="23"/>
  <c r="C72" i="23"/>
  <c r="G72" i="23"/>
  <c r="K72" i="23"/>
  <c r="O72" i="23"/>
  <c r="D64" i="23"/>
  <c r="H64" i="23"/>
  <c r="L64" i="23"/>
  <c r="D66" i="23"/>
  <c r="H66" i="23"/>
  <c r="L66" i="23"/>
  <c r="D68" i="23"/>
  <c r="H68" i="23"/>
  <c r="L68" i="23"/>
  <c r="D70" i="23"/>
  <c r="H70" i="23"/>
  <c r="L70" i="23"/>
  <c r="D72" i="23"/>
  <c r="H72" i="23"/>
  <c r="L72" i="23"/>
  <c r="E64" i="23"/>
  <c r="I64" i="23"/>
  <c r="M64" i="23"/>
  <c r="E66" i="23"/>
  <c r="I66" i="23"/>
  <c r="M66" i="23"/>
  <c r="E68" i="23"/>
  <c r="I68" i="23"/>
  <c r="M68" i="23"/>
  <c r="I70" i="23"/>
  <c r="E72" i="23"/>
  <c r="I72" i="23"/>
  <c r="M72" i="23"/>
  <c r="F64" i="23"/>
  <c r="J64" i="23"/>
  <c r="F66" i="23"/>
  <c r="J66" i="23"/>
  <c r="F68" i="23"/>
  <c r="J68" i="23"/>
  <c r="F70" i="23"/>
  <c r="J70" i="23"/>
  <c r="F72" i="23"/>
  <c r="J72" i="23"/>
  <c r="M23" i="23"/>
  <c r="C25" i="23"/>
  <c r="G25" i="23"/>
  <c r="K25" i="23"/>
  <c r="O25" i="23"/>
  <c r="C27" i="23"/>
  <c r="G27" i="23"/>
  <c r="K27" i="23"/>
  <c r="O27" i="23"/>
  <c r="C29" i="23"/>
  <c r="G29" i="23"/>
  <c r="K29" i="23"/>
  <c r="O29" i="23"/>
  <c r="C31" i="23"/>
  <c r="G31" i="23"/>
  <c r="K31" i="23"/>
  <c r="O31" i="23"/>
  <c r="C33" i="23"/>
  <c r="G33" i="23"/>
  <c r="K33" i="23"/>
  <c r="O33" i="23"/>
  <c r="C35" i="23"/>
  <c r="G35" i="23"/>
  <c r="K35" i="23"/>
  <c r="O35" i="23"/>
  <c r="C37" i="23"/>
  <c r="G37" i="23"/>
  <c r="K37" i="23"/>
  <c r="O37" i="23"/>
  <c r="D25" i="23"/>
  <c r="H25" i="23"/>
  <c r="L25" i="23"/>
  <c r="D27" i="23"/>
  <c r="H27" i="23"/>
  <c r="L27" i="23"/>
  <c r="D29" i="23"/>
  <c r="H29" i="23"/>
  <c r="L29" i="23"/>
  <c r="D31" i="23"/>
  <c r="H31" i="23"/>
  <c r="L31" i="23"/>
  <c r="D33" i="23"/>
  <c r="H33" i="23"/>
  <c r="L33" i="23"/>
  <c r="D35" i="23"/>
  <c r="H35" i="23"/>
  <c r="L35" i="23"/>
  <c r="D37" i="23"/>
  <c r="H37" i="23"/>
  <c r="L37" i="23"/>
  <c r="E25" i="23"/>
  <c r="I25" i="23"/>
  <c r="M25" i="23"/>
  <c r="I27" i="23"/>
  <c r="M27" i="23"/>
  <c r="E29" i="23"/>
  <c r="I29" i="23"/>
  <c r="M29" i="23"/>
  <c r="E31" i="23"/>
  <c r="I31" i="23"/>
  <c r="M31" i="23"/>
  <c r="E33" i="23"/>
  <c r="I33" i="23"/>
  <c r="M33" i="23"/>
  <c r="E35" i="23"/>
  <c r="M35" i="23"/>
  <c r="E37" i="23"/>
  <c r="I37" i="23"/>
  <c r="M37" i="23"/>
  <c r="F25" i="23"/>
  <c r="J25" i="23"/>
  <c r="F27" i="23"/>
  <c r="J27" i="23"/>
  <c r="F29" i="23"/>
  <c r="J29" i="23"/>
  <c r="F31" i="23"/>
  <c r="J31" i="23"/>
  <c r="F33" i="23"/>
  <c r="J33" i="23"/>
  <c r="F35" i="23"/>
  <c r="J35" i="23"/>
  <c r="B37" i="23"/>
  <c r="F37" i="23"/>
  <c r="J37" i="23"/>
  <c r="E6" i="23"/>
  <c r="I6" i="23"/>
  <c r="M6" i="23"/>
  <c r="M8" i="23"/>
  <c r="C6" i="23"/>
  <c r="G6" i="23"/>
  <c r="K6" i="23"/>
  <c r="O6" i="23"/>
  <c r="C8" i="23"/>
  <c r="G8" i="23"/>
  <c r="K8" i="23"/>
  <c r="O8" i="23"/>
  <c r="D6" i="23"/>
  <c r="H6" i="23"/>
  <c r="L6" i="23"/>
  <c r="D8" i="23"/>
  <c r="H8" i="23"/>
  <c r="L8" i="23"/>
  <c r="I8" i="23"/>
  <c r="E8" i="23"/>
  <c r="F6" i="23"/>
  <c r="J6" i="23"/>
  <c r="F8" i="23"/>
  <c r="J8" i="23"/>
  <c r="E35" i="19"/>
  <c r="C33" i="19"/>
  <c r="C14" i="19"/>
  <c r="C70" i="25" l="1"/>
  <c r="E70" i="25"/>
  <c r="F70" i="25"/>
  <c r="E33" i="25"/>
  <c r="C33" i="25"/>
  <c r="D33" i="25"/>
  <c r="B35" i="25"/>
  <c r="B65" i="25"/>
  <c r="B52" i="25"/>
  <c r="C14" i="25"/>
  <c r="D14" i="25"/>
  <c r="B72" i="25"/>
  <c r="B70" i="25"/>
  <c r="B54" i="25"/>
  <c r="B61" i="25"/>
  <c r="B63" i="25"/>
  <c r="B80" i="25"/>
  <c r="F14" i="25"/>
  <c r="B50" i="25"/>
  <c r="B78" i="25"/>
  <c r="B76" i="25"/>
  <c r="E14" i="25"/>
  <c r="I62" i="23"/>
  <c r="B68" i="23"/>
  <c r="C62" i="23"/>
  <c r="O62" i="23"/>
  <c r="H62" i="23"/>
  <c r="M62" i="23"/>
  <c r="B70" i="23"/>
  <c r="B64" i="23"/>
  <c r="K62" i="23"/>
  <c r="J62" i="23"/>
  <c r="D62" i="23"/>
  <c r="B72" i="23"/>
  <c r="E62" i="23"/>
  <c r="N62" i="23"/>
  <c r="B66" i="23"/>
  <c r="G62" i="23"/>
  <c r="F62" i="23"/>
  <c r="B25" i="23"/>
  <c r="C23" i="23"/>
  <c r="B33" i="23"/>
  <c r="B27" i="23"/>
  <c r="O23" i="23"/>
  <c r="N23" i="23"/>
  <c r="B35" i="23"/>
  <c r="B29" i="23"/>
  <c r="E23" i="23"/>
  <c r="D23" i="23"/>
  <c r="J23" i="23"/>
  <c r="K23" i="23"/>
  <c r="I23" i="23"/>
  <c r="L23" i="23"/>
  <c r="B31" i="23"/>
  <c r="G23" i="23"/>
  <c r="F23" i="23"/>
  <c r="E4" i="23"/>
  <c r="N4" i="23"/>
  <c r="K4" i="23"/>
  <c r="B6" i="23"/>
  <c r="L4" i="23"/>
  <c r="I4" i="23"/>
  <c r="B8" i="23"/>
  <c r="D4" i="23"/>
  <c r="J4" i="23"/>
  <c r="C4" i="23"/>
  <c r="O4" i="23"/>
  <c r="M4" i="23"/>
  <c r="H4" i="23"/>
  <c r="G4" i="23"/>
  <c r="B64" i="21"/>
  <c r="G62" i="21"/>
  <c r="M62" i="21"/>
  <c r="B68" i="21"/>
  <c r="B66" i="21"/>
  <c r="C62" i="21"/>
  <c r="N62" i="21"/>
  <c r="I62" i="21"/>
  <c r="L62" i="21"/>
  <c r="J62" i="21"/>
  <c r="E62" i="21"/>
  <c r="H62" i="21"/>
  <c r="B72" i="21"/>
  <c r="K62" i="21"/>
  <c r="F62" i="21"/>
  <c r="D62" i="21"/>
  <c r="B31" i="21"/>
  <c r="B29" i="21"/>
  <c r="B35" i="21"/>
  <c r="B27" i="21"/>
  <c r="N23" i="21"/>
  <c r="J23" i="21"/>
  <c r="F23" i="21"/>
  <c r="L23" i="21"/>
  <c r="D23" i="21"/>
  <c r="B37" i="21"/>
  <c r="K23" i="21"/>
  <c r="C23" i="21"/>
  <c r="B33" i="21"/>
  <c r="M23" i="21"/>
  <c r="I23" i="21"/>
  <c r="E23" i="21"/>
  <c r="H23" i="21"/>
  <c r="O23" i="21"/>
  <c r="G23" i="21"/>
  <c r="B25" i="21"/>
  <c r="M4" i="21"/>
  <c r="B6" i="21"/>
  <c r="L4" i="21"/>
  <c r="H4" i="21"/>
  <c r="D4" i="21"/>
  <c r="B8" i="21"/>
  <c r="O4" i="21"/>
  <c r="K4" i="21"/>
  <c r="G4" i="21"/>
  <c r="N4" i="21"/>
  <c r="J4" i="21"/>
  <c r="F4" i="21"/>
  <c r="I4" i="21"/>
  <c r="E4" i="21"/>
  <c r="H48" i="19"/>
  <c r="G48" i="19"/>
  <c r="B52" i="19"/>
  <c r="B56" i="19"/>
  <c r="D48" i="19"/>
  <c r="F48" i="19"/>
  <c r="B58" i="19"/>
  <c r="E48" i="19"/>
  <c r="B54" i="19"/>
  <c r="C48" i="19"/>
  <c r="B50" i="19"/>
  <c r="G33" i="19"/>
  <c r="C59" i="25"/>
  <c r="F59" i="25"/>
  <c r="E59" i="25"/>
  <c r="F48" i="25"/>
  <c r="E48" i="25"/>
  <c r="D48" i="25"/>
  <c r="C48" i="25"/>
  <c r="F14" i="19"/>
  <c r="H14" i="19"/>
  <c r="D14" i="19"/>
  <c r="G14" i="19"/>
  <c r="E14" i="19"/>
  <c r="D33" i="19"/>
  <c r="B35" i="19"/>
  <c r="F33" i="19"/>
  <c r="E33" i="19"/>
  <c r="A3" i="23"/>
  <c r="A5" i="23"/>
  <c r="A7" i="23"/>
  <c r="A57" i="19"/>
  <c r="A55" i="19"/>
  <c r="A53" i="19"/>
  <c r="A51" i="19"/>
  <c r="A49" i="19"/>
  <c r="A153" i="27"/>
  <c r="A110" i="27"/>
  <c r="A108" i="27"/>
  <c r="A106" i="27"/>
  <c r="A104" i="27"/>
  <c r="A102" i="27"/>
  <c r="A100" i="27"/>
  <c r="A98" i="27"/>
  <c r="A96" i="27"/>
  <c r="A94" i="27"/>
  <c r="L73" i="23" l="1"/>
  <c r="J73" i="23"/>
  <c r="M73" i="23"/>
  <c r="I73" i="23"/>
  <c r="P73" i="23"/>
  <c r="C73" i="23"/>
  <c r="E73" i="23"/>
  <c r="F73" i="23"/>
  <c r="K73" i="23"/>
  <c r="H73" i="23"/>
  <c r="O73" i="23"/>
  <c r="N73" i="23"/>
  <c r="G73" i="23"/>
  <c r="D73" i="23"/>
  <c r="J38" i="23"/>
  <c r="N38" i="23"/>
  <c r="G38" i="23"/>
  <c r="K38" i="23"/>
  <c r="P38" i="23"/>
  <c r="D38" i="23"/>
  <c r="M38" i="23"/>
  <c r="C38" i="23"/>
  <c r="L38" i="23"/>
  <c r="E38" i="23"/>
  <c r="O38" i="23"/>
  <c r="F38" i="23"/>
  <c r="I38" i="23"/>
  <c r="H38" i="23"/>
  <c r="G9" i="23"/>
  <c r="C9" i="23"/>
  <c r="P9" i="23"/>
  <c r="L9" i="23"/>
  <c r="N9" i="23"/>
  <c r="M9" i="23"/>
  <c r="I9" i="23"/>
  <c r="E9" i="23"/>
  <c r="F9" i="23"/>
  <c r="K9" i="23"/>
  <c r="O9" i="23"/>
  <c r="D9" i="23"/>
  <c r="H9" i="23"/>
  <c r="J9" i="23"/>
  <c r="O73" i="21"/>
  <c r="L73" i="21"/>
  <c r="G73" i="21"/>
  <c r="D73" i="21"/>
  <c r="H73" i="21"/>
  <c r="I73" i="21"/>
  <c r="F73" i="21"/>
  <c r="E73" i="21"/>
  <c r="N73" i="21"/>
  <c r="K73" i="21"/>
  <c r="J73" i="21"/>
  <c r="C73" i="21"/>
  <c r="M73" i="21"/>
  <c r="P73" i="21"/>
  <c r="M38" i="21"/>
  <c r="G38" i="21"/>
  <c r="I38" i="21"/>
  <c r="K38" i="21"/>
  <c r="P38" i="21"/>
  <c r="O38" i="21"/>
  <c r="F38" i="21"/>
  <c r="H38" i="21"/>
  <c r="D38" i="21"/>
  <c r="J38" i="21"/>
  <c r="E38" i="21"/>
  <c r="C38" i="21"/>
  <c r="L38" i="21"/>
  <c r="N38" i="21"/>
  <c r="B86" i="8"/>
  <c r="B84" i="8"/>
  <c r="B82" i="8"/>
  <c r="B80" i="8"/>
  <c r="B78" i="8"/>
  <c r="B76" i="8"/>
  <c r="B74" i="8"/>
  <c r="B72" i="8"/>
  <c r="B70" i="8"/>
  <c r="B55" i="8"/>
  <c r="B133" i="27"/>
  <c r="B125" i="27"/>
  <c r="B119" i="27"/>
  <c r="B111" i="27"/>
  <c r="B135" i="27" s="1"/>
  <c r="B131" i="27"/>
  <c r="B129" i="27"/>
  <c r="B127" i="27"/>
  <c r="B123" i="27"/>
  <c r="B121" i="27"/>
  <c r="B134" i="27"/>
  <c r="B132" i="27"/>
  <c r="B130" i="27"/>
  <c r="B128" i="27"/>
  <c r="B126" i="27"/>
  <c r="B124" i="27"/>
  <c r="B122" i="27"/>
  <c r="B120" i="27"/>
  <c r="B118" i="27"/>
  <c r="B117" i="27"/>
  <c r="B116" i="27"/>
  <c r="B87" i="27"/>
  <c r="B85" i="27"/>
  <c r="B83" i="27"/>
  <c r="B81" i="27"/>
  <c r="B79" i="27"/>
  <c r="C92" i="27"/>
  <c r="D92" i="27"/>
  <c r="E92" i="27"/>
  <c r="F92" i="27"/>
  <c r="G92" i="27"/>
  <c r="H92" i="27"/>
  <c r="I92" i="27"/>
  <c r="J92" i="27"/>
  <c r="B77" i="27"/>
  <c r="B153" i="27" l="1"/>
  <c r="K3" i="14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C61" i="14"/>
  <c r="D61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L60" i="38"/>
  <c r="L61" i="38"/>
  <c r="F62" i="14" l="1"/>
  <c r="G64" i="14"/>
  <c r="F64" i="14"/>
  <c r="M64" i="14"/>
  <c r="K64" i="14"/>
  <c r="O64" i="14"/>
  <c r="J64" i="14"/>
  <c r="E64" i="14"/>
  <c r="N64" i="14"/>
  <c r="I64" i="14"/>
  <c r="C64" i="14"/>
  <c r="P64" i="14"/>
  <c r="L64" i="14"/>
  <c r="H64" i="14"/>
  <c r="D64" i="14"/>
  <c r="G62" i="14" l="1"/>
  <c r="K62" i="14"/>
  <c r="D62" i="14"/>
  <c r="P62" i="14"/>
  <c r="E62" i="14"/>
  <c r="N62" i="14"/>
  <c r="I62" i="14"/>
  <c r="H62" i="14"/>
  <c r="O62" i="14"/>
  <c r="J62" i="14"/>
  <c r="L62" i="14"/>
  <c r="M62" i="14"/>
  <c r="C62" i="14"/>
  <c r="S12" i="38"/>
  <c r="T12" i="38"/>
  <c r="U12" i="38"/>
  <c r="V12" i="38"/>
  <c r="W12" i="38"/>
  <c r="X12" i="38"/>
  <c r="Y12" i="38"/>
  <c r="Z12" i="38"/>
  <c r="AA12" i="38"/>
  <c r="AB12" i="38"/>
  <c r="AC12" i="38"/>
  <c r="AD12" i="38"/>
  <c r="AE12" i="38"/>
  <c r="R158" i="14" l="1"/>
  <c r="Q158" i="14"/>
  <c r="P158" i="14"/>
  <c r="O158" i="14"/>
  <c r="N158" i="14"/>
  <c r="M158" i="14"/>
  <c r="L158" i="14"/>
  <c r="K158" i="14"/>
  <c r="J158" i="14"/>
  <c r="I158" i="14"/>
  <c r="H158" i="14"/>
  <c r="G158" i="14"/>
  <c r="F158" i="14"/>
  <c r="E158" i="14"/>
  <c r="D158" i="14"/>
  <c r="C158" i="14"/>
  <c r="R169" i="14"/>
  <c r="P167" i="14"/>
  <c r="R165" i="14"/>
  <c r="P163" i="14"/>
  <c r="Q161" i="14"/>
  <c r="Q92" i="14"/>
  <c r="P92" i="14"/>
  <c r="O92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Q111" i="14"/>
  <c r="O109" i="14"/>
  <c r="O107" i="14"/>
  <c r="J105" i="14"/>
  <c r="O103" i="14"/>
  <c r="O101" i="14"/>
  <c r="P99" i="14"/>
  <c r="P97" i="14"/>
  <c r="P95" i="14"/>
  <c r="Q64" i="14"/>
  <c r="Q61" i="14"/>
  <c r="Q62" i="14" s="1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G165" i="14" l="1"/>
  <c r="K165" i="14"/>
  <c r="O165" i="14"/>
  <c r="C165" i="14"/>
  <c r="E163" i="14"/>
  <c r="M163" i="14"/>
  <c r="F163" i="14"/>
  <c r="N163" i="14"/>
  <c r="I163" i="14"/>
  <c r="Q163" i="14"/>
  <c r="J163" i="14"/>
  <c r="R163" i="14"/>
  <c r="E167" i="14"/>
  <c r="I167" i="14"/>
  <c r="M167" i="14"/>
  <c r="Q167" i="14"/>
  <c r="F167" i="14"/>
  <c r="J167" i="14"/>
  <c r="N167" i="14"/>
  <c r="R167" i="14"/>
  <c r="C167" i="14"/>
  <c r="G167" i="14"/>
  <c r="K167" i="14"/>
  <c r="O167" i="14"/>
  <c r="D167" i="14"/>
  <c r="H167" i="14"/>
  <c r="L167" i="14"/>
  <c r="D165" i="14"/>
  <c r="H165" i="14"/>
  <c r="L165" i="14"/>
  <c r="P165" i="14"/>
  <c r="E165" i="14"/>
  <c r="I165" i="14"/>
  <c r="M165" i="14"/>
  <c r="Q165" i="14"/>
  <c r="F165" i="14"/>
  <c r="J165" i="14"/>
  <c r="N165" i="14"/>
  <c r="C163" i="14"/>
  <c r="G163" i="14"/>
  <c r="K163" i="14"/>
  <c r="O163" i="14"/>
  <c r="D163" i="14"/>
  <c r="H163" i="14"/>
  <c r="L163" i="14"/>
  <c r="F161" i="14"/>
  <c r="R161" i="14"/>
  <c r="C161" i="14"/>
  <c r="K161" i="14"/>
  <c r="D161" i="14"/>
  <c r="H161" i="14"/>
  <c r="L161" i="14"/>
  <c r="P161" i="14"/>
  <c r="J161" i="14"/>
  <c r="N161" i="14"/>
  <c r="G161" i="14"/>
  <c r="O161" i="14"/>
  <c r="E161" i="14"/>
  <c r="I161" i="14"/>
  <c r="M161" i="14"/>
  <c r="K169" i="14"/>
  <c r="G169" i="14"/>
  <c r="O169" i="14"/>
  <c r="C169" i="14"/>
  <c r="D169" i="14"/>
  <c r="H169" i="14"/>
  <c r="L169" i="14"/>
  <c r="P169" i="14"/>
  <c r="E169" i="14"/>
  <c r="I169" i="14"/>
  <c r="M169" i="14"/>
  <c r="Q169" i="14"/>
  <c r="F169" i="14"/>
  <c r="J169" i="14"/>
  <c r="N169" i="14"/>
  <c r="H101" i="14"/>
  <c r="L101" i="14"/>
  <c r="P101" i="14"/>
  <c r="D101" i="14"/>
  <c r="N105" i="14"/>
  <c r="Q105" i="14"/>
  <c r="F105" i="14"/>
  <c r="H107" i="14"/>
  <c r="L107" i="14"/>
  <c r="P107" i="14"/>
  <c r="D107" i="14"/>
  <c r="N111" i="14"/>
  <c r="J111" i="14"/>
  <c r="F111" i="14"/>
  <c r="C111" i="14"/>
  <c r="G111" i="14"/>
  <c r="K111" i="14"/>
  <c r="O111" i="14"/>
  <c r="D111" i="14"/>
  <c r="H111" i="14"/>
  <c r="L111" i="14"/>
  <c r="P111" i="14"/>
  <c r="E111" i="14"/>
  <c r="I111" i="14"/>
  <c r="J109" i="14"/>
  <c r="D109" i="14"/>
  <c r="H109" i="14"/>
  <c r="L109" i="14"/>
  <c r="P109" i="14"/>
  <c r="E109" i="14"/>
  <c r="I109" i="14"/>
  <c r="Q109" i="14"/>
  <c r="F109" i="14"/>
  <c r="N109" i="14"/>
  <c r="C109" i="14"/>
  <c r="G109" i="14"/>
  <c r="K109" i="14"/>
  <c r="E107" i="14"/>
  <c r="I107" i="14"/>
  <c r="Q107" i="14"/>
  <c r="F107" i="14"/>
  <c r="J107" i="14"/>
  <c r="N107" i="14"/>
  <c r="C107" i="14"/>
  <c r="G107" i="14"/>
  <c r="K107" i="14"/>
  <c r="C105" i="14"/>
  <c r="G105" i="14"/>
  <c r="K105" i="14"/>
  <c r="O105" i="14"/>
  <c r="D105" i="14"/>
  <c r="H105" i="14"/>
  <c r="L105" i="14"/>
  <c r="P105" i="14"/>
  <c r="E105" i="14"/>
  <c r="I105" i="14"/>
  <c r="D103" i="14"/>
  <c r="H103" i="14"/>
  <c r="L103" i="14"/>
  <c r="P103" i="14"/>
  <c r="E103" i="14"/>
  <c r="I103" i="14"/>
  <c r="Q103" i="14"/>
  <c r="F103" i="14"/>
  <c r="J103" i="14"/>
  <c r="N103" i="14"/>
  <c r="C103" i="14"/>
  <c r="G103" i="14"/>
  <c r="K103" i="14"/>
  <c r="F101" i="14"/>
  <c r="J101" i="14"/>
  <c r="N101" i="14"/>
  <c r="E101" i="14"/>
  <c r="I101" i="14"/>
  <c r="Q101" i="14"/>
  <c r="G101" i="14"/>
  <c r="K101" i="14"/>
  <c r="C99" i="14"/>
  <c r="I99" i="14"/>
  <c r="N99" i="14"/>
  <c r="E99" i="14"/>
  <c r="O99" i="14"/>
  <c r="F99" i="14"/>
  <c r="K99" i="14"/>
  <c r="Q99" i="14"/>
  <c r="J99" i="14"/>
  <c r="G99" i="14"/>
  <c r="M99" i="14"/>
  <c r="D99" i="14"/>
  <c r="H99" i="14"/>
  <c r="L99" i="14"/>
  <c r="Q97" i="14"/>
  <c r="I97" i="14"/>
  <c r="J97" i="14"/>
  <c r="E97" i="14"/>
  <c r="M97" i="14"/>
  <c r="F97" i="14"/>
  <c r="N97" i="14"/>
  <c r="C97" i="14"/>
  <c r="G97" i="14"/>
  <c r="K97" i="14"/>
  <c r="O97" i="14"/>
  <c r="D97" i="14"/>
  <c r="H97" i="14"/>
  <c r="L97" i="14"/>
  <c r="M95" i="14"/>
  <c r="Q95" i="14"/>
  <c r="E95" i="14"/>
  <c r="I95" i="14"/>
  <c r="F95" i="14"/>
  <c r="J95" i="14"/>
  <c r="N95" i="14"/>
  <c r="C95" i="14"/>
  <c r="G95" i="14"/>
  <c r="K95" i="14"/>
  <c r="O95" i="14"/>
  <c r="D95" i="14"/>
  <c r="H95" i="14"/>
  <c r="L95" i="14"/>
  <c r="Q73" i="14"/>
  <c r="P73" i="14"/>
  <c r="K73" i="14"/>
  <c r="G73" i="14"/>
  <c r="C73" i="14"/>
  <c r="O73" i="14"/>
  <c r="N73" i="14"/>
  <c r="J73" i="14"/>
  <c r="F73" i="14"/>
  <c r="D73" i="14"/>
  <c r="H73" i="14"/>
  <c r="L73" i="14"/>
  <c r="E73" i="14"/>
  <c r="I73" i="14"/>
  <c r="M73" i="14"/>
  <c r="Q3" i="14"/>
  <c r="P3" i="14"/>
  <c r="O3" i="14"/>
  <c r="N3" i="14"/>
  <c r="M3" i="14"/>
  <c r="L3" i="14"/>
  <c r="J3" i="14"/>
  <c r="I3" i="14"/>
  <c r="H3" i="14"/>
  <c r="G3" i="14"/>
  <c r="F3" i="14"/>
  <c r="E3" i="14"/>
  <c r="D3" i="14"/>
  <c r="C3" i="14"/>
  <c r="P158" i="38"/>
  <c r="O158" i="38"/>
  <c r="N158" i="38"/>
  <c r="M158" i="38"/>
  <c r="K158" i="38"/>
  <c r="J158" i="38"/>
  <c r="I158" i="38"/>
  <c r="H158" i="38"/>
  <c r="G158" i="38"/>
  <c r="F158" i="38"/>
  <c r="E158" i="38"/>
  <c r="D158" i="38"/>
  <c r="C158" i="38"/>
  <c r="I169" i="38"/>
  <c r="E167" i="38"/>
  <c r="O163" i="38"/>
  <c r="H161" i="38"/>
  <c r="O92" i="38"/>
  <c r="N92" i="38"/>
  <c r="M92" i="38"/>
  <c r="L92" i="38"/>
  <c r="K92" i="38"/>
  <c r="J92" i="38"/>
  <c r="I92" i="38"/>
  <c r="H92" i="38"/>
  <c r="G92" i="38"/>
  <c r="F92" i="38"/>
  <c r="E92" i="38"/>
  <c r="D92" i="38"/>
  <c r="C92" i="38"/>
  <c r="O111" i="38"/>
  <c r="N109" i="38"/>
  <c r="M103" i="38"/>
  <c r="N101" i="38"/>
  <c r="O99" i="38"/>
  <c r="M95" i="38"/>
  <c r="Q61" i="38"/>
  <c r="O61" i="38"/>
  <c r="N61" i="38"/>
  <c r="M61" i="38"/>
  <c r="K61" i="38"/>
  <c r="J61" i="38"/>
  <c r="I61" i="38"/>
  <c r="H61" i="38"/>
  <c r="G61" i="38"/>
  <c r="F61" i="38"/>
  <c r="E61" i="38"/>
  <c r="D61" i="38"/>
  <c r="C61" i="38"/>
  <c r="L64" i="38"/>
  <c r="O22" i="38"/>
  <c r="N22" i="38"/>
  <c r="M22" i="38"/>
  <c r="L22" i="38"/>
  <c r="K22" i="38"/>
  <c r="J22" i="38"/>
  <c r="I22" i="38"/>
  <c r="H22" i="38"/>
  <c r="G22" i="38"/>
  <c r="F22" i="38"/>
  <c r="E22" i="38"/>
  <c r="D22" i="38"/>
  <c r="C22" i="38"/>
  <c r="O3" i="38"/>
  <c r="N3" i="38"/>
  <c r="L3" i="38"/>
  <c r="K3" i="38"/>
  <c r="J3" i="38"/>
  <c r="I3" i="38"/>
  <c r="H3" i="38"/>
  <c r="G3" i="38"/>
  <c r="F3" i="38"/>
  <c r="E3" i="38"/>
  <c r="D3" i="38"/>
  <c r="C3" i="38"/>
  <c r="F84" i="8"/>
  <c r="G80" i="8"/>
  <c r="G78" i="8"/>
  <c r="F76" i="8"/>
  <c r="E74" i="8"/>
  <c r="G72" i="8"/>
  <c r="G70" i="8"/>
  <c r="G55" i="8"/>
  <c r="H107" i="27"/>
  <c r="I103" i="27"/>
  <c r="H97" i="27"/>
  <c r="H95" i="27"/>
  <c r="E111" i="27"/>
  <c r="H105" i="27"/>
  <c r="I95" i="27"/>
  <c r="E95" i="27"/>
  <c r="R159" i="14" l="1"/>
  <c r="N159" i="14"/>
  <c r="J159" i="14"/>
  <c r="F159" i="14"/>
  <c r="G159" i="14"/>
  <c r="Q159" i="14"/>
  <c r="M159" i="14"/>
  <c r="I159" i="14"/>
  <c r="E159" i="14"/>
  <c r="O159" i="14"/>
  <c r="K159" i="14"/>
  <c r="P159" i="14"/>
  <c r="L159" i="14"/>
  <c r="H159" i="14"/>
  <c r="D159" i="14"/>
  <c r="C159" i="14"/>
  <c r="P93" i="14"/>
  <c r="L93" i="14"/>
  <c r="H93" i="14"/>
  <c r="D93" i="14"/>
  <c r="O93" i="14"/>
  <c r="K93" i="14"/>
  <c r="G93" i="14"/>
  <c r="N93" i="14"/>
  <c r="J93" i="14"/>
  <c r="F93" i="14"/>
  <c r="Q93" i="14"/>
  <c r="M93" i="14"/>
  <c r="I93" i="14"/>
  <c r="E93" i="14"/>
  <c r="C93" i="14"/>
  <c r="B111" i="14"/>
  <c r="N23" i="14"/>
  <c r="J23" i="14"/>
  <c r="F23" i="14"/>
  <c r="Q23" i="14"/>
  <c r="M23" i="14"/>
  <c r="I23" i="14"/>
  <c r="E23" i="14"/>
  <c r="P23" i="14"/>
  <c r="L23" i="14"/>
  <c r="H23" i="14"/>
  <c r="D23" i="14"/>
  <c r="O23" i="14"/>
  <c r="K23" i="14"/>
  <c r="G23" i="14"/>
  <c r="C23" i="14"/>
  <c r="D169" i="38"/>
  <c r="E169" i="38"/>
  <c r="H169" i="38"/>
  <c r="O165" i="38"/>
  <c r="G165" i="38"/>
  <c r="H163" i="38"/>
  <c r="P163" i="38"/>
  <c r="K163" i="38"/>
  <c r="D163" i="38"/>
  <c r="G163" i="38"/>
  <c r="P161" i="38"/>
  <c r="D161" i="38"/>
  <c r="O161" i="38"/>
  <c r="C161" i="38"/>
  <c r="M169" i="38"/>
  <c r="C169" i="38"/>
  <c r="N163" i="38"/>
  <c r="C163" i="38"/>
  <c r="M165" i="38"/>
  <c r="C165" i="38"/>
  <c r="P169" i="38"/>
  <c r="P167" i="38"/>
  <c r="C167" i="38"/>
  <c r="J165" i="38"/>
  <c r="K165" i="38"/>
  <c r="I167" i="38"/>
  <c r="F165" i="38"/>
  <c r="N165" i="38"/>
  <c r="M167" i="38"/>
  <c r="F111" i="38"/>
  <c r="N111" i="38"/>
  <c r="J111" i="38"/>
  <c r="G109" i="38"/>
  <c r="O109" i="38"/>
  <c r="N107" i="38"/>
  <c r="M107" i="38"/>
  <c r="F107" i="38"/>
  <c r="E107" i="38"/>
  <c r="I107" i="38"/>
  <c r="J107" i="38"/>
  <c r="F105" i="38"/>
  <c r="I105" i="38"/>
  <c r="M105" i="38"/>
  <c r="E105" i="38"/>
  <c r="N105" i="38"/>
  <c r="G103" i="38"/>
  <c r="K103" i="38"/>
  <c r="J103" i="38"/>
  <c r="C103" i="38"/>
  <c r="O103" i="38"/>
  <c r="F103" i="38"/>
  <c r="N103" i="38"/>
  <c r="C101" i="38"/>
  <c r="D101" i="38"/>
  <c r="H101" i="38"/>
  <c r="L101" i="38"/>
  <c r="D99" i="38"/>
  <c r="L99" i="38"/>
  <c r="I99" i="38"/>
  <c r="E99" i="38"/>
  <c r="M99" i="38"/>
  <c r="H99" i="38"/>
  <c r="M97" i="38"/>
  <c r="E97" i="38"/>
  <c r="J97" i="38"/>
  <c r="C95" i="38"/>
  <c r="J95" i="38"/>
  <c r="K95" i="38"/>
  <c r="F95" i="38"/>
  <c r="N95" i="38"/>
  <c r="G95" i="38"/>
  <c r="O95" i="38"/>
  <c r="O64" i="38"/>
  <c r="J64" i="38"/>
  <c r="D64" i="38"/>
  <c r="H64" i="38"/>
  <c r="E64" i="38"/>
  <c r="I64" i="38"/>
  <c r="F64" i="38"/>
  <c r="N64" i="38"/>
  <c r="C64" i="38"/>
  <c r="G64" i="38"/>
  <c r="K64" i="38"/>
  <c r="J23" i="38"/>
  <c r="B169" i="14"/>
  <c r="B185" i="14" s="1"/>
  <c r="P4" i="14"/>
  <c r="F169" i="38"/>
  <c r="J169" i="38"/>
  <c r="N169" i="38"/>
  <c r="G169" i="38"/>
  <c r="K169" i="38"/>
  <c r="O169" i="38"/>
  <c r="F167" i="38"/>
  <c r="J167" i="38"/>
  <c r="N167" i="38"/>
  <c r="G167" i="38"/>
  <c r="K167" i="38"/>
  <c r="O167" i="38"/>
  <c r="D167" i="38"/>
  <c r="H167" i="38"/>
  <c r="D165" i="38"/>
  <c r="H165" i="38"/>
  <c r="P165" i="38"/>
  <c r="E165" i="38"/>
  <c r="I165" i="38"/>
  <c r="E163" i="38"/>
  <c r="I163" i="38"/>
  <c r="M163" i="38"/>
  <c r="F163" i="38"/>
  <c r="J163" i="38"/>
  <c r="E161" i="38"/>
  <c r="I161" i="38"/>
  <c r="M161" i="38"/>
  <c r="F161" i="38"/>
  <c r="J161" i="38"/>
  <c r="N161" i="38"/>
  <c r="G161" i="38"/>
  <c r="K161" i="38"/>
  <c r="H109" i="38"/>
  <c r="C109" i="38"/>
  <c r="K109" i="38"/>
  <c r="D109" i="38"/>
  <c r="L109" i="38"/>
  <c r="J105" i="38"/>
  <c r="G101" i="38"/>
  <c r="O101" i="38"/>
  <c r="K101" i="38"/>
  <c r="F97" i="38"/>
  <c r="N97" i="38"/>
  <c r="I97" i="38"/>
  <c r="D111" i="38"/>
  <c r="H111" i="38"/>
  <c r="L111" i="38"/>
  <c r="E111" i="38"/>
  <c r="I111" i="38"/>
  <c r="M111" i="38"/>
  <c r="C111" i="38"/>
  <c r="G111" i="38"/>
  <c r="K111" i="38"/>
  <c r="E109" i="38"/>
  <c r="I109" i="38"/>
  <c r="M109" i="38"/>
  <c r="F109" i="38"/>
  <c r="J109" i="38"/>
  <c r="C107" i="38"/>
  <c r="G107" i="38"/>
  <c r="K107" i="38"/>
  <c r="O107" i="38"/>
  <c r="D107" i="38"/>
  <c r="H107" i="38"/>
  <c r="L107" i="38"/>
  <c r="C105" i="38"/>
  <c r="G105" i="38"/>
  <c r="K105" i="38"/>
  <c r="O105" i="38"/>
  <c r="D105" i="38"/>
  <c r="H105" i="38"/>
  <c r="L105" i="38"/>
  <c r="D103" i="38"/>
  <c r="H103" i="38"/>
  <c r="L103" i="38"/>
  <c r="E103" i="38"/>
  <c r="I103" i="38"/>
  <c r="E101" i="38"/>
  <c r="I101" i="38"/>
  <c r="M101" i="38"/>
  <c r="F101" i="38"/>
  <c r="J101" i="38"/>
  <c r="F99" i="38"/>
  <c r="J99" i="38"/>
  <c r="N99" i="38"/>
  <c r="C99" i="38"/>
  <c r="G99" i="38"/>
  <c r="K99" i="38"/>
  <c r="C97" i="38"/>
  <c r="G97" i="38"/>
  <c r="K97" i="38"/>
  <c r="O97" i="38"/>
  <c r="D97" i="38"/>
  <c r="H97" i="38"/>
  <c r="L97" i="38"/>
  <c r="D95" i="38"/>
  <c r="H95" i="38"/>
  <c r="L95" i="38"/>
  <c r="E95" i="38"/>
  <c r="I95" i="38"/>
  <c r="L62" i="38"/>
  <c r="C84" i="8"/>
  <c r="G84" i="8"/>
  <c r="E84" i="8"/>
  <c r="D84" i="8"/>
  <c r="F82" i="8"/>
  <c r="E82" i="8"/>
  <c r="C82" i="8"/>
  <c r="G82" i="8"/>
  <c r="D82" i="8"/>
  <c r="D80" i="8"/>
  <c r="E80" i="8"/>
  <c r="F80" i="8"/>
  <c r="C80" i="8"/>
  <c r="D78" i="8"/>
  <c r="E78" i="8"/>
  <c r="F78" i="8"/>
  <c r="C78" i="8"/>
  <c r="C76" i="8"/>
  <c r="G76" i="8"/>
  <c r="D76" i="8"/>
  <c r="E76" i="8"/>
  <c r="F74" i="8"/>
  <c r="G74" i="8"/>
  <c r="D74" i="8"/>
  <c r="C74" i="8"/>
  <c r="D72" i="8"/>
  <c r="E72" i="8"/>
  <c r="F72" i="8"/>
  <c r="C72" i="8"/>
  <c r="D70" i="8"/>
  <c r="E70" i="8"/>
  <c r="F70" i="8"/>
  <c r="C70" i="8"/>
  <c r="D55" i="8"/>
  <c r="E55" i="8"/>
  <c r="F55" i="8"/>
  <c r="C53" i="8"/>
  <c r="C55" i="8"/>
  <c r="E25" i="8"/>
  <c r="D111" i="27"/>
  <c r="E109" i="27"/>
  <c r="H109" i="27"/>
  <c r="I109" i="27"/>
  <c r="D109" i="27"/>
  <c r="E107" i="27"/>
  <c r="I107" i="27"/>
  <c r="F107" i="27"/>
  <c r="J107" i="27"/>
  <c r="C107" i="27"/>
  <c r="G107" i="27"/>
  <c r="D107" i="27"/>
  <c r="E105" i="27"/>
  <c r="I105" i="27"/>
  <c r="H99" i="27"/>
  <c r="F101" i="27"/>
  <c r="J101" i="27"/>
  <c r="E99" i="27"/>
  <c r="C97" i="27"/>
  <c r="G97" i="27"/>
  <c r="I97" i="27"/>
  <c r="D97" i="27"/>
  <c r="E97" i="27"/>
  <c r="J97" i="27"/>
  <c r="F97" i="27"/>
  <c r="H111" i="27"/>
  <c r="I111" i="27"/>
  <c r="D105" i="27"/>
  <c r="F103" i="27"/>
  <c r="J103" i="27"/>
  <c r="C103" i="27"/>
  <c r="G103" i="27"/>
  <c r="D103" i="27"/>
  <c r="H103" i="27"/>
  <c r="E103" i="27"/>
  <c r="D101" i="27"/>
  <c r="H101" i="27"/>
  <c r="E101" i="27"/>
  <c r="I101" i="27"/>
  <c r="C101" i="27"/>
  <c r="G101" i="27"/>
  <c r="I99" i="27"/>
  <c r="D99" i="27"/>
  <c r="F111" i="27"/>
  <c r="J111" i="27"/>
  <c r="C111" i="27"/>
  <c r="G111" i="27"/>
  <c r="F109" i="27"/>
  <c r="J109" i="27"/>
  <c r="C109" i="27"/>
  <c r="G109" i="27"/>
  <c r="F105" i="27"/>
  <c r="J105" i="27"/>
  <c r="C105" i="27"/>
  <c r="G105" i="27"/>
  <c r="F99" i="27"/>
  <c r="J99" i="27"/>
  <c r="C99" i="27"/>
  <c r="G99" i="27"/>
  <c r="F95" i="27"/>
  <c r="J95" i="27"/>
  <c r="I93" i="27"/>
  <c r="C95" i="27"/>
  <c r="G95" i="27"/>
  <c r="D95" i="27"/>
  <c r="J61" i="27"/>
  <c r="J62" i="27" s="1"/>
  <c r="I61" i="27"/>
  <c r="I62" i="27" s="1"/>
  <c r="H61" i="27"/>
  <c r="G61" i="27"/>
  <c r="G62" i="27" s="1"/>
  <c r="F61" i="27"/>
  <c r="F62" i="27" s="1"/>
  <c r="E61" i="27"/>
  <c r="E62" i="27" s="1"/>
  <c r="D61" i="27"/>
  <c r="C61" i="27"/>
  <c r="C62" i="27" s="1"/>
  <c r="B72" i="27"/>
  <c r="B88" i="27" s="1"/>
  <c r="J70" i="27"/>
  <c r="J68" i="27"/>
  <c r="J66" i="27"/>
  <c r="B86" i="27"/>
  <c r="B84" i="27"/>
  <c r="H68" i="27"/>
  <c r="C68" i="27"/>
  <c r="I64" i="27"/>
  <c r="H64" i="27"/>
  <c r="H62" i="27"/>
  <c r="D62" i="27"/>
  <c r="I112" i="14" l="1"/>
  <c r="O4" i="38"/>
  <c r="M112" i="14"/>
  <c r="N112" i="14"/>
  <c r="O112" i="14"/>
  <c r="C112" i="14"/>
  <c r="Q112" i="14"/>
  <c r="R112" i="14"/>
  <c r="D112" i="14"/>
  <c r="E112" i="14"/>
  <c r="F112" i="14"/>
  <c r="G112" i="14"/>
  <c r="H112" i="14"/>
  <c r="J112" i="14"/>
  <c r="K112" i="14"/>
  <c r="L112" i="14"/>
  <c r="P112" i="14"/>
  <c r="C170" i="14"/>
  <c r="P170" i="14"/>
  <c r="F170" i="14"/>
  <c r="D170" i="14"/>
  <c r="J170" i="14"/>
  <c r="H170" i="14"/>
  <c r="O170" i="14"/>
  <c r="Q170" i="14"/>
  <c r="N170" i="14"/>
  <c r="I170" i="14"/>
  <c r="K170" i="14"/>
  <c r="M170" i="14"/>
  <c r="L170" i="14"/>
  <c r="E170" i="14"/>
  <c r="G170" i="14"/>
  <c r="R170" i="14"/>
  <c r="I73" i="27"/>
  <c r="E73" i="27"/>
  <c r="F73" i="27"/>
  <c r="J73" i="27"/>
  <c r="C73" i="27"/>
  <c r="K73" i="27"/>
  <c r="D73" i="27"/>
  <c r="H73" i="27"/>
  <c r="G73" i="27"/>
  <c r="O38" i="14"/>
  <c r="L38" i="14"/>
  <c r="E38" i="14"/>
  <c r="N38" i="14"/>
  <c r="C38" i="14"/>
  <c r="P38" i="14"/>
  <c r="I38" i="14"/>
  <c r="R38" i="14"/>
  <c r="G38" i="14"/>
  <c r="D38" i="14"/>
  <c r="M38" i="14"/>
  <c r="F38" i="14"/>
  <c r="K38" i="14"/>
  <c r="H38" i="14"/>
  <c r="Q38" i="14"/>
  <c r="J38" i="14"/>
  <c r="E4" i="14"/>
  <c r="G159" i="38"/>
  <c r="B179" i="38"/>
  <c r="B169" i="38"/>
  <c r="B185" i="38" s="1"/>
  <c r="B177" i="38"/>
  <c r="B183" i="38"/>
  <c r="B181" i="38"/>
  <c r="M159" i="38"/>
  <c r="I159" i="38"/>
  <c r="K159" i="38"/>
  <c r="E159" i="38"/>
  <c r="P159" i="38"/>
  <c r="J159" i="38"/>
  <c r="F159" i="38"/>
  <c r="D159" i="38"/>
  <c r="O159" i="38"/>
  <c r="H159" i="38"/>
  <c r="N159" i="38"/>
  <c r="C159" i="38"/>
  <c r="J93" i="38"/>
  <c r="M62" i="38"/>
  <c r="I62" i="38"/>
  <c r="E62" i="38"/>
  <c r="D62" i="38"/>
  <c r="O62" i="38"/>
  <c r="K62" i="38"/>
  <c r="C62" i="38"/>
  <c r="N62" i="38"/>
  <c r="J62" i="38"/>
  <c r="F62" i="38"/>
  <c r="H62" i="38"/>
  <c r="G62" i="38"/>
  <c r="N23" i="38"/>
  <c r="L4" i="38"/>
  <c r="N4" i="38"/>
  <c r="K4" i="38"/>
  <c r="H4" i="38"/>
  <c r="J4" i="38"/>
  <c r="I4" i="38"/>
  <c r="D4" i="38"/>
  <c r="G4" i="38"/>
  <c r="F4" i="38"/>
  <c r="E4" i="38"/>
  <c r="C4" i="38"/>
  <c r="C4" i="14"/>
  <c r="O4" i="14"/>
  <c r="I4" i="14"/>
  <c r="Q4" i="14"/>
  <c r="K4" i="14"/>
  <c r="N4" i="14"/>
  <c r="F4" i="14"/>
  <c r="L4" i="14"/>
  <c r="D4" i="14"/>
  <c r="J4" i="14"/>
  <c r="M4" i="14"/>
  <c r="G4" i="14"/>
  <c r="H4" i="14"/>
  <c r="L93" i="38"/>
  <c r="H93" i="38"/>
  <c r="O93" i="38"/>
  <c r="D93" i="38"/>
  <c r="K93" i="38"/>
  <c r="G93" i="38"/>
  <c r="N93" i="38"/>
  <c r="E93" i="38"/>
  <c r="M93" i="38"/>
  <c r="F93" i="38"/>
  <c r="C93" i="38"/>
  <c r="I93" i="38"/>
  <c r="D23" i="38"/>
  <c r="K23" i="38"/>
  <c r="M23" i="38"/>
  <c r="F23" i="38"/>
  <c r="I23" i="38"/>
  <c r="E23" i="38"/>
  <c r="L23" i="38"/>
  <c r="C23" i="38"/>
  <c r="O23" i="38"/>
  <c r="H23" i="38"/>
  <c r="G23" i="38"/>
  <c r="F68" i="8"/>
  <c r="G68" i="8"/>
  <c r="E68" i="8"/>
  <c r="D68" i="8"/>
  <c r="C68" i="8"/>
  <c r="F53" i="8"/>
  <c r="G53" i="8"/>
  <c r="E53" i="8"/>
  <c r="D53" i="8"/>
  <c r="F34" i="8"/>
  <c r="G34" i="8"/>
  <c r="E34" i="8"/>
  <c r="D34" i="8"/>
  <c r="C34" i="8"/>
  <c r="G25" i="8"/>
  <c r="D25" i="8"/>
  <c r="C25" i="8"/>
  <c r="F25" i="8"/>
  <c r="C93" i="27"/>
  <c r="H93" i="27"/>
  <c r="D93" i="27"/>
  <c r="G93" i="27"/>
  <c r="J93" i="27"/>
  <c r="F93" i="27"/>
  <c r="E93" i="27"/>
  <c r="D72" i="27"/>
  <c r="H72" i="27"/>
  <c r="C70" i="27"/>
  <c r="G70" i="27"/>
  <c r="H70" i="27"/>
  <c r="D64" i="27"/>
  <c r="E64" i="27"/>
  <c r="D70" i="27"/>
  <c r="D68" i="27"/>
  <c r="G68" i="27"/>
  <c r="D66" i="27"/>
  <c r="B82" i="27"/>
  <c r="G66" i="27"/>
  <c r="H66" i="27"/>
  <c r="C66" i="27"/>
  <c r="E72" i="27"/>
  <c r="I72" i="27"/>
  <c r="F72" i="27"/>
  <c r="J72" i="27"/>
  <c r="C72" i="27"/>
  <c r="G72" i="27"/>
  <c r="E70" i="27"/>
  <c r="I70" i="27"/>
  <c r="F70" i="27"/>
  <c r="E68" i="27"/>
  <c r="I68" i="27"/>
  <c r="F68" i="27"/>
  <c r="E66" i="27"/>
  <c r="I66" i="27"/>
  <c r="F66" i="27"/>
  <c r="B80" i="27"/>
  <c r="F64" i="27"/>
  <c r="J64" i="27"/>
  <c r="C64" i="27"/>
  <c r="G64" i="27"/>
  <c r="I37" i="27"/>
  <c r="J35" i="27"/>
  <c r="J31" i="27"/>
  <c r="J29" i="27"/>
  <c r="J25" i="27"/>
  <c r="J22" i="27"/>
  <c r="I22" i="27"/>
  <c r="H22" i="27"/>
  <c r="G22" i="27"/>
  <c r="F22" i="27"/>
  <c r="E22" i="27"/>
  <c r="D22" i="27"/>
  <c r="C22" i="27"/>
  <c r="F11" i="27"/>
  <c r="J3" i="27"/>
  <c r="I3" i="27"/>
  <c r="H3" i="27"/>
  <c r="G3" i="27"/>
  <c r="F3" i="27"/>
  <c r="E3" i="27"/>
  <c r="D3" i="27"/>
  <c r="C3" i="27"/>
  <c r="E8" i="27"/>
  <c r="F96" i="5"/>
  <c r="E96" i="5"/>
  <c r="D96" i="5"/>
  <c r="C96" i="5"/>
  <c r="F94" i="5"/>
  <c r="E94" i="5"/>
  <c r="D94" i="5"/>
  <c r="C94" i="5"/>
  <c r="F92" i="5"/>
  <c r="E92" i="5"/>
  <c r="D92" i="5"/>
  <c r="C92" i="5"/>
  <c r="F90" i="5"/>
  <c r="E90" i="5"/>
  <c r="D90" i="5"/>
  <c r="C90" i="5"/>
  <c r="F88" i="5"/>
  <c r="E88" i="5"/>
  <c r="D88" i="5"/>
  <c r="C88" i="5"/>
  <c r="F86" i="5"/>
  <c r="E86" i="5"/>
  <c r="D86" i="5"/>
  <c r="C86" i="5"/>
  <c r="F84" i="5"/>
  <c r="E84" i="5"/>
  <c r="D84" i="5"/>
  <c r="C84" i="5"/>
  <c r="F82" i="5"/>
  <c r="E82" i="5"/>
  <c r="D82" i="5"/>
  <c r="C82" i="5"/>
  <c r="F80" i="5"/>
  <c r="E80" i="5"/>
  <c r="D80" i="5"/>
  <c r="C80" i="5"/>
  <c r="F65" i="5"/>
  <c r="E65" i="5"/>
  <c r="D65" i="5"/>
  <c r="E112" i="27" l="1"/>
  <c r="K112" i="27"/>
  <c r="F112" i="27"/>
  <c r="D112" i="27"/>
  <c r="I112" i="27"/>
  <c r="J112" i="27"/>
  <c r="H112" i="27"/>
  <c r="G112" i="27"/>
  <c r="C112" i="27"/>
  <c r="Q9" i="14"/>
  <c r="J9" i="14"/>
  <c r="C9" i="14"/>
  <c r="H170" i="38"/>
  <c r="F170" i="38"/>
  <c r="G170" i="38"/>
  <c r="C170" i="38"/>
  <c r="K170" i="38"/>
  <c r="E170" i="38"/>
  <c r="N170" i="38"/>
  <c r="D170" i="38"/>
  <c r="P170" i="38"/>
  <c r="M170" i="38"/>
  <c r="O170" i="38"/>
  <c r="J170" i="38"/>
  <c r="L170" i="38"/>
  <c r="I170" i="38"/>
  <c r="E73" i="38"/>
  <c r="C73" i="38"/>
  <c r="I73" i="38"/>
  <c r="P73" i="38"/>
  <c r="N73" i="38"/>
  <c r="O73" i="38"/>
  <c r="G73" i="38"/>
  <c r="F73" i="38"/>
  <c r="D73" i="38"/>
  <c r="H73" i="38"/>
  <c r="J73" i="38"/>
  <c r="K73" i="38"/>
  <c r="L73" i="38"/>
  <c r="M73" i="38"/>
  <c r="H38" i="38"/>
  <c r="C38" i="38"/>
  <c r="I38" i="38"/>
  <c r="D38" i="38"/>
  <c r="F38" i="38"/>
  <c r="L38" i="38"/>
  <c r="M38" i="38"/>
  <c r="J38" i="38"/>
  <c r="G38" i="38"/>
  <c r="O38" i="38"/>
  <c r="E38" i="38"/>
  <c r="P38" i="38"/>
  <c r="K38" i="38"/>
  <c r="N38" i="38"/>
  <c r="P9" i="38"/>
  <c r="F9" i="38"/>
  <c r="L9" i="38"/>
  <c r="K9" i="38"/>
  <c r="N9" i="38"/>
  <c r="G9" i="38"/>
  <c r="D9" i="38"/>
  <c r="E9" i="38"/>
  <c r="I9" i="38"/>
  <c r="H9" i="38"/>
  <c r="C9" i="38"/>
  <c r="O9" i="38"/>
  <c r="M9" i="38"/>
  <c r="J9" i="38"/>
  <c r="R9" i="14"/>
  <c r="N9" i="14"/>
  <c r="F9" i="14"/>
  <c r="H9" i="14"/>
  <c r="G9" i="14"/>
  <c r="D9" i="14"/>
  <c r="O9" i="14"/>
  <c r="E9" i="14"/>
  <c r="P9" i="14"/>
  <c r="M9" i="14"/>
  <c r="L9" i="14"/>
  <c r="K9" i="14"/>
  <c r="I9" i="14"/>
  <c r="M112" i="38"/>
  <c r="J112" i="38"/>
  <c r="E112" i="38"/>
  <c r="O112" i="38"/>
  <c r="I112" i="38"/>
  <c r="C112" i="38"/>
  <c r="P112" i="38"/>
  <c r="K112" i="38"/>
  <c r="L112" i="38"/>
  <c r="N112" i="38"/>
  <c r="H112" i="38"/>
  <c r="F112" i="38"/>
  <c r="G112" i="38"/>
  <c r="D112" i="38"/>
  <c r="C37" i="27"/>
  <c r="J37" i="27"/>
  <c r="D35" i="27"/>
  <c r="E35" i="27"/>
  <c r="I35" i="27"/>
  <c r="F33" i="27"/>
  <c r="D27" i="27"/>
  <c r="H27" i="27"/>
  <c r="G35" i="27"/>
  <c r="C35" i="27"/>
  <c r="H35" i="27"/>
  <c r="H33" i="27"/>
  <c r="D33" i="27"/>
  <c r="I33" i="27"/>
  <c r="E33" i="27"/>
  <c r="J33" i="27"/>
  <c r="G29" i="27"/>
  <c r="C29" i="27"/>
  <c r="F37" i="27"/>
  <c r="G37" i="27"/>
  <c r="D37" i="27"/>
  <c r="H37" i="27"/>
  <c r="E37" i="27"/>
  <c r="F35" i="27"/>
  <c r="C33" i="27"/>
  <c r="G33" i="27"/>
  <c r="C31" i="27"/>
  <c r="G31" i="27"/>
  <c r="D31" i="27"/>
  <c r="H31" i="27"/>
  <c r="E31" i="27"/>
  <c r="I31" i="27"/>
  <c r="F31" i="27"/>
  <c r="D29" i="27"/>
  <c r="H29" i="27"/>
  <c r="E29" i="27"/>
  <c r="I29" i="27"/>
  <c r="F29" i="27"/>
  <c r="E27" i="27"/>
  <c r="I27" i="27"/>
  <c r="F27" i="27"/>
  <c r="J27" i="27"/>
  <c r="C27" i="27"/>
  <c r="G27" i="27"/>
  <c r="C25" i="27"/>
  <c r="G25" i="27"/>
  <c r="D25" i="27"/>
  <c r="H25" i="27"/>
  <c r="E25" i="27"/>
  <c r="I25" i="27"/>
  <c r="F25" i="27"/>
  <c r="C23" i="27"/>
  <c r="J11" i="27"/>
  <c r="C11" i="27"/>
  <c r="G11" i="27"/>
  <c r="K11" i="27"/>
  <c r="D11" i="27"/>
  <c r="E11" i="27"/>
  <c r="I11" i="27"/>
  <c r="H11" i="27"/>
  <c r="F8" i="27"/>
  <c r="J8" i="27"/>
  <c r="I8" i="27"/>
  <c r="F6" i="27"/>
  <c r="C6" i="27"/>
  <c r="H6" i="27"/>
  <c r="H4" i="27"/>
  <c r="D6" i="27"/>
  <c r="I6" i="27"/>
  <c r="E6" i="27"/>
  <c r="J6" i="27"/>
  <c r="C8" i="27"/>
  <c r="G8" i="27"/>
  <c r="D8" i="27"/>
  <c r="H8" i="27"/>
  <c r="G6" i="27"/>
  <c r="B95" i="5"/>
  <c r="B93" i="5"/>
  <c r="B91" i="5"/>
  <c r="B89" i="5"/>
  <c r="B87" i="5"/>
  <c r="B85" i="5"/>
  <c r="B83" i="5"/>
  <c r="B81" i="5"/>
  <c r="B79" i="5"/>
  <c r="F63" i="5"/>
  <c r="E63" i="5"/>
  <c r="D63" i="5"/>
  <c r="C63" i="5"/>
  <c r="B73" i="5"/>
  <c r="B65" i="5"/>
  <c r="B72" i="5"/>
  <c r="G73" i="5" s="1"/>
  <c r="B70" i="5"/>
  <c r="G71" i="5" s="1"/>
  <c r="B68" i="5"/>
  <c r="G69" i="5" s="1"/>
  <c r="B66" i="5"/>
  <c r="G67" i="5" s="1"/>
  <c r="B32" i="5"/>
  <c r="G33" i="5" s="1"/>
  <c r="B34" i="5"/>
  <c r="G35" i="5" s="1"/>
  <c r="B53" i="5"/>
  <c r="G54" i="5" s="1"/>
  <c r="B51" i="5"/>
  <c r="G52" i="5" s="1"/>
  <c r="B49" i="5"/>
  <c r="G50" i="5" s="1"/>
  <c r="B47" i="5"/>
  <c r="G48" i="5" s="1"/>
  <c r="B45" i="5"/>
  <c r="G46" i="5" s="1"/>
  <c r="B43" i="5"/>
  <c r="G44" i="5" s="1"/>
  <c r="B41" i="5"/>
  <c r="A41" i="5" l="1"/>
  <c r="A24" i="27" s="1"/>
  <c r="G42" i="5"/>
  <c r="B71" i="5"/>
  <c r="B58" i="8"/>
  <c r="E69" i="5"/>
  <c r="F69" i="5"/>
  <c r="D69" i="5"/>
  <c r="B60" i="8"/>
  <c r="E71" i="5"/>
  <c r="F71" i="5"/>
  <c r="D71" i="5"/>
  <c r="B62" i="8"/>
  <c r="F73" i="5"/>
  <c r="E73" i="5"/>
  <c r="D73" i="5"/>
  <c r="B56" i="8"/>
  <c r="E67" i="5"/>
  <c r="D67" i="5"/>
  <c r="F67" i="5"/>
  <c r="B67" i="5"/>
  <c r="B69" i="5"/>
  <c r="B26" i="8"/>
  <c r="A32" i="5"/>
  <c r="A5" i="27" s="1"/>
  <c r="D33" i="5"/>
  <c r="C33" i="5"/>
  <c r="E33" i="5"/>
  <c r="F33" i="5"/>
  <c r="B28" i="8"/>
  <c r="F35" i="5"/>
  <c r="E35" i="5"/>
  <c r="C35" i="5"/>
  <c r="D35" i="5"/>
  <c r="B39" i="8"/>
  <c r="H40" i="8" s="1"/>
  <c r="F46" i="5"/>
  <c r="D46" i="5"/>
  <c r="E46" i="5"/>
  <c r="C46" i="5"/>
  <c r="B37" i="8"/>
  <c r="D44" i="5"/>
  <c r="C44" i="5"/>
  <c r="F44" i="5"/>
  <c r="E44" i="5"/>
  <c r="B43" i="8"/>
  <c r="C50" i="5"/>
  <c r="E50" i="5"/>
  <c r="D50" i="5"/>
  <c r="F50" i="5"/>
  <c r="B45" i="8"/>
  <c r="E52" i="5"/>
  <c r="D52" i="5"/>
  <c r="C52" i="5"/>
  <c r="F52" i="5"/>
  <c r="B47" i="8"/>
  <c r="F54" i="5"/>
  <c r="E54" i="5"/>
  <c r="D54" i="5"/>
  <c r="C54" i="5"/>
  <c r="B41" i="8"/>
  <c r="D48" i="5"/>
  <c r="C48" i="5"/>
  <c r="F48" i="5"/>
  <c r="E48" i="5"/>
  <c r="B35" i="8"/>
  <c r="F42" i="5"/>
  <c r="E42" i="5"/>
  <c r="C42" i="5"/>
  <c r="D42" i="5"/>
  <c r="G23" i="27"/>
  <c r="B37" i="27"/>
  <c r="J23" i="27"/>
  <c r="F23" i="27"/>
  <c r="I23" i="27"/>
  <c r="E23" i="27"/>
  <c r="H23" i="27"/>
  <c r="D23" i="27"/>
  <c r="C4" i="27"/>
  <c r="C9" i="27" s="1"/>
  <c r="G4" i="27"/>
  <c r="I4" i="27"/>
  <c r="D4" i="27"/>
  <c r="F4" i="27"/>
  <c r="B8" i="27"/>
  <c r="J4" i="27"/>
  <c r="E4" i="27"/>
  <c r="A62" i="5"/>
  <c r="B33" i="5"/>
  <c r="D31" i="5"/>
  <c r="E31" i="5"/>
  <c r="B35" i="5"/>
  <c r="C31" i="5"/>
  <c r="F31" i="5"/>
  <c r="B65" i="38" l="1"/>
  <c r="B57" i="8"/>
  <c r="E57" i="8"/>
  <c r="G57" i="8"/>
  <c r="D57" i="8"/>
  <c r="C57" i="8"/>
  <c r="F57" i="8"/>
  <c r="B69" i="38"/>
  <c r="B61" i="8"/>
  <c r="C61" i="8"/>
  <c r="E61" i="8"/>
  <c r="D61" i="8"/>
  <c r="G61" i="8"/>
  <c r="F61" i="8"/>
  <c r="B71" i="38"/>
  <c r="B63" i="8"/>
  <c r="G63" i="8"/>
  <c r="D63" i="8"/>
  <c r="F63" i="8"/>
  <c r="E63" i="8"/>
  <c r="C63" i="8"/>
  <c r="B67" i="38"/>
  <c r="B59" i="8"/>
  <c r="G59" i="8"/>
  <c r="F59" i="8"/>
  <c r="D59" i="8"/>
  <c r="E59" i="8"/>
  <c r="C59" i="8"/>
  <c r="B7" i="38"/>
  <c r="B29" i="8"/>
  <c r="E29" i="8"/>
  <c r="C29" i="8"/>
  <c r="D29" i="8"/>
  <c r="F29" i="8"/>
  <c r="G29" i="8"/>
  <c r="B5" i="38"/>
  <c r="B27" i="8"/>
  <c r="D27" i="8"/>
  <c r="G27" i="8"/>
  <c r="F27" i="8"/>
  <c r="C27" i="8"/>
  <c r="E27" i="8"/>
  <c r="B26" i="38"/>
  <c r="B38" i="8"/>
  <c r="F38" i="8"/>
  <c r="C38" i="8"/>
  <c r="G38" i="8"/>
  <c r="D38" i="8"/>
  <c r="E38" i="8"/>
  <c r="B24" i="38"/>
  <c r="B36" i="8"/>
  <c r="F36" i="8"/>
  <c r="G36" i="8"/>
  <c r="C36" i="8"/>
  <c r="D36" i="8"/>
  <c r="E36" i="8"/>
  <c r="B32" i="38"/>
  <c r="B44" i="8"/>
  <c r="G44" i="8"/>
  <c r="D44" i="8"/>
  <c r="E44" i="8"/>
  <c r="F44" i="8"/>
  <c r="C44" i="8"/>
  <c r="B36" i="38"/>
  <c r="B48" i="8"/>
  <c r="F48" i="8"/>
  <c r="G48" i="8"/>
  <c r="C48" i="8"/>
  <c r="D48" i="8"/>
  <c r="E48" i="8"/>
  <c r="B30" i="38"/>
  <c r="B42" i="8"/>
  <c r="E42" i="8"/>
  <c r="F42" i="8"/>
  <c r="D42" i="8"/>
  <c r="G42" i="8"/>
  <c r="C42" i="8"/>
  <c r="B34" i="38"/>
  <c r="B46" i="8"/>
  <c r="C46" i="8"/>
  <c r="E46" i="8"/>
  <c r="G46" i="8"/>
  <c r="F46" i="8"/>
  <c r="D46" i="8"/>
  <c r="B28" i="38"/>
  <c r="B40" i="8"/>
  <c r="C40" i="8"/>
  <c r="F40" i="8"/>
  <c r="E40" i="8"/>
  <c r="D40" i="8"/>
  <c r="G40" i="8"/>
  <c r="H38" i="27"/>
  <c r="E38" i="27"/>
  <c r="F38" i="27"/>
  <c r="G38" i="27"/>
  <c r="D38" i="27"/>
  <c r="I38" i="27"/>
  <c r="J38" i="27"/>
  <c r="K38" i="27"/>
  <c r="C38" i="27"/>
  <c r="I9" i="27"/>
  <c r="H9" i="27"/>
  <c r="G9" i="27"/>
  <c r="E9" i="27"/>
  <c r="F9" i="27"/>
  <c r="J9" i="27"/>
  <c r="D9" i="27"/>
  <c r="K9" i="27"/>
  <c r="D78" i="5"/>
  <c r="A77" i="5"/>
  <c r="B92" i="5"/>
  <c r="B86" i="5"/>
  <c r="B82" i="5"/>
  <c r="B96" i="5"/>
  <c r="B90" i="5"/>
  <c r="F78" i="5"/>
  <c r="B94" i="5"/>
  <c r="B80" i="5"/>
  <c r="E78" i="5"/>
  <c r="B88" i="5"/>
  <c r="B84" i="5"/>
  <c r="C78" i="5"/>
  <c r="A39" i="5"/>
  <c r="B52" i="5"/>
  <c r="B48" i="5"/>
  <c r="I4" i="5"/>
  <c r="B54" i="5"/>
  <c r="B46" i="5"/>
  <c r="B44" i="5"/>
  <c r="C40" i="5"/>
  <c r="B42" i="5"/>
  <c r="B50" i="5"/>
  <c r="F40" i="5"/>
  <c r="E40" i="5"/>
  <c r="D40" i="5"/>
  <c r="C191" i="38"/>
  <c r="C189" i="38"/>
  <c r="J91" i="5"/>
  <c r="B67" i="14" l="1"/>
  <c r="R67" i="38"/>
  <c r="B68" i="38"/>
  <c r="B84" i="38" s="1"/>
  <c r="B83" i="38"/>
  <c r="L68" i="38"/>
  <c r="J68" i="38"/>
  <c r="G68" i="38"/>
  <c r="N68" i="38"/>
  <c r="C68" i="38"/>
  <c r="O68" i="38"/>
  <c r="E68" i="38"/>
  <c r="H68" i="38"/>
  <c r="I68" i="38"/>
  <c r="K68" i="38"/>
  <c r="D68" i="38"/>
  <c r="M68" i="38"/>
  <c r="F68" i="38"/>
  <c r="B71" i="14"/>
  <c r="R71" i="38"/>
  <c r="B87" i="38"/>
  <c r="L72" i="38"/>
  <c r="K72" i="38"/>
  <c r="J72" i="38"/>
  <c r="O72" i="38"/>
  <c r="M72" i="38"/>
  <c r="D72" i="38"/>
  <c r="E72" i="38"/>
  <c r="F72" i="38"/>
  <c r="H72" i="38"/>
  <c r="N72" i="38"/>
  <c r="I72" i="38"/>
  <c r="G72" i="38"/>
  <c r="C72" i="38"/>
  <c r="B72" i="38"/>
  <c r="B88" i="38" s="1"/>
  <c r="B69" i="14"/>
  <c r="R69" i="38"/>
  <c r="B85" i="38"/>
  <c r="B70" i="38"/>
  <c r="B86" i="38" s="1"/>
  <c r="L70" i="38"/>
  <c r="N70" i="38"/>
  <c r="D70" i="38"/>
  <c r="J70" i="38"/>
  <c r="E70" i="38"/>
  <c r="I70" i="38"/>
  <c r="M70" i="38"/>
  <c r="G70" i="38"/>
  <c r="O70" i="38"/>
  <c r="F70" i="38"/>
  <c r="C70" i="38"/>
  <c r="H70" i="38"/>
  <c r="K70" i="38"/>
  <c r="B65" i="14"/>
  <c r="R65" i="38"/>
  <c r="B66" i="38"/>
  <c r="B82" i="38" s="1"/>
  <c r="B81" i="38"/>
  <c r="L66" i="38"/>
  <c r="J66" i="38"/>
  <c r="K66" i="38"/>
  <c r="N66" i="38"/>
  <c r="C66" i="38"/>
  <c r="E66" i="38"/>
  <c r="G66" i="38"/>
  <c r="I66" i="38"/>
  <c r="O66" i="38"/>
  <c r="F66" i="38"/>
  <c r="M66" i="38"/>
  <c r="D66" i="38"/>
  <c r="H66" i="38"/>
  <c r="B5" i="14"/>
  <c r="R5" i="38"/>
  <c r="I6" i="38"/>
  <c r="O6" i="38"/>
  <c r="E6" i="38"/>
  <c r="D6" i="38"/>
  <c r="H6" i="38"/>
  <c r="K6" i="38"/>
  <c r="J6" i="38"/>
  <c r="L6" i="38"/>
  <c r="N6" i="38"/>
  <c r="G6" i="38"/>
  <c r="B7" i="14"/>
  <c r="R7" i="38"/>
  <c r="N8" i="38"/>
  <c r="J8" i="38"/>
  <c r="C8" i="38"/>
  <c r="G8" i="38"/>
  <c r="E8" i="38"/>
  <c r="K8" i="38"/>
  <c r="I8" i="38"/>
  <c r="O8" i="38"/>
  <c r="D8" i="38"/>
  <c r="L8" i="38"/>
  <c r="F8" i="38"/>
  <c r="H8" i="38"/>
  <c r="B8" i="38"/>
  <c r="B28" i="14"/>
  <c r="B29" i="38"/>
  <c r="B49" i="38" s="1"/>
  <c r="B48" i="38"/>
  <c r="R28" i="38"/>
  <c r="M29" i="38"/>
  <c r="O29" i="38"/>
  <c r="I29" i="38"/>
  <c r="J29" i="38"/>
  <c r="C29" i="38"/>
  <c r="K29" i="38"/>
  <c r="F29" i="38"/>
  <c r="D29" i="38"/>
  <c r="N29" i="38"/>
  <c r="H29" i="38"/>
  <c r="L29" i="38"/>
  <c r="G29" i="38"/>
  <c r="E29" i="38"/>
  <c r="B34" i="14"/>
  <c r="B35" i="38"/>
  <c r="B55" i="38" s="1"/>
  <c r="R34" i="38"/>
  <c r="B54" i="38"/>
  <c r="N35" i="38"/>
  <c r="E35" i="38"/>
  <c r="D35" i="38"/>
  <c r="I35" i="38"/>
  <c r="L35" i="38"/>
  <c r="M35" i="38"/>
  <c r="K35" i="38"/>
  <c r="G35" i="38"/>
  <c r="F35" i="38"/>
  <c r="C35" i="38"/>
  <c r="O35" i="38"/>
  <c r="J35" i="38"/>
  <c r="H35" i="38"/>
  <c r="B30" i="14"/>
  <c r="R30" i="38"/>
  <c r="B50" i="38"/>
  <c r="B31" i="38"/>
  <c r="B51" i="38" s="1"/>
  <c r="O31" i="38"/>
  <c r="M31" i="38"/>
  <c r="D31" i="38"/>
  <c r="F31" i="38"/>
  <c r="H31" i="38"/>
  <c r="N31" i="38"/>
  <c r="L31" i="38"/>
  <c r="J31" i="38"/>
  <c r="E31" i="38"/>
  <c r="C31" i="38"/>
  <c r="I31" i="38"/>
  <c r="G31" i="38"/>
  <c r="K31" i="38"/>
  <c r="B36" i="14"/>
  <c r="R36" i="38"/>
  <c r="B56" i="38"/>
  <c r="M37" i="38"/>
  <c r="J37" i="38"/>
  <c r="E37" i="38"/>
  <c r="C37" i="38"/>
  <c r="I37" i="38"/>
  <c r="K37" i="38"/>
  <c r="F37" i="38"/>
  <c r="N37" i="38"/>
  <c r="D37" i="38"/>
  <c r="G37" i="38"/>
  <c r="H37" i="38"/>
  <c r="O37" i="38"/>
  <c r="L37" i="38"/>
  <c r="B37" i="38"/>
  <c r="B57" i="38" s="1"/>
  <c r="B32" i="14"/>
  <c r="R32" i="38"/>
  <c r="B52" i="38"/>
  <c r="B33" i="38"/>
  <c r="B53" i="38" s="1"/>
  <c r="O33" i="38"/>
  <c r="L33" i="38"/>
  <c r="I33" i="38"/>
  <c r="J33" i="38"/>
  <c r="D33" i="38"/>
  <c r="N33" i="38"/>
  <c r="M33" i="38"/>
  <c r="C33" i="38"/>
  <c r="E33" i="38"/>
  <c r="G33" i="38"/>
  <c r="K33" i="38"/>
  <c r="H33" i="38"/>
  <c r="F33" i="38"/>
  <c r="B24" i="14"/>
  <c r="R24" i="38"/>
  <c r="B44" i="38"/>
  <c r="B25" i="38"/>
  <c r="B45" i="38" s="1"/>
  <c r="J25" i="38"/>
  <c r="F25" i="38"/>
  <c r="N25" i="38"/>
  <c r="C25" i="38"/>
  <c r="D25" i="38"/>
  <c r="K25" i="38"/>
  <c r="H25" i="38"/>
  <c r="L25" i="38"/>
  <c r="G25" i="38"/>
  <c r="E25" i="38"/>
  <c r="O25" i="38"/>
  <c r="I25" i="38"/>
  <c r="M25" i="38"/>
  <c r="B26" i="14"/>
  <c r="B27" i="38"/>
  <c r="B47" i="38" s="1"/>
  <c r="R26" i="38"/>
  <c r="B46" i="38"/>
  <c r="O27" i="38"/>
  <c r="G27" i="38"/>
  <c r="E27" i="38"/>
  <c r="K27" i="38"/>
  <c r="I27" i="38"/>
  <c r="M27" i="38"/>
  <c r="H27" i="38"/>
  <c r="F27" i="38"/>
  <c r="J27" i="38"/>
  <c r="D27" i="38"/>
  <c r="N27" i="38"/>
  <c r="L27" i="38"/>
  <c r="C27" i="38"/>
  <c r="A64" i="25"/>
  <c r="A62" i="25"/>
  <c r="A60" i="25"/>
  <c r="A49" i="25"/>
  <c r="A53" i="25"/>
  <c r="A51" i="25"/>
  <c r="B67" i="17" l="1"/>
  <c r="B81" i="14"/>
  <c r="B66" i="14"/>
  <c r="B82" i="14" s="1"/>
  <c r="D66" i="14"/>
  <c r="O66" i="14"/>
  <c r="C66" i="14"/>
  <c r="J66" i="14"/>
  <c r="G66" i="14"/>
  <c r="M66" i="14"/>
  <c r="H66" i="14"/>
  <c r="I66" i="14"/>
  <c r="F66" i="14"/>
  <c r="E66" i="14"/>
  <c r="P66" i="14"/>
  <c r="L66" i="14"/>
  <c r="K66" i="14"/>
  <c r="N66" i="14"/>
  <c r="Q66" i="14"/>
  <c r="B71" i="17"/>
  <c r="B85" i="14"/>
  <c r="B70" i="14"/>
  <c r="B86" i="14" s="1"/>
  <c r="D70" i="14"/>
  <c r="E70" i="14"/>
  <c r="H70" i="14"/>
  <c r="N70" i="14"/>
  <c r="J70" i="14"/>
  <c r="M70" i="14"/>
  <c r="I70" i="14"/>
  <c r="G70" i="14"/>
  <c r="C70" i="14"/>
  <c r="P70" i="14"/>
  <c r="K70" i="14"/>
  <c r="F70" i="14"/>
  <c r="L70" i="14"/>
  <c r="O70" i="14"/>
  <c r="Q70" i="14"/>
  <c r="B73" i="17"/>
  <c r="B87" i="14"/>
  <c r="D72" i="14"/>
  <c r="F72" i="14"/>
  <c r="J72" i="14"/>
  <c r="C72" i="14"/>
  <c r="E72" i="14"/>
  <c r="M72" i="14"/>
  <c r="L72" i="14"/>
  <c r="H72" i="14"/>
  <c r="K72" i="14"/>
  <c r="P72" i="14"/>
  <c r="I72" i="14"/>
  <c r="O72" i="14"/>
  <c r="N72" i="14"/>
  <c r="G72" i="14"/>
  <c r="B72" i="14"/>
  <c r="B88" i="14" s="1"/>
  <c r="Q72" i="14"/>
  <c r="B69" i="17"/>
  <c r="B68" i="14"/>
  <c r="B84" i="14" s="1"/>
  <c r="B83" i="14"/>
  <c r="D68" i="14"/>
  <c r="I68" i="14"/>
  <c r="L68" i="14"/>
  <c r="K68" i="14"/>
  <c r="P68" i="14"/>
  <c r="F68" i="14"/>
  <c r="O68" i="14"/>
  <c r="H68" i="14"/>
  <c r="M68" i="14"/>
  <c r="J68" i="14"/>
  <c r="G68" i="14"/>
  <c r="E68" i="14"/>
  <c r="N68" i="14"/>
  <c r="C68" i="14"/>
  <c r="Q68" i="14"/>
  <c r="T7" i="14"/>
  <c r="B7" i="17"/>
  <c r="B17" i="14"/>
  <c r="G8" i="14"/>
  <c r="I8" i="14"/>
  <c r="K8" i="14"/>
  <c r="M8" i="14"/>
  <c r="O8" i="14"/>
  <c r="Q8" i="14"/>
  <c r="D8" i="14"/>
  <c r="J8" i="14"/>
  <c r="C8" i="14"/>
  <c r="H8" i="14"/>
  <c r="N8" i="14"/>
  <c r="E8" i="14"/>
  <c r="L8" i="14"/>
  <c r="F8" i="14"/>
  <c r="P8" i="14"/>
  <c r="B8" i="14"/>
  <c r="B18" i="14" s="1"/>
  <c r="T5" i="14"/>
  <c r="B5" i="17"/>
  <c r="B6" i="14"/>
  <c r="B16" i="14" s="1"/>
  <c r="B15" i="14"/>
  <c r="K6" i="14"/>
  <c r="Q6" i="14"/>
  <c r="P6" i="14"/>
  <c r="F6" i="14"/>
  <c r="D6" i="14"/>
  <c r="M6" i="14"/>
  <c r="C6" i="14"/>
  <c r="J6" i="14"/>
  <c r="L6" i="14"/>
  <c r="N6" i="14"/>
  <c r="H6" i="14"/>
  <c r="G6" i="14"/>
  <c r="E6" i="14"/>
  <c r="O6" i="14"/>
  <c r="I6" i="14"/>
  <c r="B27" i="17"/>
  <c r="B46" i="14"/>
  <c r="B27" i="14"/>
  <c r="B47" i="14" s="1"/>
  <c r="Q27" i="14"/>
  <c r="G27" i="14"/>
  <c r="E27" i="14"/>
  <c r="K27" i="14"/>
  <c r="I27" i="14"/>
  <c r="O27" i="14"/>
  <c r="M27" i="14"/>
  <c r="D27" i="14"/>
  <c r="F27" i="14"/>
  <c r="H27" i="14"/>
  <c r="J27" i="14"/>
  <c r="L27" i="14"/>
  <c r="N27" i="14"/>
  <c r="P27" i="14"/>
  <c r="C27" i="14"/>
  <c r="B25" i="17"/>
  <c r="B44" i="14"/>
  <c r="B25" i="14"/>
  <c r="B45" i="14" s="1"/>
  <c r="G25" i="14"/>
  <c r="I25" i="14"/>
  <c r="K25" i="14"/>
  <c r="M25" i="14"/>
  <c r="O25" i="14"/>
  <c r="Q25" i="14"/>
  <c r="D25" i="14"/>
  <c r="F25" i="14"/>
  <c r="H25" i="14"/>
  <c r="J25" i="14"/>
  <c r="L25" i="14"/>
  <c r="N25" i="14"/>
  <c r="P25" i="14"/>
  <c r="C25" i="14"/>
  <c r="E25" i="14"/>
  <c r="B33" i="17"/>
  <c r="B52" i="14"/>
  <c r="B33" i="14"/>
  <c r="B53" i="14" s="1"/>
  <c r="O33" i="14"/>
  <c r="H33" i="14"/>
  <c r="J33" i="14"/>
  <c r="L33" i="14"/>
  <c r="N33" i="14"/>
  <c r="P33" i="14"/>
  <c r="C33" i="14"/>
  <c r="E33" i="14"/>
  <c r="G33" i="14"/>
  <c r="I33" i="14"/>
  <c r="K33" i="14"/>
  <c r="M33" i="14"/>
  <c r="Q33" i="14"/>
  <c r="D33" i="14"/>
  <c r="F33" i="14"/>
  <c r="B31" i="17"/>
  <c r="B50" i="14"/>
  <c r="B31" i="14"/>
  <c r="B51" i="14" s="1"/>
  <c r="P31" i="14"/>
  <c r="I31" i="14"/>
  <c r="D31" i="14"/>
  <c r="J31" i="14"/>
  <c r="H31" i="14"/>
  <c r="E31" i="14"/>
  <c r="L31" i="14"/>
  <c r="M31" i="14"/>
  <c r="C31" i="14"/>
  <c r="N31" i="14"/>
  <c r="G31" i="14"/>
  <c r="F31" i="14"/>
  <c r="K31" i="14"/>
  <c r="Q31" i="14"/>
  <c r="O31" i="14"/>
  <c r="B35" i="17"/>
  <c r="B54" i="14"/>
  <c r="B35" i="14"/>
  <c r="B55" i="14" s="1"/>
  <c r="O35" i="14"/>
  <c r="Q35" i="14"/>
  <c r="H35" i="14"/>
  <c r="F35" i="14"/>
  <c r="L35" i="14"/>
  <c r="J35" i="14"/>
  <c r="P35" i="14"/>
  <c r="N35" i="14"/>
  <c r="D35" i="14"/>
  <c r="C35" i="14"/>
  <c r="E35" i="14"/>
  <c r="G35" i="14"/>
  <c r="I35" i="14"/>
  <c r="K35" i="14"/>
  <c r="M35" i="14"/>
  <c r="B37" i="17"/>
  <c r="B56" i="14"/>
  <c r="O37" i="14"/>
  <c r="Q37" i="14"/>
  <c r="K37" i="14"/>
  <c r="D37" i="14"/>
  <c r="L37" i="14"/>
  <c r="H37" i="14"/>
  <c r="F37" i="14"/>
  <c r="M37" i="14"/>
  <c r="J37" i="14"/>
  <c r="E37" i="14"/>
  <c r="N37" i="14"/>
  <c r="P37" i="14"/>
  <c r="C37" i="14"/>
  <c r="I37" i="14"/>
  <c r="G37" i="14"/>
  <c r="B37" i="14"/>
  <c r="B57" i="14" s="1"/>
  <c r="B29" i="17"/>
  <c r="B48" i="14"/>
  <c r="B29" i="14"/>
  <c r="B49" i="14" s="1"/>
  <c r="Q29" i="14"/>
  <c r="D29" i="14"/>
  <c r="M29" i="14"/>
  <c r="H29" i="14"/>
  <c r="L29" i="14"/>
  <c r="C29" i="14"/>
  <c r="P29" i="14"/>
  <c r="G29" i="14"/>
  <c r="J29" i="14"/>
  <c r="K29" i="14"/>
  <c r="N29" i="14"/>
  <c r="O29" i="14"/>
  <c r="E29" i="14"/>
  <c r="F29" i="14"/>
  <c r="I29" i="14"/>
  <c r="A71" i="23"/>
  <c r="A69" i="23"/>
  <c r="A67" i="23"/>
  <c r="A65" i="23"/>
  <c r="A63" i="23"/>
  <c r="A36" i="23"/>
  <c r="A34" i="23"/>
  <c r="A32" i="23"/>
  <c r="A30" i="23"/>
  <c r="A28" i="23"/>
  <c r="A26" i="23"/>
  <c r="A24" i="23"/>
  <c r="A71" i="21"/>
  <c r="A69" i="21"/>
  <c r="A67" i="21"/>
  <c r="A65" i="21"/>
  <c r="A63" i="21"/>
  <c r="A36" i="21"/>
  <c r="A34" i="21"/>
  <c r="A32" i="21"/>
  <c r="A30" i="21"/>
  <c r="A28" i="21"/>
  <c r="A26" i="21"/>
  <c r="A24" i="21"/>
  <c r="B38" i="19" l="1"/>
  <c r="R69" i="17"/>
  <c r="B70" i="17"/>
  <c r="B86" i="17" s="1"/>
  <c r="B85" i="17"/>
  <c r="B40" i="19"/>
  <c r="B87" i="17"/>
  <c r="B72" i="17"/>
  <c r="B88" i="17" s="1"/>
  <c r="B42" i="19"/>
  <c r="B89" i="17"/>
  <c r="B74" i="17"/>
  <c r="B90" i="17" s="1"/>
  <c r="B36" i="19"/>
  <c r="B68" i="17"/>
  <c r="B84" i="17" s="1"/>
  <c r="B83" i="17"/>
  <c r="B5" i="19"/>
  <c r="B5" i="25" s="1"/>
  <c r="R5" i="17"/>
  <c r="B6" i="17"/>
  <c r="B16" i="17" s="1"/>
  <c r="B15" i="17"/>
  <c r="O16" i="17" s="1"/>
  <c r="B7" i="19"/>
  <c r="R7" i="17"/>
  <c r="B17" i="17"/>
  <c r="O18" i="17" s="1"/>
  <c r="B21" i="19"/>
  <c r="B51" i="17"/>
  <c r="B32" i="17"/>
  <c r="B52" i="17" s="1"/>
  <c r="B23" i="19"/>
  <c r="B53" i="17"/>
  <c r="B34" i="17"/>
  <c r="B54" i="17" s="1"/>
  <c r="B27" i="19"/>
  <c r="R37" i="17"/>
  <c r="B57" i="17"/>
  <c r="B15" i="19"/>
  <c r="B45" i="17"/>
  <c r="B26" i="17"/>
  <c r="B46" i="17" s="1"/>
  <c r="B19" i="19"/>
  <c r="B49" i="17"/>
  <c r="B30" i="17"/>
  <c r="B50" i="17" s="1"/>
  <c r="B25" i="19"/>
  <c r="R35" i="17"/>
  <c r="B55" i="17"/>
  <c r="B36" i="17"/>
  <c r="B56" i="17" s="1"/>
  <c r="B17" i="19"/>
  <c r="B47" i="17"/>
  <c r="B28" i="17"/>
  <c r="B48" i="17" s="1"/>
  <c r="A190" i="14"/>
  <c r="A191" i="14"/>
  <c r="A192" i="14"/>
  <c r="A189" i="14"/>
  <c r="C138" i="38"/>
  <c r="D138" i="38"/>
  <c r="E138" i="38"/>
  <c r="F138" i="38"/>
  <c r="G138" i="38"/>
  <c r="H138" i="38"/>
  <c r="I138" i="38"/>
  <c r="J138" i="38"/>
  <c r="K138" i="38"/>
  <c r="L138" i="38"/>
  <c r="M138" i="38"/>
  <c r="N138" i="38"/>
  <c r="O138" i="38"/>
  <c r="P138" i="38"/>
  <c r="B40" i="25" l="1"/>
  <c r="F41" i="19"/>
  <c r="E41" i="19"/>
  <c r="C41" i="19"/>
  <c r="G41" i="19"/>
  <c r="D41" i="19"/>
  <c r="B41" i="19"/>
  <c r="B36" i="25"/>
  <c r="F37" i="19"/>
  <c r="B37" i="19"/>
  <c r="D37" i="19"/>
  <c r="G37" i="19"/>
  <c r="C37" i="19"/>
  <c r="E37" i="19"/>
  <c r="B42" i="25"/>
  <c r="G43" i="19"/>
  <c r="C43" i="19"/>
  <c r="F43" i="19"/>
  <c r="D43" i="19"/>
  <c r="E43" i="19"/>
  <c r="B43" i="19"/>
  <c r="B38" i="25"/>
  <c r="F39" i="19"/>
  <c r="E39" i="19"/>
  <c r="G39" i="19"/>
  <c r="D39" i="19"/>
  <c r="C39" i="19"/>
  <c r="B39" i="19"/>
  <c r="B7" i="25"/>
  <c r="H8" i="19"/>
  <c r="C8" i="19"/>
  <c r="G8" i="19"/>
  <c r="E8" i="19"/>
  <c r="D8" i="19"/>
  <c r="F8" i="19"/>
  <c r="B17" i="25"/>
  <c r="E18" i="19"/>
  <c r="F18" i="19"/>
  <c r="G18" i="19"/>
  <c r="D18" i="19"/>
  <c r="H18" i="19"/>
  <c r="C18" i="19"/>
  <c r="B18" i="19"/>
  <c r="B19" i="25"/>
  <c r="H20" i="19"/>
  <c r="F20" i="19"/>
  <c r="C20" i="19"/>
  <c r="D20" i="19"/>
  <c r="G20" i="19"/>
  <c r="E20" i="19"/>
  <c r="B20" i="19"/>
  <c r="B23" i="25"/>
  <c r="F24" i="19"/>
  <c r="H24" i="19"/>
  <c r="E24" i="19"/>
  <c r="C24" i="19"/>
  <c r="G24" i="19"/>
  <c r="D24" i="19"/>
  <c r="B24" i="19"/>
  <c r="B15" i="25"/>
  <c r="G16" i="19"/>
  <c r="C16" i="19"/>
  <c r="D16" i="19"/>
  <c r="H16" i="19"/>
  <c r="E16" i="19"/>
  <c r="F16" i="19"/>
  <c r="B16" i="19"/>
  <c r="B25" i="25"/>
  <c r="F26" i="19"/>
  <c r="G26" i="19"/>
  <c r="D26" i="19"/>
  <c r="H26" i="19"/>
  <c r="E26" i="19"/>
  <c r="C26" i="19"/>
  <c r="B26" i="19"/>
  <c r="B27" i="25"/>
  <c r="H28" i="19"/>
  <c r="G28" i="19"/>
  <c r="C28" i="19"/>
  <c r="E28" i="19"/>
  <c r="F28" i="19"/>
  <c r="D28" i="19"/>
  <c r="B28" i="19"/>
  <c r="B21" i="25"/>
  <c r="F22" i="19"/>
  <c r="H22" i="19"/>
  <c r="C22" i="19"/>
  <c r="D22" i="19"/>
  <c r="G22" i="19"/>
  <c r="E22" i="19"/>
  <c r="B22" i="19"/>
  <c r="A168" i="38"/>
  <c r="A168" i="14" s="1"/>
  <c r="A166" i="38"/>
  <c r="A166" i="14" s="1"/>
  <c r="A164" i="38"/>
  <c r="A164" i="14" s="1"/>
  <c r="A162" i="38"/>
  <c r="A162" i="14" s="1"/>
  <c r="A160" i="38"/>
  <c r="A160" i="14" s="1"/>
  <c r="D39" i="25" l="1"/>
  <c r="E39" i="25"/>
  <c r="F39" i="25"/>
  <c r="C39" i="25"/>
  <c r="B39" i="25"/>
  <c r="F43" i="25"/>
  <c r="D43" i="25"/>
  <c r="E43" i="25"/>
  <c r="C43" i="25"/>
  <c r="B43" i="25"/>
  <c r="C37" i="25"/>
  <c r="F37" i="25"/>
  <c r="D37" i="25"/>
  <c r="E37" i="25"/>
  <c r="B37" i="25"/>
  <c r="F41" i="25"/>
  <c r="C41" i="25"/>
  <c r="D41" i="25"/>
  <c r="E41" i="25"/>
  <c r="B41" i="25"/>
  <c r="C8" i="25"/>
  <c r="D8" i="25"/>
  <c r="E8" i="25"/>
  <c r="D26" i="25"/>
  <c r="E26" i="25"/>
  <c r="C26" i="25"/>
  <c r="F26" i="25"/>
  <c r="B26" i="25"/>
  <c r="D16" i="25"/>
  <c r="E16" i="25"/>
  <c r="F16" i="25"/>
  <c r="C16" i="25"/>
  <c r="B16" i="25"/>
  <c r="E22" i="25"/>
  <c r="F22" i="25"/>
  <c r="C22" i="25"/>
  <c r="D22" i="25"/>
  <c r="B22" i="25"/>
  <c r="D24" i="25"/>
  <c r="F24" i="25"/>
  <c r="C24" i="25"/>
  <c r="E24" i="25"/>
  <c r="B24" i="25"/>
  <c r="D28" i="25"/>
  <c r="F28" i="25"/>
  <c r="C28" i="25"/>
  <c r="E28" i="25"/>
  <c r="B28" i="25"/>
  <c r="E20" i="25"/>
  <c r="D20" i="25"/>
  <c r="F20" i="25"/>
  <c r="C20" i="25"/>
  <c r="B20" i="25"/>
  <c r="E18" i="25"/>
  <c r="D18" i="25"/>
  <c r="C18" i="25"/>
  <c r="F18" i="25"/>
  <c r="B18" i="25"/>
  <c r="P191" i="38"/>
  <c r="O191" i="38"/>
  <c r="N191" i="38"/>
  <c r="M191" i="38"/>
  <c r="L191" i="38"/>
  <c r="K191" i="38"/>
  <c r="J191" i="38"/>
  <c r="I191" i="38"/>
  <c r="H191" i="38"/>
  <c r="G191" i="38"/>
  <c r="F191" i="38"/>
  <c r="E191" i="38"/>
  <c r="D191" i="38"/>
  <c r="R190" i="38"/>
  <c r="R189" i="38"/>
  <c r="P189" i="38"/>
  <c r="O189" i="38"/>
  <c r="N189" i="38"/>
  <c r="M189" i="38"/>
  <c r="L189" i="38"/>
  <c r="K189" i="38"/>
  <c r="J189" i="38"/>
  <c r="I189" i="38"/>
  <c r="H189" i="38"/>
  <c r="G189" i="38"/>
  <c r="F189" i="38"/>
  <c r="E189" i="38"/>
  <c r="D189" i="38"/>
  <c r="O188" i="38"/>
  <c r="AE188" i="38" s="1"/>
  <c r="N188" i="38"/>
  <c r="AD188" i="38" s="1"/>
  <c r="M188" i="38"/>
  <c r="AC188" i="38" s="1"/>
  <c r="L188" i="38"/>
  <c r="AB188" i="38" s="1"/>
  <c r="K188" i="38"/>
  <c r="AA188" i="38" s="1"/>
  <c r="J188" i="38"/>
  <c r="Z188" i="38" s="1"/>
  <c r="I188" i="38"/>
  <c r="Y188" i="38" s="1"/>
  <c r="H188" i="38"/>
  <c r="X188" i="38" s="1"/>
  <c r="G188" i="38"/>
  <c r="W188" i="38" s="1"/>
  <c r="F188" i="38"/>
  <c r="V188" i="38" s="1"/>
  <c r="E188" i="38"/>
  <c r="U188" i="38" s="1"/>
  <c r="D188" i="38"/>
  <c r="T188" i="38" s="1"/>
  <c r="C188" i="38"/>
  <c r="S188" i="38" s="1"/>
  <c r="A188" i="38"/>
  <c r="R188" i="38" s="1"/>
  <c r="A184" i="38"/>
  <c r="A182" i="38"/>
  <c r="A180" i="38"/>
  <c r="A178" i="38"/>
  <c r="A176" i="38"/>
  <c r="Q168" i="38"/>
  <c r="Q166" i="38"/>
  <c r="Q164" i="38"/>
  <c r="Q162" i="38"/>
  <c r="Q160" i="38"/>
  <c r="Q158" i="38" s="1"/>
  <c r="O153" i="38"/>
  <c r="N153" i="38"/>
  <c r="L153" i="38"/>
  <c r="K153" i="38"/>
  <c r="J153" i="38"/>
  <c r="I153" i="38"/>
  <c r="H153" i="38"/>
  <c r="G153" i="38"/>
  <c r="C153" i="38"/>
  <c r="O152" i="38"/>
  <c r="AE144" i="38" s="1"/>
  <c r="N152" i="38"/>
  <c r="AD144" i="38" s="1"/>
  <c r="M152" i="38"/>
  <c r="AC144" i="38" s="1"/>
  <c r="L152" i="38"/>
  <c r="AB144" i="38" s="1"/>
  <c r="K152" i="38"/>
  <c r="AA144" i="38" s="1"/>
  <c r="J152" i="38"/>
  <c r="I152" i="38"/>
  <c r="H152" i="38"/>
  <c r="X144" i="38" s="1"/>
  <c r="G152" i="38"/>
  <c r="W144" i="38" s="1"/>
  <c r="F152" i="38"/>
  <c r="V144" i="38" s="1"/>
  <c r="E152" i="38"/>
  <c r="U144" i="38" s="1"/>
  <c r="D152" i="38"/>
  <c r="T144" i="38" s="1"/>
  <c r="C152" i="38"/>
  <c r="S144" i="38" s="1"/>
  <c r="O151" i="38"/>
  <c r="N151" i="38"/>
  <c r="M151" i="38"/>
  <c r="L151" i="38"/>
  <c r="K151" i="38"/>
  <c r="J151" i="38"/>
  <c r="I151" i="38"/>
  <c r="H151" i="38"/>
  <c r="G151" i="38"/>
  <c r="F151" i="38"/>
  <c r="E151" i="38"/>
  <c r="D151" i="38"/>
  <c r="C151" i="38"/>
  <c r="O150" i="38"/>
  <c r="AE143" i="38" s="1"/>
  <c r="N150" i="38"/>
  <c r="M150" i="38"/>
  <c r="AC143" i="38" s="1"/>
  <c r="L150" i="38"/>
  <c r="AB143" i="38" s="1"/>
  <c r="K150" i="38"/>
  <c r="AA143" i="38" s="1"/>
  <c r="J150" i="38"/>
  <c r="I150" i="38"/>
  <c r="Y143" i="38" s="1"/>
  <c r="H150" i="38"/>
  <c r="X143" i="38" s="1"/>
  <c r="G150" i="38"/>
  <c r="W143" i="38" s="1"/>
  <c r="F150" i="38"/>
  <c r="V143" i="38" s="1"/>
  <c r="E150" i="38"/>
  <c r="D150" i="38"/>
  <c r="T143" i="38" s="1"/>
  <c r="C150" i="38"/>
  <c r="S143" i="38" s="1"/>
  <c r="O149" i="38"/>
  <c r="N149" i="38"/>
  <c r="M149" i="38"/>
  <c r="L149" i="38"/>
  <c r="K149" i="38"/>
  <c r="J149" i="38"/>
  <c r="I149" i="38"/>
  <c r="H149" i="38"/>
  <c r="G149" i="38"/>
  <c r="F149" i="38"/>
  <c r="E149" i="38"/>
  <c r="D149" i="38"/>
  <c r="C149" i="38"/>
  <c r="O148" i="38"/>
  <c r="AE142" i="38" s="1"/>
  <c r="N148" i="38"/>
  <c r="M148" i="38"/>
  <c r="AC142" i="38" s="1"/>
  <c r="L148" i="38"/>
  <c r="AB142" i="38" s="1"/>
  <c r="K148" i="38"/>
  <c r="AA142" i="38" s="1"/>
  <c r="J148" i="38"/>
  <c r="I148" i="38"/>
  <c r="Y142" i="38" s="1"/>
  <c r="H148" i="38"/>
  <c r="X142" i="38" s="1"/>
  <c r="G148" i="38"/>
  <c r="W142" i="38" s="1"/>
  <c r="F148" i="38"/>
  <c r="E148" i="38"/>
  <c r="U142" i="38" s="1"/>
  <c r="D148" i="38"/>
  <c r="T142" i="38" s="1"/>
  <c r="C148" i="38"/>
  <c r="S142" i="38" s="1"/>
  <c r="O147" i="38"/>
  <c r="N147" i="38"/>
  <c r="M147" i="38"/>
  <c r="L147" i="38"/>
  <c r="K147" i="38"/>
  <c r="J147" i="38"/>
  <c r="I147" i="38"/>
  <c r="H147" i="38"/>
  <c r="G147" i="38"/>
  <c r="F147" i="38"/>
  <c r="E147" i="38"/>
  <c r="D147" i="38"/>
  <c r="C147" i="38"/>
  <c r="O146" i="38"/>
  <c r="AE141" i="38" s="1"/>
  <c r="N146" i="38"/>
  <c r="M146" i="38"/>
  <c r="AC141" i="38" s="1"/>
  <c r="L146" i="38"/>
  <c r="AB141" i="38" s="1"/>
  <c r="K146" i="38"/>
  <c r="AA141" i="38" s="1"/>
  <c r="J146" i="38"/>
  <c r="I146" i="38"/>
  <c r="Y141" i="38" s="1"/>
  <c r="H146" i="38"/>
  <c r="X141" i="38" s="1"/>
  <c r="G146" i="38"/>
  <c r="W141" i="38" s="1"/>
  <c r="F146" i="38"/>
  <c r="V141" i="38" s="1"/>
  <c r="E146" i="38"/>
  <c r="D146" i="38"/>
  <c r="T141" i="38" s="1"/>
  <c r="C146" i="38"/>
  <c r="S141" i="38" s="1"/>
  <c r="O145" i="38"/>
  <c r="N145" i="38"/>
  <c r="M145" i="38"/>
  <c r="L145" i="38"/>
  <c r="K145" i="38"/>
  <c r="J145" i="38"/>
  <c r="I145" i="38"/>
  <c r="H145" i="38"/>
  <c r="G145" i="38"/>
  <c r="F145" i="38"/>
  <c r="E145" i="38"/>
  <c r="D145" i="38"/>
  <c r="C145" i="38"/>
  <c r="Z144" i="38"/>
  <c r="Y144" i="38"/>
  <c r="O144" i="38"/>
  <c r="AE140" i="38" s="1"/>
  <c r="N144" i="38"/>
  <c r="AD140" i="38" s="1"/>
  <c r="M144" i="38"/>
  <c r="AC140" i="38" s="1"/>
  <c r="L144" i="38"/>
  <c r="AB140" i="38" s="1"/>
  <c r="K144" i="38"/>
  <c r="AA140" i="38" s="1"/>
  <c r="J144" i="38"/>
  <c r="Z140" i="38" s="1"/>
  <c r="I144" i="38"/>
  <c r="H144" i="38"/>
  <c r="X140" i="38" s="1"/>
  <c r="G144" i="38"/>
  <c r="W140" i="38" s="1"/>
  <c r="F144" i="38"/>
  <c r="V140" i="38" s="1"/>
  <c r="E144" i="38"/>
  <c r="U140" i="38" s="1"/>
  <c r="D144" i="38"/>
  <c r="T140" i="38" s="1"/>
  <c r="C144" i="38"/>
  <c r="S140" i="38" s="1"/>
  <c r="AD143" i="38"/>
  <c r="Z143" i="38"/>
  <c r="U143" i="38"/>
  <c r="O143" i="38"/>
  <c r="N143" i="38"/>
  <c r="M143" i="38"/>
  <c r="L143" i="38"/>
  <c r="K143" i="38"/>
  <c r="J143" i="38"/>
  <c r="I143" i="38"/>
  <c r="H143" i="38"/>
  <c r="G143" i="38"/>
  <c r="F143" i="38"/>
  <c r="E143" i="38"/>
  <c r="D143" i="38"/>
  <c r="C143" i="38"/>
  <c r="AD142" i="38"/>
  <c r="Z142" i="38"/>
  <c r="V142" i="38"/>
  <c r="O142" i="38"/>
  <c r="AE139" i="38" s="1"/>
  <c r="N142" i="38"/>
  <c r="AD139" i="38" s="1"/>
  <c r="M142" i="38"/>
  <c r="AC139" i="38" s="1"/>
  <c r="L142" i="38"/>
  <c r="AB139" i="38" s="1"/>
  <c r="K142" i="38"/>
  <c r="AA139" i="38" s="1"/>
  <c r="J142" i="38"/>
  <c r="Z139" i="38" s="1"/>
  <c r="I142" i="38"/>
  <c r="Y139" i="38" s="1"/>
  <c r="H142" i="38"/>
  <c r="X139" i="38" s="1"/>
  <c r="G142" i="38"/>
  <c r="W139" i="38" s="1"/>
  <c r="F142" i="38"/>
  <c r="V139" i="38" s="1"/>
  <c r="E142" i="38"/>
  <c r="U139" i="38" s="1"/>
  <c r="D142" i="38"/>
  <c r="T139" i="38" s="1"/>
  <c r="C142" i="38"/>
  <c r="S139" i="38" s="1"/>
  <c r="AD141" i="38"/>
  <c r="Z141" i="38"/>
  <c r="U141" i="38"/>
  <c r="O141" i="38"/>
  <c r="N141" i="38"/>
  <c r="M141" i="38"/>
  <c r="L141" i="38"/>
  <c r="K141" i="38"/>
  <c r="J141" i="38"/>
  <c r="I141" i="38"/>
  <c r="H141" i="38"/>
  <c r="G141" i="38"/>
  <c r="F141" i="38"/>
  <c r="E141" i="38"/>
  <c r="D141" i="38"/>
  <c r="C141" i="38"/>
  <c r="Y140" i="38"/>
  <c r="O140" i="38"/>
  <c r="N140" i="38"/>
  <c r="M140" i="38"/>
  <c r="L140" i="38"/>
  <c r="K140" i="38"/>
  <c r="J140" i="38"/>
  <c r="I140" i="38"/>
  <c r="H140" i="38"/>
  <c r="G140" i="38"/>
  <c r="F140" i="38"/>
  <c r="E140" i="38"/>
  <c r="D140" i="38"/>
  <c r="C140" i="38"/>
  <c r="O139" i="38"/>
  <c r="N139" i="38"/>
  <c r="M139" i="38"/>
  <c r="L139" i="38"/>
  <c r="K139" i="38"/>
  <c r="J139" i="38"/>
  <c r="I139" i="38"/>
  <c r="H139" i="38"/>
  <c r="G139" i="38"/>
  <c r="F139" i="38"/>
  <c r="E139" i="38"/>
  <c r="D139" i="38"/>
  <c r="C139" i="38"/>
  <c r="AE138" i="38"/>
  <c r="AD138" i="38"/>
  <c r="AC138" i="38"/>
  <c r="AB138" i="38"/>
  <c r="AA138" i="38"/>
  <c r="Z138" i="38"/>
  <c r="Y138" i="38"/>
  <c r="X138" i="38"/>
  <c r="W138" i="38"/>
  <c r="V138" i="38"/>
  <c r="U138" i="38"/>
  <c r="T138" i="38"/>
  <c r="S138" i="38"/>
  <c r="B152" i="38"/>
  <c r="B151" i="38"/>
  <c r="B150" i="38"/>
  <c r="B149" i="38"/>
  <c r="B148" i="38"/>
  <c r="B147" i="38"/>
  <c r="B146" i="38"/>
  <c r="B145" i="38"/>
  <c r="B144" i="38"/>
  <c r="B143" i="38"/>
  <c r="B142" i="38"/>
  <c r="B141" i="38"/>
  <c r="B140" i="38"/>
  <c r="B139" i="38"/>
  <c r="A115" i="38"/>
  <c r="A138" i="38" s="1"/>
  <c r="R138" i="38" s="1"/>
  <c r="Q92" i="38"/>
  <c r="AE81" i="38"/>
  <c r="AD81" i="38"/>
  <c r="AC81" i="38"/>
  <c r="AB81" i="38"/>
  <c r="AA81" i="38"/>
  <c r="Z81" i="38"/>
  <c r="Y81" i="38"/>
  <c r="X81" i="38"/>
  <c r="W81" i="38"/>
  <c r="V81" i="38"/>
  <c r="U81" i="38"/>
  <c r="T81" i="38"/>
  <c r="S81" i="38"/>
  <c r="AE80" i="38"/>
  <c r="AD80" i="38"/>
  <c r="AC80" i="38"/>
  <c r="AB80" i="38"/>
  <c r="AA80" i="38"/>
  <c r="Z80" i="38"/>
  <c r="Y80" i="38"/>
  <c r="X80" i="38"/>
  <c r="W80" i="38"/>
  <c r="V80" i="38"/>
  <c r="U80" i="38"/>
  <c r="T80" i="38"/>
  <c r="S80" i="38"/>
  <c r="AE79" i="38"/>
  <c r="AD79" i="38"/>
  <c r="AC79" i="38"/>
  <c r="AB79" i="38"/>
  <c r="AA79" i="38"/>
  <c r="Z79" i="38"/>
  <c r="Y79" i="38"/>
  <c r="X79" i="38"/>
  <c r="W79" i="38"/>
  <c r="V79" i="38"/>
  <c r="U79" i="38"/>
  <c r="T79" i="38"/>
  <c r="S79" i="38"/>
  <c r="AE78" i="38"/>
  <c r="AD78" i="38"/>
  <c r="AC78" i="38"/>
  <c r="AB78" i="38"/>
  <c r="AA78" i="38"/>
  <c r="Z78" i="38"/>
  <c r="Y78" i="38"/>
  <c r="X78" i="38"/>
  <c r="W78" i="38"/>
  <c r="V78" i="38"/>
  <c r="U78" i="38"/>
  <c r="T78" i="38"/>
  <c r="S78" i="38"/>
  <c r="AE77" i="38"/>
  <c r="AD77" i="38"/>
  <c r="AC77" i="38"/>
  <c r="AB77" i="38"/>
  <c r="AA77" i="38"/>
  <c r="Z77" i="38"/>
  <c r="Y77" i="38"/>
  <c r="X77" i="38"/>
  <c r="W77" i="38"/>
  <c r="V77" i="38"/>
  <c r="U77" i="38"/>
  <c r="T77" i="38"/>
  <c r="S77" i="38"/>
  <c r="Q77" i="38"/>
  <c r="AE76" i="38"/>
  <c r="AD76" i="38"/>
  <c r="AC76" i="38"/>
  <c r="AB76" i="38"/>
  <c r="AA76" i="38"/>
  <c r="Z76" i="38"/>
  <c r="Y76" i="38"/>
  <c r="X76" i="38"/>
  <c r="W76" i="38"/>
  <c r="V76" i="38"/>
  <c r="U76" i="38"/>
  <c r="T76" i="38"/>
  <c r="S76" i="38"/>
  <c r="A76" i="38"/>
  <c r="R76" i="38" s="1"/>
  <c r="Q56" i="38"/>
  <c r="AE48" i="38"/>
  <c r="AD48" i="38"/>
  <c r="AC48" i="38"/>
  <c r="AB48" i="38"/>
  <c r="AA48" i="38"/>
  <c r="Z48" i="38"/>
  <c r="Y48" i="38"/>
  <c r="X48" i="38"/>
  <c r="W48" i="38"/>
  <c r="V48" i="38"/>
  <c r="U48" i="38"/>
  <c r="T48" i="38"/>
  <c r="S48" i="38"/>
  <c r="AE47" i="38"/>
  <c r="AD47" i="38"/>
  <c r="AC47" i="38"/>
  <c r="AB47" i="38"/>
  <c r="AA47" i="38"/>
  <c r="Z47" i="38"/>
  <c r="Y47" i="38"/>
  <c r="X47" i="38"/>
  <c r="W47" i="38"/>
  <c r="V47" i="38"/>
  <c r="U47" i="38"/>
  <c r="T47" i="38"/>
  <c r="S47" i="38"/>
  <c r="AE46" i="38"/>
  <c r="AD46" i="38"/>
  <c r="AC46" i="38"/>
  <c r="AB46" i="38"/>
  <c r="AA46" i="38"/>
  <c r="Z46" i="38"/>
  <c r="Y46" i="38"/>
  <c r="X46" i="38"/>
  <c r="W46" i="38"/>
  <c r="V46" i="38"/>
  <c r="U46" i="38"/>
  <c r="T46" i="38"/>
  <c r="S46" i="38"/>
  <c r="AE45" i="38"/>
  <c r="AD45" i="38"/>
  <c r="AC45" i="38"/>
  <c r="AB45" i="38"/>
  <c r="AA45" i="38"/>
  <c r="Z45" i="38"/>
  <c r="Y45" i="38"/>
  <c r="X45" i="38"/>
  <c r="W45" i="38"/>
  <c r="V45" i="38"/>
  <c r="U45" i="38"/>
  <c r="T45" i="38"/>
  <c r="S45" i="38"/>
  <c r="AE44" i="38"/>
  <c r="AD44" i="38"/>
  <c r="AC44" i="38"/>
  <c r="AB44" i="38"/>
  <c r="AA44" i="38"/>
  <c r="Z44" i="38"/>
  <c r="Y44" i="38"/>
  <c r="X44" i="38"/>
  <c r="W44" i="38"/>
  <c r="V44" i="38"/>
  <c r="U44" i="38"/>
  <c r="T44" i="38"/>
  <c r="S44" i="38"/>
  <c r="AE43" i="38"/>
  <c r="AD43" i="38"/>
  <c r="AC43" i="38"/>
  <c r="AB43" i="38"/>
  <c r="AA43" i="38"/>
  <c r="Z43" i="38"/>
  <c r="Y43" i="38"/>
  <c r="X43" i="38"/>
  <c r="W43" i="38"/>
  <c r="V43" i="38"/>
  <c r="U43" i="38"/>
  <c r="T43" i="38"/>
  <c r="S43" i="38"/>
  <c r="AE42" i="38"/>
  <c r="AD42" i="38"/>
  <c r="AC42" i="38"/>
  <c r="AB42" i="38"/>
  <c r="AA42" i="38"/>
  <c r="Z42" i="38"/>
  <c r="Y42" i="38"/>
  <c r="X42" i="38"/>
  <c r="W42" i="38"/>
  <c r="V42" i="38"/>
  <c r="U42" i="38"/>
  <c r="T42" i="38"/>
  <c r="S42" i="38"/>
  <c r="AE41" i="38"/>
  <c r="AD41" i="38"/>
  <c r="AC41" i="38"/>
  <c r="AB41" i="38"/>
  <c r="AA41" i="38"/>
  <c r="Z41" i="38"/>
  <c r="Y41" i="38"/>
  <c r="X41" i="38"/>
  <c r="W41" i="38"/>
  <c r="V41" i="38"/>
  <c r="U41" i="38"/>
  <c r="T41" i="38"/>
  <c r="S41" i="38"/>
  <c r="A41" i="38"/>
  <c r="R41" i="38" s="1"/>
  <c r="Q22" i="38"/>
  <c r="P21" i="38"/>
  <c r="P91" i="38" s="1"/>
  <c r="P157" i="38" s="1"/>
  <c r="O21" i="38"/>
  <c r="O60" i="38" s="1"/>
  <c r="O91" i="38" s="1"/>
  <c r="O157" i="38" s="1"/>
  <c r="N21" i="38"/>
  <c r="N60" i="38" s="1"/>
  <c r="N91" i="38" s="1"/>
  <c r="N157" i="38" s="1"/>
  <c r="M21" i="38"/>
  <c r="M60" i="38" s="1"/>
  <c r="M91" i="38" s="1"/>
  <c r="M157" i="38" s="1"/>
  <c r="L21" i="38"/>
  <c r="L91" i="38" s="1"/>
  <c r="K21" i="38"/>
  <c r="K60" i="38" s="1"/>
  <c r="K91" i="38" s="1"/>
  <c r="K157" i="38" s="1"/>
  <c r="J21" i="38"/>
  <c r="J60" i="38" s="1"/>
  <c r="J91" i="38" s="1"/>
  <c r="J157" i="38" s="1"/>
  <c r="I21" i="38"/>
  <c r="I60" i="38" s="1"/>
  <c r="I91" i="38" s="1"/>
  <c r="I157" i="38" s="1"/>
  <c r="H21" i="38"/>
  <c r="H60" i="38" s="1"/>
  <c r="H91" i="38" s="1"/>
  <c r="H157" i="38" s="1"/>
  <c r="G21" i="38"/>
  <c r="G60" i="38" s="1"/>
  <c r="G91" i="38" s="1"/>
  <c r="G157" i="38" s="1"/>
  <c r="F21" i="38"/>
  <c r="F60" i="38" s="1"/>
  <c r="F91" i="38" s="1"/>
  <c r="F157" i="38" s="1"/>
  <c r="E21" i="38"/>
  <c r="E60" i="38" s="1"/>
  <c r="E91" i="38" s="1"/>
  <c r="E157" i="38" s="1"/>
  <c r="D21" i="38"/>
  <c r="D60" i="38" s="1"/>
  <c r="D91" i="38" s="1"/>
  <c r="D157" i="38" s="1"/>
  <c r="C21" i="38"/>
  <c r="C60" i="38" s="1"/>
  <c r="C91" i="38" s="1"/>
  <c r="C157" i="38" s="1"/>
  <c r="B21" i="38"/>
  <c r="B60" i="38" s="1"/>
  <c r="B91" i="38" s="1"/>
  <c r="B157" i="38" s="1"/>
  <c r="B20" i="38"/>
  <c r="B59" i="38" s="1"/>
  <c r="AE14" i="38"/>
  <c r="AD14" i="38"/>
  <c r="AC14" i="38"/>
  <c r="AB14" i="38"/>
  <c r="AA14" i="38"/>
  <c r="Z14" i="38"/>
  <c r="Y14" i="38"/>
  <c r="X14" i="38"/>
  <c r="W14" i="38"/>
  <c r="V14" i="38"/>
  <c r="U14" i="38"/>
  <c r="T14" i="38"/>
  <c r="S14" i="38"/>
  <c r="AE13" i="38"/>
  <c r="AE15" i="38" s="1"/>
  <c r="AD13" i="38"/>
  <c r="AC13" i="38"/>
  <c r="AB13" i="38"/>
  <c r="AA13" i="38"/>
  <c r="Z13" i="38"/>
  <c r="Y13" i="38"/>
  <c r="X13" i="38"/>
  <c r="W13" i="38"/>
  <c r="W15" i="38" s="1"/>
  <c r="V13" i="38"/>
  <c r="U13" i="38"/>
  <c r="T13" i="38"/>
  <c r="S13" i="38"/>
  <c r="B12" i="38"/>
  <c r="B41" i="38" s="1"/>
  <c r="B138" i="38" s="1"/>
  <c r="B188" i="38" s="1"/>
  <c r="A12" i="38"/>
  <c r="R12" i="38" s="1"/>
  <c r="M11" i="38"/>
  <c r="L11" i="38"/>
  <c r="K11" i="38"/>
  <c r="J11" i="38"/>
  <c r="I11" i="38"/>
  <c r="H11" i="38"/>
  <c r="G11" i="38"/>
  <c r="F11" i="38"/>
  <c r="E11" i="38"/>
  <c r="D11" i="38"/>
  <c r="C11" i="38"/>
  <c r="Q7" i="38"/>
  <c r="Q5" i="38"/>
  <c r="Q3" i="38"/>
  <c r="Q153" i="38" l="1"/>
  <c r="Q145" i="38"/>
  <c r="Q141" i="38"/>
  <c r="Q143" i="38"/>
  <c r="Q151" i="38"/>
  <c r="Q149" i="38"/>
  <c r="Q147" i="38"/>
  <c r="AD15" i="38"/>
  <c r="Z15" i="38"/>
  <c r="V15" i="38"/>
  <c r="B191" i="38"/>
  <c r="C192" i="38" s="1"/>
  <c r="S190" i="38" s="1"/>
  <c r="B189" i="38"/>
  <c r="N190" i="38" s="1"/>
  <c r="AD189" i="38" s="1"/>
  <c r="T15" i="38"/>
  <c r="AB15" i="38"/>
  <c r="U15" i="38"/>
  <c r="AC15" i="38"/>
  <c r="B90" i="38"/>
  <c r="X15" i="38"/>
  <c r="Y15" i="38"/>
  <c r="B153" i="38"/>
  <c r="I154" i="38" s="1"/>
  <c r="Y145" i="38" s="1"/>
  <c r="S15" i="38"/>
  <c r="AA15" i="38"/>
  <c r="P192" i="38"/>
  <c r="Q191" i="38"/>
  <c r="Q189" i="38"/>
  <c r="K192" i="38"/>
  <c r="AA190" i="38" s="1"/>
  <c r="G192" i="38"/>
  <c r="W190" i="38" s="1"/>
  <c r="J190" i="38"/>
  <c r="Z189" i="38" s="1"/>
  <c r="F192" i="38"/>
  <c r="V190" i="38" s="1"/>
  <c r="Q139" i="38"/>
  <c r="K190" i="38"/>
  <c r="AA189" i="38" s="1"/>
  <c r="M190" i="38"/>
  <c r="AC189" i="38" s="1"/>
  <c r="L190" i="38"/>
  <c r="AB189" i="38" s="1"/>
  <c r="S166" i="38" l="1"/>
  <c r="S162" i="38"/>
  <c r="N192" i="38"/>
  <c r="AD190" i="38" s="1"/>
  <c r="M192" i="38"/>
  <c r="AC190" i="38" s="1"/>
  <c r="O192" i="38"/>
  <c r="AE190" i="38" s="1"/>
  <c r="J192" i="38"/>
  <c r="Z190" i="38" s="1"/>
  <c r="E192" i="38"/>
  <c r="U190" i="38" s="1"/>
  <c r="D192" i="38"/>
  <c r="T190" i="38" s="1"/>
  <c r="L192" i="38"/>
  <c r="AB190" i="38" s="1"/>
  <c r="H192" i="38"/>
  <c r="X190" i="38" s="1"/>
  <c r="I192" i="38"/>
  <c r="Y190" i="38" s="1"/>
  <c r="I190" i="38"/>
  <c r="Y189" i="38" s="1"/>
  <c r="F190" i="38"/>
  <c r="V189" i="38" s="1"/>
  <c r="C190" i="38"/>
  <c r="S189" i="38" s="1"/>
  <c r="H190" i="38"/>
  <c r="X189" i="38" s="1"/>
  <c r="O190" i="38"/>
  <c r="AE189" i="38" s="1"/>
  <c r="D190" i="38"/>
  <c r="T189" i="38" s="1"/>
  <c r="P190" i="38"/>
  <c r="E190" i="38"/>
  <c r="U189" i="38" s="1"/>
  <c r="G190" i="38"/>
  <c r="W189" i="38" s="1"/>
  <c r="J154" i="38"/>
  <c r="Z145" i="38" s="1"/>
  <c r="O154" i="38"/>
  <c r="AE145" i="38" s="1"/>
  <c r="M154" i="38"/>
  <c r="AC145" i="38" s="1"/>
  <c r="E154" i="38"/>
  <c r="U145" i="38" s="1"/>
  <c r="L154" i="38"/>
  <c r="AB145" i="38" s="1"/>
  <c r="K154" i="38"/>
  <c r="AA145" i="38" s="1"/>
  <c r="N154" i="38"/>
  <c r="AD145" i="38" s="1"/>
  <c r="G154" i="38"/>
  <c r="W145" i="38" s="1"/>
  <c r="D154" i="38"/>
  <c r="T145" i="38" s="1"/>
  <c r="C154" i="38"/>
  <c r="S145" i="38" s="1"/>
  <c r="F154" i="38"/>
  <c r="V145" i="38" s="1"/>
  <c r="H154" i="38"/>
  <c r="X145" i="38" s="1"/>
  <c r="B156" i="38"/>
  <c r="A53" i="5"/>
  <c r="A36" i="27" s="1"/>
  <c r="A51" i="5"/>
  <c r="A34" i="27" s="1"/>
  <c r="A49" i="5"/>
  <c r="A32" i="27" s="1"/>
  <c r="A47" i="5"/>
  <c r="A30" i="27" s="1"/>
  <c r="A45" i="5"/>
  <c r="A28" i="27" s="1"/>
  <c r="A43" i="5"/>
  <c r="A26" i="27" s="1"/>
  <c r="A34" i="5"/>
  <c r="A7" i="27" s="1"/>
  <c r="A72" i="5"/>
  <c r="A71" i="27" s="1"/>
  <c r="A70" i="5"/>
  <c r="A69" i="27" s="1"/>
  <c r="A68" i="5"/>
  <c r="A67" i="27" s="1"/>
  <c r="A66" i="5"/>
  <c r="A65" i="27" s="1"/>
  <c r="A64" i="5"/>
  <c r="A63" i="27" s="1"/>
  <c r="A79" i="5"/>
  <c r="I91" i="5"/>
  <c r="A95" i="5"/>
  <c r="A93" i="5"/>
  <c r="A91" i="5"/>
  <c r="A89" i="5"/>
  <c r="A87" i="5"/>
  <c r="A85" i="5"/>
  <c r="A83" i="5"/>
  <c r="A81" i="5"/>
  <c r="A8" i="5" l="1"/>
  <c r="A12" i="5" s="1"/>
  <c r="A16" i="5" s="1"/>
  <c r="A20" i="5" s="1"/>
  <c r="A24" i="5" s="1"/>
  <c r="A9" i="5"/>
  <c r="A13" i="5" s="1"/>
  <c r="A17" i="5" s="1"/>
  <c r="A21" i="5" s="1"/>
  <c r="A25" i="5" s="1"/>
  <c r="A10" i="5"/>
  <c r="A14" i="5"/>
  <c r="A18" i="5" s="1"/>
  <c r="A22" i="5" s="1"/>
  <c r="A26" i="5" s="1"/>
  <c r="B28" i="5"/>
  <c r="B37" i="5" s="1"/>
  <c r="B53" i="21" l="1"/>
  <c r="B50" i="21"/>
  <c r="B45" i="21"/>
  <c r="B42" i="21"/>
  <c r="B88" i="23" l="1"/>
  <c r="B57" i="21"/>
  <c r="Q5" i="21"/>
  <c r="Q69" i="23"/>
  <c r="B49" i="21"/>
  <c r="B56" i="21"/>
  <c r="Q28" i="21"/>
  <c r="R28" i="21" s="1"/>
  <c r="B44" i="21"/>
  <c r="B52" i="21"/>
  <c r="Q35" i="17"/>
  <c r="Q3" i="17"/>
  <c r="Q5" i="17"/>
  <c r="Q33" i="17"/>
  <c r="R33" i="17" s="1"/>
  <c r="Q31" i="17"/>
  <c r="R31" i="17" s="1"/>
  <c r="Q27" i="17"/>
  <c r="R27" i="17" s="1"/>
  <c r="Q67" i="17"/>
  <c r="R67" i="17" s="1"/>
  <c r="Q29" i="17"/>
  <c r="R29" i="17" s="1"/>
  <c r="Q37" i="17"/>
  <c r="Q69" i="17"/>
  <c r="Q32" i="21"/>
  <c r="R32" i="21" s="1"/>
  <c r="Q71" i="17"/>
  <c r="R71" i="17" s="1"/>
  <c r="Q25" i="17"/>
  <c r="R25" i="17" s="1"/>
  <c r="Q73" i="17"/>
  <c r="R73" i="17" s="1"/>
  <c r="Q34" i="21"/>
  <c r="R34" i="21" s="1"/>
  <c r="Q7" i="17"/>
  <c r="Q65" i="17"/>
  <c r="B51" i="21"/>
  <c r="Q36" i="21"/>
  <c r="R36" i="21" s="1"/>
  <c r="B54" i="21"/>
  <c r="Q26" i="21"/>
  <c r="R26" i="21" s="1"/>
  <c r="Q69" i="21"/>
  <c r="R69" i="21" s="1"/>
  <c r="Q67" i="21"/>
  <c r="R67" i="21" s="1"/>
  <c r="Q24" i="21"/>
  <c r="R24" i="21" s="1"/>
  <c r="Q7" i="21"/>
  <c r="Q3" i="21"/>
  <c r="B47" i="21"/>
  <c r="B55" i="21"/>
  <c r="B48" i="21"/>
  <c r="Q30" i="21"/>
  <c r="R30" i="21" s="1"/>
  <c r="B46" i="21"/>
  <c r="Q65" i="21"/>
  <c r="R65" i="21" s="1"/>
  <c r="Q71" i="21"/>
  <c r="R71" i="21" s="1"/>
  <c r="Q63" i="21"/>
  <c r="Q34" i="23"/>
  <c r="S34" i="23" s="1"/>
  <c r="Q7" i="23"/>
  <c r="S7" i="23" s="1"/>
  <c r="Q67" i="23"/>
  <c r="S67" i="23" s="1"/>
  <c r="Q63" i="23"/>
  <c r="S63" i="23" s="1"/>
  <c r="Q71" i="23"/>
  <c r="S71" i="23" s="1"/>
  <c r="Q65" i="23"/>
  <c r="S65" i="23" s="1"/>
  <c r="Q28" i="23"/>
  <c r="S28" i="23" s="1"/>
  <c r="Q36" i="23"/>
  <c r="S36" i="23" s="1"/>
  <c r="Q24" i="23"/>
  <c r="S24" i="23" s="1"/>
  <c r="Q30" i="23"/>
  <c r="S30" i="23" s="1"/>
  <c r="Q26" i="23"/>
  <c r="S26" i="23" s="1"/>
  <c r="Q32" i="23"/>
  <c r="S32" i="23" s="1"/>
  <c r="Q3" i="23"/>
  <c r="Q5" i="23"/>
  <c r="S5" i="23" s="1"/>
  <c r="S69" i="23" l="1"/>
  <c r="A5" i="21"/>
  <c r="C8" i="21"/>
  <c r="A7" i="21"/>
  <c r="N70" i="17"/>
  <c r="J70" i="17"/>
  <c r="F70" i="17"/>
  <c r="M70" i="17"/>
  <c r="I70" i="17"/>
  <c r="E70" i="17"/>
  <c r="K70" i="17"/>
  <c r="L70" i="17"/>
  <c r="H70" i="17"/>
  <c r="D70" i="17"/>
  <c r="O70" i="17"/>
  <c r="G70" i="17"/>
  <c r="C70" i="17"/>
  <c r="N66" i="17"/>
  <c r="J66" i="17"/>
  <c r="F66" i="17"/>
  <c r="K66" i="17"/>
  <c r="M66" i="17"/>
  <c r="I66" i="17"/>
  <c r="E66" i="17"/>
  <c r="G66" i="17"/>
  <c r="L66" i="17"/>
  <c r="H66" i="17"/>
  <c r="D66" i="17"/>
  <c r="O66" i="17"/>
  <c r="C66" i="17"/>
  <c r="N68" i="17"/>
  <c r="J68" i="17"/>
  <c r="F68" i="17"/>
  <c r="G68" i="17"/>
  <c r="M68" i="17"/>
  <c r="I68" i="17"/>
  <c r="E68" i="17"/>
  <c r="C68" i="17"/>
  <c r="L68" i="17"/>
  <c r="H68" i="17"/>
  <c r="D68" i="17"/>
  <c r="O68" i="17"/>
  <c r="K68" i="17"/>
  <c r="N74" i="17"/>
  <c r="J74" i="17"/>
  <c r="F74" i="17"/>
  <c r="K74" i="17"/>
  <c r="C74" i="17"/>
  <c r="M74" i="17"/>
  <c r="I74" i="17"/>
  <c r="E74" i="17"/>
  <c r="L74" i="17"/>
  <c r="H74" i="17"/>
  <c r="D74" i="17"/>
  <c r="O74" i="17"/>
  <c r="G74" i="17"/>
  <c r="N72" i="17"/>
  <c r="J72" i="17"/>
  <c r="F72" i="17"/>
  <c r="K72" i="17"/>
  <c r="C72" i="17"/>
  <c r="M72" i="17"/>
  <c r="I72" i="17"/>
  <c r="E72" i="17"/>
  <c r="L72" i="17"/>
  <c r="H72" i="17"/>
  <c r="D72" i="17"/>
  <c r="O72" i="17"/>
  <c r="G72" i="17"/>
  <c r="F28" i="17"/>
  <c r="M28" i="17"/>
  <c r="L28" i="17"/>
  <c r="H28" i="17"/>
  <c r="D28" i="17"/>
  <c r="J28" i="17"/>
  <c r="E28" i="17"/>
  <c r="O28" i="17"/>
  <c r="K28" i="17"/>
  <c r="G28" i="17"/>
  <c r="C28" i="17"/>
  <c r="N28" i="17"/>
  <c r="I28" i="17"/>
  <c r="N36" i="17"/>
  <c r="I36" i="17"/>
  <c r="L36" i="17"/>
  <c r="H36" i="17"/>
  <c r="D36" i="17"/>
  <c r="F36" i="17"/>
  <c r="M36" i="17"/>
  <c r="E36" i="17"/>
  <c r="O36" i="17"/>
  <c r="K36" i="17"/>
  <c r="G36" i="17"/>
  <c r="C36" i="17"/>
  <c r="J36" i="17"/>
  <c r="M26" i="17"/>
  <c r="L26" i="17"/>
  <c r="H26" i="17"/>
  <c r="D26" i="17"/>
  <c r="J26" i="17"/>
  <c r="I26" i="17"/>
  <c r="O26" i="17"/>
  <c r="K26" i="17"/>
  <c r="G26" i="17"/>
  <c r="C26" i="17"/>
  <c r="N26" i="17"/>
  <c r="F26" i="17"/>
  <c r="E26" i="17"/>
  <c r="N38" i="17"/>
  <c r="J38" i="17"/>
  <c r="F38" i="17"/>
  <c r="L38" i="17"/>
  <c r="H38" i="17"/>
  <c r="D38" i="17"/>
  <c r="M38" i="17"/>
  <c r="E38" i="17"/>
  <c r="O38" i="17"/>
  <c r="K38" i="17"/>
  <c r="G38" i="17"/>
  <c r="C38" i="17"/>
  <c r="I38" i="17"/>
  <c r="J32" i="17"/>
  <c r="L32" i="17"/>
  <c r="H32" i="17"/>
  <c r="D32" i="17"/>
  <c r="F32" i="17"/>
  <c r="M32" i="17"/>
  <c r="E32" i="17"/>
  <c r="O32" i="17"/>
  <c r="K32" i="17"/>
  <c r="G32" i="17"/>
  <c r="C32" i="17"/>
  <c r="N32" i="17"/>
  <c r="I32" i="17"/>
  <c r="J30" i="17"/>
  <c r="L30" i="17"/>
  <c r="H30" i="17"/>
  <c r="D30" i="17"/>
  <c r="N30" i="17"/>
  <c r="M30" i="17"/>
  <c r="I30" i="17"/>
  <c r="O30" i="17"/>
  <c r="K30" i="17"/>
  <c r="G30" i="17"/>
  <c r="C30" i="17"/>
  <c r="F30" i="17"/>
  <c r="E30" i="17"/>
  <c r="M34" i="17"/>
  <c r="E34" i="17"/>
  <c r="L34" i="17"/>
  <c r="H34" i="17"/>
  <c r="D34" i="17"/>
  <c r="J34" i="17"/>
  <c r="I34" i="17"/>
  <c r="O34" i="17"/>
  <c r="K34" i="17"/>
  <c r="G34" i="17"/>
  <c r="C34" i="17"/>
  <c r="N34" i="17"/>
  <c r="F34" i="17"/>
  <c r="N6" i="17"/>
  <c r="J6" i="17"/>
  <c r="F6" i="17"/>
  <c r="M6" i="17"/>
  <c r="I6" i="17"/>
  <c r="L6" i="17"/>
  <c r="H6" i="17"/>
  <c r="D6" i="17"/>
  <c r="O6" i="17"/>
  <c r="K6" i="17"/>
  <c r="G6" i="17"/>
  <c r="C6" i="17"/>
  <c r="E6" i="17"/>
  <c r="N8" i="17"/>
  <c r="J8" i="17"/>
  <c r="F8" i="17"/>
  <c r="L8" i="17"/>
  <c r="H8" i="17"/>
  <c r="D8" i="17"/>
  <c r="O8" i="17"/>
  <c r="K8" i="17"/>
  <c r="G8" i="17"/>
  <c r="C8" i="17"/>
  <c r="M8" i="17"/>
  <c r="I8" i="17"/>
  <c r="E8" i="17"/>
  <c r="M11" i="21"/>
  <c r="Q61" i="23"/>
  <c r="Q22" i="21"/>
  <c r="Q63" i="17"/>
  <c r="Q22" i="23"/>
  <c r="Q61" i="21"/>
  <c r="B43" i="21"/>
  <c r="Q23" i="17"/>
  <c r="B38" i="17" l="1"/>
  <c r="B58" i="17" s="1"/>
  <c r="C4" i="21"/>
  <c r="A3" i="21"/>
  <c r="O64" i="17"/>
  <c r="C64" i="17"/>
  <c r="K64" i="17"/>
  <c r="G64" i="17"/>
  <c r="D64" i="17"/>
  <c r="E64" i="17"/>
  <c r="J64" i="17"/>
  <c r="I64" i="17"/>
  <c r="H64" i="17"/>
  <c r="N64" i="17"/>
  <c r="L64" i="17"/>
  <c r="M64" i="17"/>
  <c r="F64" i="17"/>
  <c r="N24" i="17"/>
  <c r="E24" i="17"/>
  <c r="J24" i="17"/>
  <c r="M24" i="17"/>
  <c r="F24" i="17"/>
  <c r="I24" i="17"/>
  <c r="G24" i="17"/>
  <c r="O24" i="17"/>
  <c r="L24" i="17"/>
  <c r="D24" i="17"/>
  <c r="C24" i="17"/>
  <c r="H24" i="17"/>
  <c r="K24" i="17"/>
  <c r="B8" i="17"/>
  <c r="B18" i="17" s="1"/>
  <c r="N4" i="17"/>
  <c r="F4" i="17"/>
  <c r="J4" i="17"/>
  <c r="M4" i="17"/>
  <c r="I4" i="17"/>
  <c r="E4" i="17"/>
  <c r="C4" i="17"/>
  <c r="D4" i="17"/>
  <c r="G4" i="17"/>
  <c r="H4" i="17"/>
  <c r="K4" i="17"/>
  <c r="L4" i="17"/>
  <c r="O4" i="17"/>
  <c r="S94" i="14"/>
  <c r="U94" i="14" s="1"/>
  <c r="S110" i="14"/>
  <c r="U110" i="14" s="1"/>
  <c r="S108" i="14"/>
  <c r="U108" i="14" s="1"/>
  <c r="S106" i="14"/>
  <c r="U106" i="14" s="1"/>
  <c r="S104" i="14"/>
  <c r="U104" i="14" s="1"/>
  <c r="S102" i="14"/>
  <c r="U102" i="14" s="1"/>
  <c r="S100" i="14"/>
  <c r="U100" i="14" s="1"/>
  <c r="S98" i="14"/>
  <c r="U98" i="14" s="1"/>
  <c r="S96" i="14"/>
  <c r="S111" i="14" l="1"/>
  <c r="U111" i="14" s="1"/>
  <c r="U96" i="14"/>
  <c r="C9" i="21"/>
  <c r="K9" i="21"/>
  <c r="F9" i="21"/>
  <c r="P9" i="21"/>
  <c r="D9" i="21"/>
  <c r="N9" i="21"/>
  <c r="J9" i="21"/>
  <c r="H9" i="21"/>
  <c r="M9" i="21"/>
  <c r="L9" i="21"/>
  <c r="G9" i="21"/>
  <c r="O9" i="21"/>
  <c r="E9" i="21"/>
  <c r="I9" i="21"/>
  <c r="L75" i="17"/>
  <c r="K75" i="17"/>
  <c r="M75" i="17"/>
  <c r="I75" i="17"/>
  <c r="G75" i="17"/>
  <c r="J75" i="17"/>
  <c r="F75" i="17"/>
  <c r="N75" i="17"/>
  <c r="E75" i="17"/>
  <c r="C75" i="17"/>
  <c r="P75" i="17"/>
  <c r="H75" i="17"/>
  <c r="D75" i="17"/>
  <c r="O75" i="17"/>
  <c r="P39" i="17"/>
  <c r="D39" i="17"/>
  <c r="I39" i="17"/>
  <c r="E39" i="17"/>
  <c r="K39" i="17"/>
  <c r="L39" i="17"/>
  <c r="F39" i="17"/>
  <c r="N39" i="17"/>
  <c r="H39" i="17"/>
  <c r="O39" i="17"/>
  <c r="M39" i="17"/>
  <c r="C39" i="17"/>
  <c r="G39" i="17"/>
  <c r="J39" i="17"/>
  <c r="O9" i="17"/>
  <c r="P9" i="17"/>
  <c r="N9" i="17"/>
  <c r="K9" i="17"/>
  <c r="C9" i="17"/>
  <c r="J9" i="17"/>
  <c r="H9" i="17"/>
  <c r="E9" i="17"/>
  <c r="S3" i="14"/>
  <c r="S32" i="14"/>
  <c r="T32" i="14" s="1"/>
  <c r="S30" i="14"/>
  <c r="T30" i="14" s="1"/>
  <c r="S69" i="14"/>
  <c r="T69" i="14" s="1"/>
  <c r="S65" i="14"/>
  <c r="T65" i="14" s="1"/>
  <c r="T34" i="14"/>
  <c r="S28" i="14"/>
  <c r="T28" i="14" s="1"/>
  <c r="S24" i="14"/>
  <c r="T24" i="14" s="1"/>
  <c r="S63" i="14"/>
  <c r="S36" i="14"/>
  <c r="T36" i="14" s="1"/>
  <c r="S26" i="14"/>
  <c r="T26" i="14" s="1"/>
  <c r="S71" i="14"/>
  <c r="T71" i="14" s="1"/>
  <c r="S67" i="14"/>
  <c r="T67" i="14" s="1"/>
  <c r="U138" i="27"/>
  <c r="T138" i="27"/>
  <c r="S138" i="27"/>
  <c r="R138" i="27"/>
  <c r="Q138" i="27"/>
  <c r="P138" i="27"/>
  <c r="O138" i="27"/>
  <c r="N138" i="27"/>
  <c r="U76" i="27"/>
  <c r="T76" i="27"/>
  <c r="S76" i="27"/>
  <c r="R76" i="27"/>
  <c r="Q76" i="27"/>
  <c r="P76" i="27"/>
  <c r="O76" i="27"/>
  <c r="N76" i="27"/>
  <c r="U41" i="27"/>
  <c r="T41" i="27"/>
  <c r="S41" i="27"/>
  <c r="R41" i="27"/>
  <c r="Q41" i="27"/>
  <c r="P41" i="27"/>
  <c r="O41" i="27"/>
  <c r="N41" i="27"/>
  <c r="O12" i="27"/>
  <c r="P12" i="27"/>
  <c r="Q12" i="27"/>
  <c r="R12" i="27"/>
  <c r="S12" i="27"/>
  <c r="T12" i="27"/>
  <c r="U12" i="27"/>
  <c r="N12" i="27"/>
  <c r="K138" i="27"/>
  <c r="J138" i="27"/>
  <c r="I138" i="27"/>
  <c r="H138" i="27"/>
  <c r="G138" i="27"/>
  <c r="F138" i="27"/>
  <c r="E138" i="27"/>
  <c r="D138" i="27"/>
  <c r="C138" i="27"/>
  <c r="S22" i="14" l="1"/>
  <c r="B57" i="27"/>
  <c r="L106" i="27"/>
  <c r="N106" i="27" s="1"/>
  <c r="S61" i="14"/>
  <c r="S92" i="14"/>
  <c r="L3" i="27"/>
  <c r="L24" i="27"/>
  <c r="N24" i="27" s="1"/>
  <c r="L65" i="27"/>
  <c r="N65" i="27" s="1"/>
  <c r="L100" i="27"/>
  <c r="N100" i="27" s="1"/>
  <c r="L28" i="27"/>
  <c r="N28" i="27" s="1"/>
  <c r="L32" i="27"/>
  <c r="N32" i="27" s="1"/>
  <c r="L98" i="27"/>
  <c r="N98" i="27" s="1"/>
  <c r="L94" i="27"/>
  <c r="N94" i="27" s="1"/>
  <c r="L5" i="27"/>
  <c r="N5" i="27" s="1"/>
  <c r="L26" i="27"/>
  <c r="N26" i="27" s="1"/>
  <c r="L69" i="27"/>
  <c r="N69" i="27" s="1"/>
  <c r="L104" i="27"/>
  <c r="N104" i="27" s="1"/>
  <c r="L7" i="27"/>
  <c r="N7" i="27" s="1"/>
  <c r="L96" i="27"/>
  <c r="L36" i="27"/>
  <c r="N36" i="27" s="1"/>
  <c r="L67" i="27"/>
  <c r="N67" i="27" s="1"/>
  <c r="L110" i="27"/>
  <c r="N110" i="27" s="1"/>
  <c r="L30" i="27"/>
  <c r="N30" i="27" s="1"/>
  <c r="L34" i="27"/>
  <c r="N34" i="27" s="1"/>
  <c r="L63" i="27"/>
  <c r="N63" i="27" s="1"/>
  <c r="L71" i="27"/>
  <c r="N71" i="27" s="1"/>
  <c r="L108" i="27"/>
  <c r="N108" i="27" s="1"/>
  <c r="L102" i="27"/>
  <c r="N102" i="27" s="1"/>
  <c r="Q13" i="27"/>
  <c r="T13" i="27"/>
  <c r="N13" i="27"/>
  <c r="U13" i="27"/>
  <c r="S13" i="27"/>
  <c r="P13" i="27"/>
  <c r="O13" i="27"/>
  <c r="R13" i="27"/>
  <c r="L111" i="27" l="1"/>
  <c r="N111" i="27" s="1"/>
  <c r="N96" i="27"/>
  <c r="I4" i="8"/>
  <c r="L22" i="27"/>
  <c r="L61" i="27"/>
  <c r="L92" i="27"/>
  <c r="I5" i="5" l="1"/>
  <c r="J5" i="5" s="1"/>
  <c r="I22" i="5"/>
  <c r="J22" i="5" s="1"/>
  <c r="I9" i="5"/>
  <c r="J9" i="5" s="1"/>
  <c r="I24" i="5"/>
  <c r="J24" i="5" s="1"/>
  <c r="I21" i="5"/>
  <c r="J21" i="5" s="1"/>
  <c r="I26" i="5"/>
  <c r="J26" i="5" s="1"/>
  <c r="I20" i="5"/>
  <c r="J20" i="5" s="1"/>
  <c r="L65" i="5"/>
  <c r="J4" i="5"/>
  <c r="I6" i="5"/>
  <c r="J6" i="5" s="1"/>
  <c r="I14" i="5"/>
  <c r="J14" i="5" s="1"/>
  <c r="I10" i="5"/>
  <c r="J10" i="5" s="1"/>
  <c r="I16" i="5"/>
  <c r="J16" i="5" s="1"/>
  <c r="I25" i="5"/>
  <c r="J25" i="5" s="1"/>
  <c r="I18" i="5"/>
  <c r="J18" i="5" s="1"/>
  <c r="I17" i="5"/>
  <c r="J17" i="5" s="1"/>
  <c r="I13" i="5"/>
  <c r="J13" i="5" s="1"/>
  <c r="I12" i="5"/>
  <c r="J12" i="5" s="1"/>
  <c r="J30" i="5" l="1"/>
  <c r="I8" i="5"/>
  <c r="J8" i="5" s="1"/>
  <c r="Q44" i="21" l="1"/>
  <c r="S44" i="14" l="1"/>
  <c r="Q42" i="23" l="1"/>
  <c r="Q13" i="23"/>
  <c r="Q42" i="21"/>
  <c r="L17" i="27" l="1"/>
  <c r="L15" i="27"/>
  <c r="L13" i="27"/>
  <c r="P35" i="8" l="1"/>
  <c r="B61" i="17" l="1"/>
  <c r="B21" i="17"/>
  <c r="S44" i="23" l="1"/>
  <c r="S43" i="23"/>
  <c r="S42" i="23"/>
  <c r="AE42" i="23" l="1"/>
  <c r="AD42" i="23"/>
  <c r="B44" i="23"/>
  <c r="B45" i="23"/>
  <c r="B46" i="23"/>
  <c r="A44" i="23"/>
  <c r="R42" i="23" s="1"/>
  <c r="A46" i="23"/>
  <c r="B47" i="23"/>
  <c r="A13" i="23"/>
  <c r="A22" i="23" s="1"/>
  <c r="AE42" i="21"/>
  <c r="AD42" i="21"/>
  <c r="A44" i="21"/>
  <c r="R42" i="21" s="1"/>
  <c r="P14" i="19"/>
  <c r="O14" i="19"/>
  <c r="N14" i="19"/>
  <c r="M14" i="19"/>
  <c r="L14" i="19"/>
  <c r="K14" i="19"/>
  <c r="K14" i="25" l="1"/>
  <c r="L14" i="25"/>
  <c r="K15" i="25"/>
  <c r="L15" i="25"/>
  <c r="J15" i="25"/>
  <c r="J14" i="25"/>
  <c r="R14" i="19"/>
  <c r="Q14" i="19"/>
  <c r="AI42" i="14"/>
  <c r="AH42" i="14"/>
  <c r="S14" i="19" l="1"/>
  <c r="I17" i="25"/>
  <c r="I16" i="25"/>
  <c r="I15" i="25"/>
  <c r="I14" i="25"/>
  <c r="K13" i="19"/>
  <c r="A35" i="8"/>
  <c r="A24" i="38" s="1"/>
  <c r="A24" i="14" l="1"/>
  <c r="A25" i="17" s="1"/>
  <c r="A44" i="38"/>
  <c r="R42" i="38" s="1"/>
  <c r="O34" i="8"/>
  <c r="M34" i="8"/>
  <c r="L34" i="8"/>
  <c r="P34" i="8"/>
  <c r="N34" i="8"/>
  <c r="K34" i="8"/>
  <c r="J34" i="8"/>
  <c r="A24" i="8"/>
  <c r="A3" i="38" s="1"/>
  <c r="B45" i="27"/>
  <c r="B44" i="27"/>
  <c r="A44" i="27"/>
  <c r="M42" i="27" s="1"/>
  <c r="A3" i="14" l="1"/>
  <c r="A13" i="38"/>
  <c r="A44" i="14"/>
  <c r="T42" i="14" s="1"/>
  <c r="O36" i="8"/>
  <c r="M36" i="8"/>
  <c r="N36" i="8"/>
  <c r="P36" i="8"/>
  <c r="L36" i="8"/>
  <c r="O38" i="8"/>
  <c r="M38" i="8"/>
  <c r="N38" i="8"/>
  <c r="P38" i="8"/>
  <c r="L38" i="8"/>
  <c r="M37" i="8"/>
  <c r="O37" i="8"/>
  <c r="L37" i="8"/>
  <c r="N37" i="8"/>
  <c r="P37" i="8"/>
  <c r="O40" i="8"/>
  <c r="M40" i="8"/>
  <c r="N40" i="8"/>
  <c r="P40" i="8"/>
  <c r="L40" i="8"/>
  <c r="M39" i="8"/>
  <c r="O39" i="8"/>
  <c r="P39" i="8"/>
  <c r="L39" i="8"/>
  <c r="N39" i="8"/>
  <c r="M35" i="8"/>
  <c r="O35" i="8"/>
  <c r="L35" i="8"/>
  <c r="N35" i="8"/>
  <c r="K39" i="8"/>
  <c r="K37" i="8"/>
  <c r="K40" i="8"/>
  <c r="K38" i="8"/>
  <c r="K36" i="8"/>
  <c r="R35" i="8" l="1"/>
  <c r="K35" i="8"/>
  <c r="Q35" i="8" s="1"/>
  <c r="A45" i="17"/>
  <c r="R43" i="17" s="1"/>
  <c r="A15" i="19"/>
  <c r="I5" i="8"/>
  <c r="J4" i="8" s="1"/>
  <c r="S35" i="8" l="1"/>
  <c r="A15" i="25"/>
  <c r="H14" i="25" s="1"/>
  <c r="J14" i="19"/>
  <c r="K44" i="5" l="1"/>
  <c r="N46" i="5"/>
  <c r="M42" i="5"/>
  <c r="M40" i="5"/>
  <c r="L44" i="5" l="1"/>
  <c r="N44" i="5"/>
  <c r="M44" i="5"/>
  <c r="M43" i="5"/>
  <c r="L43" i="5"/>
  <c r="K45" i="5"/>
  <c r="N41" i="5"/>
  <c r="N42" i="5"/>
  <c r="M45" i="5"/>
  <c r="M46" i="5"/>
  <c r="K40" i="5"/>
  <c r="L40" i="5"/>
  <c r="N40" i="5"/>
  <c r="N43" i="5"/>
  <c r="M41" i="5"/>
  <c r="N45" i="5"/>
  <c r="J42" i="5"/>
  <c r="I89" i="5"/>
  <c r="I87" i="5"/>
  <c r="I85" i="5"/>
  <c r="I83" i="5"/>
  <c r="I81" i="5"/>
  <c r="I79" i="5"/>
  <c r="J43" i="5"/>
  <c r="I41" i="5"/>
  <c r="I40" i="5"/>
  <c r="I42" i="5"/>
  <c r="I43" i="5"/>
  <c r="I44" i="5"/>
  <c r="I45" i="5"/>
  <c r="I46" i="5"/>
  <c r="J44" i="5" l="1"/>
  <c r="K43" i="5"/>
  <c r="L42" i="5"/>
  <c r="K41" i="5"/>
  <c r="J46" i="5"/>
  <c r="J41" i="5"/>
  <c r="L41" i="5"/>
  <c r="L46" i="5"/>
  <c r="K46" i="5"/>
  <c r="L45" i="5"/>
  <c r="K42" i="5"/>
  <c r="J40" i="5"/>
  <c r="J45" i="5"/>
  <c r="N39" i="5" l="1"/>
  <c r="K39" i="5"/>
  <c r="L39" i="5"/>
  <c r="J39" i="5"/>
  <c r="M39" i="5"/>
  <c r="AE43" i="23" l="1"/>
  <c r="AD43" i="23"/>
  <c r="D21" i="23"/>
  <c r="D60" i="23" s="1"/>
  <c r="E21" i="23"/>
  <c r="E60" i="23" s="1"/>
  <c r="F21" i="23"/>
  <c r="F60" i="23" s="1"/>
  <c r="G21" i="23"/>
  <c r="G60" i="23" s="1"/>
  <c r="H21" i="23"/>
  <c r="H60" i="23" s="1"/>
  <c r="I21" i="23"/>
  <c r="I60" i="23" s="1"/>
  <c r="J21" i="23"/>
  <c r="J60" i="23" s="1"/>
  <c r="K21" i="23"/>
  <c r="K60" i="23" s="1"/>
  <c r="L21" i="23"/>
  <c r="L60" i="23" s="1"/>
  <c r="M21" i="23"/>
  <c r="M60" i="23" s="1"/>
  <c r="N21" i="23"/>
  <c r="O21" i="23"/>
  <c r="O60" i="23" s="1"/>
  <c r="P21" i="23"/>
  <c r="AD43" i="21"/>
  <c r="AE43" i="21"/>
  <c r="D21" i="21"/>
  <c r="D60" i="21" s="1"/>
  <c r="E21" i="21"/>
  <c r="E60" i="21" s="1"/>
  <c r="F21" i="21"/>
  <c r="F60" i="21" s="1"/>
  <c r="G21" i="21"/>
  <c r="G60" i="21" s="1"/>
  <c r="H21" i="21"/>
  <c r="H60" i="21" s="1"/>
  <c r="I21" i="21"/>
  <c r="I60" i="21" s="1"/>
  <c r="J21" i="21"/>
  <c r="J60" i="21" s="1"/>
  <c r="K21" i="21"/>
  <c r="K60" i="21" s="1"/>
  <c r="L21" i="21"/>
  <c r="L60" i="21" s="1"/>
  <c r="M21" i="21"/>
  <c r="M60" i="21" s="1"/>
  <c r="N21" i="21"/>
  <c r="O21" i="21"/>
  <c r="P21" i="21"/>
  <c r="C12" i="19"/>
  <c r="C31" i="19" s="1"/>
  <c r="D12" i="19"/>
  <c r="D31" i="19" s="1"/>
  <c r="E12" i="19"/>
  <c r="E31" i="19" s="1"/>
  <c r="F12" i="19"/>
  <c r="F31" i="19" s="1"/>
  <c r="G12" i="19"/>
  <c r="G31" i="19" s="1"/>
  <c r="H12" i="19"/>
  <c r="H31" i="19" s="1"/>
  <c r="D22" i="17"/>
  <c r="D62" i="17" s="1"/>
  <c r="E22" i="17"/>
  <c r="E62" i="17" s="1"/>
  <c r="F62" i="17"/>
  <c r="G22" i="17"/>
  <c r="H22" i="17"/>
  <c r="H62" i="17" s="1"/>
  <c r="I22" i="17"/>
  <c r="I62" i="17" s="1"/>
  <c r="J22" i="17"/>
  <c r="J62" i="17" s="1"/>
  <c r="K22" i="17"/>
  <c r="K62" i="17" s="1"/>
  <c r="L22" i="17"/>
  <c r="L62" i="17" s="1"/>
  <c r="M22" i="17"/>
  <c r="M62" i="17" s="1"/>
  <c r="N22" i="17"/>
  <c r="N62" i="17" s="1"/>
  <c r="O22" i="17"/>
  <c r="P22" i="17"/>
  <c r="G62" i="17" l="1"/>
  <c r="AE44" i="17"/>
  <c r="AE43" i="17"/>
  <c r="P60" i="23"/>
  <c r="P60" i="21"/>
  <c r="O62" i="17"/>
  <c r="P62" i="17"/>
  <c r="N60" i="23"/>
  <c r="O60" i="21"/>
  <c r="N60" i="21"/>
  <c r="Q45" i="17" l="1"/>
  <c r="Q81" i="17" l="1"/>
  <c r="S168" i="14"/>
  <c r="S166" i="14"/>
  <c r="S164" i="14"/>
  <c r="S162" i="14"/>
  <c r="S160" i="14"/>
  <c r="S158" i="14"/>
  <c r="P139" i="14"/>
  <c r="Q139" i="14"/>
  <c r="R139" i="14"/>
  <c r="P140" i="14"/>
  <c r="Q140" i="14"/>
  <c r="R140" i="14"/>
  <c r="P141" i="14"/>
  <c r="Q141" i="14"/>
  <c r="R141" i="14"/>
  <c r="P142" i="14"/>
  <c r="Q142" i="14"/>
  <c r="R142" i="14"/>
  <c r="P143" i="14"/>
  <c r="Q143" i="14"/>
  <c r="R143" i="14"/>
  <c r="P144" i="14"/>
  <c r="Q144" i="14"/>
  <c r="R144" i="14"/>
  <c r="P145" i="14"/>
  <c r="Q145" i="14"/>
  <c r="R145" i="14"/>
  <c r="P146" i="14"/>
  <c r="Q146" i="14"/>
  <c r="R146" i="14"/>
  <c r="P147" i="14"/>
  <c r="Q147" i="14"/>
  <c r="P148" i="14"/>
  <c r="Q148" i="14"/>
  <c r="R148" i="14"/>
  <c r="P149" i="14"/>
  <c r="Q149" i="14"/>
  <c r="R149" i="14"/>
  <c r="P150" i="14"/>
  <c r="Q150" i="14"/>
  <c r="R150" i="14"/>
  <c r="P151" i="14"/>
  <c r="Q151" i="14"/>
  <c r="R151" i="14"/>
  <c r="P152" i="14"/>
  <c r="Q152" i="14"/>
  <c r="R152" i="14"/>
  <c r="AH43" i="14"/>
  <c r="AI43" i="14"/>
  <c r="Q189" i="14" l="1"/>
  <c r="Q191" i="14"/>
  <c r="R153" i="14"/>
  <c r="R191" i="14"/>
  <c r="R189" i="14"/>
  <c r="Q153" i="14"/>
  <c r="P153" i="14"/>
  <c r="P191" i="14"/>
  <c r="P189" i="14"/>
  <c r="D21" i="14"/>
  <c r="D60" i="14" s="1"/>
  <c r="E21" i="14"/>
  <c r="E60" i="14" s="1"/>
  <c r="F21" i="14"/>
  <c r="F60" i="14" s="1"/>
  <c r="G21" i="14"/>
  <c r="G60" i="14" s="1"/>
  <c r="H21" i="14"/>
  <c r="H60" i="14" s="1"/>
  <c r="I21" i="14"/>
  <c r="I60" i="14" s="1"/>
  <c r="J21" i="14"/>
  <c r="J60" i="14" s="1"/>
  <c r="K21" i="14"/>
  <c r="K60" i="14" s="1"/>
  <c r="L21" i="14"/>
  <c r="L60" i="14" s="1"/>
  <c r="M21" i="14"/>
  <c r="M60" i="14" s="1"/>
  <c r="N21" i="14"/>
  <c r="N60" i="14" s="1"/>
  <c r="O21" i="14"/>
  <c r="O60" i="14" s="1"/>
  <c r="P21" i="14"/>
  <c r="Q21" i="14"/>
  <c r="I140" i="14"/>
  <c r="G140" i="14"/>
  <c r="P60" i="14" l="1"/>
  <c r="Q60" i="14"/>
  <c r="G139" i="14"/>
  <c r="F140" i="14"/>
  <c r="J140" i="14"/>
  <c r="O140" i="14"/>
  <c r="D140" i="14"/>
  <c r="H140" i="14"/>
  <c r="L140" i="14"/>
  <c r="K140" i="14"/>
  <c r="M140" i="14"/>
  <c r="E140" i="14"/>
  <c r="N140" i="14"/>
  <c r="U43" i="14"/>
  <c r="Y43" i="14" l="1"/>
  <c r="I139" i="14"/>
  <c r="K139" i="14"/>
  <c r="J139" i="14"/>
  <c r="H139" i="14"/>
  <c r="O139" i="14"/>
  <c r="M139" i="14"/>
  <c r="F139" i="14"/>
  <c r="L139" i="14"/>
  <c r="D139" i="14"/>
  <c r="N139" i="14"/>
  <c r="E139" i="14"/>
  <c r="L24" i="8"/>
  <c r="M24" i="8"/>
  <c r="N24" i="8"/>
  <c r="O24" i="8"/>
  <c r="P24" i="8"/>
  <c r="L25" i="8"/>
  <c r="M25" i="8"/>
  <c r="N25" i="8"/>
  <c r="O25" i="8"/>
  <c r="P25" i="8"/>
  <c r="L26" i="8"/>
  <c r="M26" i="8"/>
  <c r="N26" i="8"/>
  <c r="O26" i="8"/>
  <c r="P26" i="8"/>
  <c r="R24" i="8" l="1"/>
  <c r="AA43" i="14"/>
  <c r="AG43" i="14"/>
  <c r="AB43" i="14"/>
  <c r="V43" i="14"/>
  <c r="X43" i="14"/>
  <c r="AD43" i="14"/>
  <c r="AE43" i="14"/>
  <c r="Z43" i="14"/>
  <c r="AC43" i="14"/>
  <c r="W43" i="14"/>
  <c r="AF43" i="14"/>
  <c r="B152" i="27"/>
  <c r="B151" i="27"/>
  <c r="B150" i="27"/>
  <c r="B149" i="27"/>
  <c r="B148" i="27"/>
  <c r="B147" i="27"/>
  <c r="B146" i="27"/>
  <c r="B145" i="27"/>
  <c r="B144" i="27"/>
  <c r="B143" i="27"/>
  <c r="B142" i="27"/>
  <c r="B141" i="27"/>
  <c r="B140" i="27"/>
  <c r="B139" i="27"/>
  <c r="B154" i="27" s="1"/>
  <c r="A115" i="27"/>
  <c r="A138" i="27" s="1"/>
  <c r="M138" i="27" s="1"/>
  <c r="A134" i="27"/>
  <c r="A132" i="27"/>
  <c r="A151" i="27" s="1"/>
  <c r="M144" i="27" s="1"/>
  <c r="A130" i="27"/>
  <c r="A149" i="27" s="1"/>
  <c r="M143" i="27" s="1"/>
  <c r="A128" i="27"/>
  <c r="A126" i="27"/>
  <c r="A147" i="27" s="1"/>
  <c r="M142" i="27" s="1"/>
  <c r="A124" i="27"/>
  <c r="A145" i="27" s="1"/>
  <c r="M141" i="27" s="1"/>
  <c r="A122" i="27"/>
  <c r="A143" i="27" s="1"/>
  <c r="M140" i="27" s="1"/>
  <c r="A120" i="27"/>
  <c r="A118" i="27"/>
  <c r="A141" i="27" s="1"/>
  <c r="M139" i="27" s="1"/>
  <c r="A76" i="27"/>
  <c r="M76" i="27" s="1"/>
  <c r="A87" i="27"/>
  <c r="M81" i="27" s="1"/>
  <c r="A85" i="27"/>
  <c r="M80" i="27" s="1"/>
  <c r="A83" i="27"/>
  <c r="M79" i="27" s="1"/>
  <c r="A81" i="27"/>
  <c r="M78" i="27" s="1"/>
  <c r="A79" i="27"/>
  <c r="M77" i="27" s="1"/>
  <c r="B56" i="27"/>
  <c r="B55" i="27"/>
  <c r="B54" i="27"/>
  <c r="B53" i="27"/>
  <c r="B52" i="27"/>
  <c r="B51" i="27"/>
  <c r="B50" i="27"/>
  <c r="B49" i="27"/>
  <c r="B48" i="27"/>
  <c r="B47" i="27"/>
  <c r="B46" i="27"/>
  <c r="B43" i="27"/>
  <c r="B42" i="27"/>
  <c r="A41" i="27"/>
  <c r="M41" i="27" s="1"/>
  <c r="A56" i="27"/>
  <c r="M48" i="27" s="1"/>
  <c r="A54" i="27"/>
  <c r="M47" i="27" s="1"/>
  <c r="A52" i="27"/>
  <c r="M46" i="27" s="1"/>
  <c r="A50" i="27"/>
  <c r="M45" i="27" s="1"/>
  <c r="A48" i="27"/>
  <c r="M44" i="27" s="1"/>
  <c r="A46" i="27"/>
  <c r="M43" i="27" s="1"/>
  <c r="K21" i="27"/>
  <c r="K60" i="27" s="1"/>
  <c r="J21" i="27"/>
  <c r="J60" i="27" s="1"/>
  <c r="I21" i="27"/>
  <c r="I60" i="27" s="1"/>
  <c r="H21" i="27"/>
  <c r="H60" i="27" s="1"/>
  <c r="H91" i="27" s="1"/>
  <c r="G21" i="27"/>
  <c r="G60" i="27" s="1"/>
  <c r="G91" i="27" s="1"/>
  <c r="F21" i="27"/>
  <c r="E21" i="27"/>
  <c r="D21" i="27"/>
  <c r="D60" i="27" s="1"/>
  <c r="D91" i="27" s="1"/>
  <c r="C21" i="27"/>
  <c r="B21" i="27"/>
  <c r="B60" i="27" s="1"/>
  <c r="B91" i="27" s="1"/>
  <c r="B20" i="27"/>
  <c r="B59" i="27" s="1"/>
  <c r="B18" i="27"/>
  <c r="B17" i="27"/>
  <c r="B16" i="27"/>
  <c r="B15" i="27"/>
  <c r="B14" i="27"/>
  <c r="B13" i="27"/>
  <c r="B12" i="27"/>
  <c r="B41" i="27" s="1"/>
  <c r="B76" i="27" s="1"/>
  <c r="B115" i="27" s="1"/>
  <c r="B138" i="27" s="1"/>
  <c r="A12" i="27"/>
  <c r="M12" i="27" s="1"/>
  <c r="A17" i="27"/>
  <c r="M14" i="27" s="1"/>
  <c r="A15" i="27"/>
  <c r="M13" i="27" s="1"/>
  <c r="A13" i="27"/>
  <c r="A22" i="27" s="1"/>
  <c r="A42" i="27" s="1"/>
  <c r="R42" i="27" l="1"/>
  <c r="N42" i="27"/>
  <c r="Q42" i="27"/>
  <c r="T43" i="27"/>
  <c r="P42" i="27"/>
  <c r="U42" i="27"/>
  <c r="T42" i="27"/>
  <c r="S42" i="27"/>
  <c r="U43" i="27"/>
  <c r="A61" i="27"/>
  <c r="A77" i="27" s="1"/>
  <c r="A92" i="27" s="1"/>
  <c r="A116" i="27" s="1"/>
  <c r="A139" i="27" s="1"/>
  <c r="C60" i="27"/>
  <c r="O42" i="27"/>
  <c r="G142" i="14"/>
  <c r="G144" i="14"/>
  <c r="G146" i="14"/>
  <c r="G148" i="14"/>
  <c r="G150" i="14"/>
  <c r="G152" i="14"/>
  <c r="G141" i="14"/>
  <c r="G147" i="14"/>
  <c r="G143" i="14"/>
  <c r="G145" i="14"/>
  <c r="G149" i="14"/>
  <c r="G151" i="14"/>
  <c r="K91" i="27"/>
  <c r="I91" i="27"/>
  <c r="J91" i="27"/>
  <c r="B90" i="27"/>
  <c r="E60" i="27"/>
  <c r="E91" i="27" s="1"/>
  <c r="F60" i="27"/>
  <c r="F91" i="27" s="1"/>
  <c r="T14" i="27"/>
  <c r="M145" i="27" l="1"/>
  <c r="L50" i="27"/>
  <c r="C91" i="27"/>
  <c r="L54" i="27"/>
  <c r="L44" i="27"/>
  <c r="L48" i="27"/>
  <c r="L56" i="27"/>
  <c r="L52" i="27"/>
  <c r="L42" i="27"/>
  <c r="L46" i="27"/>
  <c r="I151" i="14"/>
  <c r="I142" i="14"/>
  <c r="I146" i="14"/>
  <c r="I152" i="14"/>
  <c r="I144" i="14"/>
  <c r="I143" i="14"/>
  <c r="I150" i="14"/>
  <c r="I145" i="14"/>
  <c r="I141" i="14"/>
  <c r="I148" i="14"/>
  <c r="I149" i="14"/>
  <c r="I147" i="14"/>
  <c r="L141" i="14"/>
  <c r="L142" i="14"/>
  <c r="L143" i="14"/>
  <c r="L144" i="14"/>
  <c r="L145" i="14"/>
  <c r="L146" i="14"/>
  <c r="L147" i="14"/>
  <c r="L148" i="14"/>
  <c r="L149" i="14"/>
  <c r="L151" i="14"/>
  <c r="L150" i="14"/>
  <c r="L152" i="14"/>
  <c r="F141" i="14"/>
  <c r="F142" i="14"/>
  <c r="F143" i="14"/>
  <c r="F144" i="14"/>
  <c r="F145" i="14"/>
  <c r="F146" i="14"/>
  <c r="F147" i="14"/>
  <c r="F148" i="14"/>
  <c r="F149" i="14"/>
  <c r="F151" i="14"/>
  <c r="F150" i="14"/>
  <c r="F152" i="14"/>
  <c r="G153" i="14"/>
  <c r="M141" i="14"/>
  <c r="M143" i="14"/>
  <c r="M145" i="14"/>
  <c r="M147" i="14"/>
  <c r="M142" i="14"/>
  <c r="M144" i="14"/>
  <c r="M146" i="14"/>
  <c r="M148" i="14"/>
  <c r="M149" i="14"/>
  <c r="M150" i="14"/>
  <c r="M151" i="14"/>
  <c r="M152" i="14"/>
  <c r="D141" i="14"/>
  <c r="D143" i="14"/>
  <c r="D145" i="14"/>
  <c r="D147" i="14"/>
  <c r="D149" i="14"/>
  <c r="D150" i="14"/>
  <c r="D151" i="14"/>
  <c r="D152" i="14"/>
  <c r="D142" i="14"/>
  <c r="D144" i="14"/>
  <c r="D146" i="14"/>
  <c r="D148" i="14"/>
  <c r="O142" i="14"/>
  <c r="O144" i="14"/>
  <c r="O146" i="14"/>
  <c r="O148" i="14"/>
  <c r="O149" i="14"/>
  <c r="O150" i="14"/>
  <c r="O151" i="14"/>
  <c r="O152" i="14"/>
  <c r="O145" i="14"/>
  <c r="O143" i="14"/>
  <c r="O141" i="14"/>
  <c r="O147" i="14"/>
  <c r="H142" i="14"/>
  <c r="H144" i="14"/>
  <c r="H146" i="14"/>
  <c r="H148" i="14"/>
  <c r="H149" i="14"/>
  <c r="H150" i="14"/>
  <c r="H151" i="14"/>
  <c r="H152" i="14"/>
  <c r="H143" i="14"/>
  <c r="H141" i="14"/>
  <c r="H147" i="14"/>
  <c r="H145" i="14"/>
  <c r="J149" i="14"/>
  <c r="J150" i="14"/>
  <c r="J151" i="14"/>
  <c r="J152" i="14"/>
  <c r="J142" i="14"/>
  <c r="J144" i="14"/>
  <c r="J146" i="14"/>
  <c r="J148" i="14"/>
  <c r="J141" i="14"/>
  <c r="J143" i="14"/>
  <c r="J145" i="14"/>
  <c r="J147" i="14"/>
  <c r="K141" i="14"/>
  <c r="K143" i="14"/>
  <c r="K145" i="14"/>
  <c r="K147" i="14"/>
  <c r="K149" i="14"/>
  <c r="K150" i="14"/>
  <c r="K151" i="14"/>
  <c r="K152" i="14"/>
  <c r="K142" i="14"/>
  <c r="K148" i="14"/>
  <c r="K146" i="14"/>
  <c r="K144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N145" i="14"/>
  <c r="N152" i="14"/>
  <c r="N141" i="14"/>
  <c r="N144" i="14"/>
  <c r="N147" i="14"/>
  <c r="N150" i="14"/>
  <c r="N142" i="14"/>
  <c r="N143" i="14"/>
  <c r="N146" i="14"/>
  <c r="N148" i="14"/>
  <c r="N149" i="14"/>
  <c r="N151" i="14"/>
  <c r="Q14" i="27"/>
  <c r="R14" i="27"/>
  <c r="P14" i="27"/>
  <c r="N14" i="27"/>
  <c r="S14" i="27"/>
  <c r="U14" i="27"/>
  <c r="U15" i="27" s="1"/>
  <c r="T15" i="27"/>
  <c r="I149" i="27" l="1"/>
  <c r="K147" i="27"/>
  <c r="J141" i="27"/>
  <c r="K141" i="27"/>
  <c r="K149" i="27"/>
  <c r="K145" i="27"/>
  <c r="K143" i="27"/>
  <c r="J151" i="27"/>
  <c r="J147" i="27"/>
  <c r="I147" i="27"/>
  <c r="I141" i="27"/>
  <c r="I151" i="27"/>
  <c r="E139" i="27"/>
  <c r="K151" i="27"/>
  <c r="J149" i="27"/>
  <c r="I143" i="27"/>
  <c r="J145" i="27"/>
  <c r="J143" i="27"/>
  <c r="I145" i="27"/>
  <c r="K146" i="27"/>
  <c r="I144" i="27"/>
  <c r="K139" i="27"/>
  <c r="J146" i="27"/>
  <c r="K142" i="27"/>
  <c r="I148" i="27"/>
  <c r="J142" i="27"/>
  <c r="J152" i="27"/>
  <c r="K150" i="27"/>
  <c r="J150" i="27"/>
  <c r="J139" i="27"/>
  <c r="I146" i="27"/>
  <c r="K144" i="27"/>
  <c r="K152" i="27"/>
  <c r="I142" i="27"/>
  <c r="I139" i="27"/>
  <c r="I150" i="27"/>
  <c r="C139" i="27"/>
  <c r="J144" i="27"/>
  <c r="J148" i="27"/>
  <c r="I152" i="27"/>
  <c r="K148" i="27"/>
  <c r="J140" i="27"/>
  <c r="K140" i="27"/>
  <c r="F140" i="27"/>
  <c r="C140" i="27"/>
  <c r="H140" i="27"/>
  <c r="E140" i="27"/>
  <c r="G140" i="27"/>
  <c r="D140" i="27"/>
  <c r="I140" i="27"/>
  <c r="J153" i="14"/>
  <c r="I153" i="14"/>
  <c r="M153" i="14"/>
  <c r="O153" i="14"/>
  <c r="N153" i="14"/>
  <c r="L153" i="14"/>
  <c r="K153" i="14"/>
  <c r="H153" i="14"/>
  <c r="D153" i="14"/>
  <c r="F153" i="14"/>
  <c r="E153" i="14"/>
  <c r="Q15" i="27"/>
  <c r="N15" i="27"/>
  <c r="S15" i="27"/>
  <c r="P15" i="27"/>
  <c r="O14" i="27"/>
  <c r="T45" i="27"/>
  <c r="T47" i="27"/>
  <c r="T44" i="27"/>
  <c r="T48" i="27"/>
  <c r="T46" i="27"/>
  <c r="R15" i="27"/>
  <c r="U48" i="27"/>
  <c r="I153" i="27" l="1"/>
  <c r="I154" i="27" s="1"/>
  <c r="L120" i="27"/>
  <c r="L124" i="27"/>
  <c r="L128" i="27"/>
  <c r="L130" i="27"/>
  <c r="L118" i="27"/>
  <c r="K153" i="27"/>
  <c r="K154" i="27" s="1"/>
  <c r="J153" i="27"/>
  <c r="J154" i="27" s="1"/>
  <c r="L116" i="27"/>
  <c r="L134" i="27"/>
  <c r="L126" i="27"/>
  <c r="L122" i="27"/>
  <c r="L132" i="27"/>
  <c r="D146" i="27"/>
  <c r="D152" i="27"/>
  <c r="D145" i="27"/>
  <c r="D151" i="27"/>
  <c r="D142" i="27"/>
  <c r="D148" i="27"/>
  <c r="D141" i="27"/>
  <c r="D147" i="27"/>
  <c r="D144" i="27"/>
  <c r="D150" i="27"/>
  <c r="D143" i="27"/>
  <c r="D149" i="27"/>
  <c r="E145" i="27"/>
  <c r="E151" i="27"/>
  <c r="E142" i="27"/>
  <c r="E144" i="27"/>
  <c r="E148" i="27"/>
  <c r="E150" i="27"/>
  <c r="E143" i="27"/>
  <c r="E149" i="27"/>
  <c r="E141" i="27"/>
  <c r="E147" i="27"/>
  <c r="E152" i="27"/>
  <c r="E146" i="27"/>
  <c r="H139" i="27"/>
  <c r="O81" i="27"/>
  <c r="O78" i="27"/>
  <c r="F139" i="27"/>
  <c r="G139" i="27"/>
  <c r="D139" i="27"/>
  <c r="P48" i="27"/>
  <c r="P47" i="27"/>
  <c r="P46" i="27"/>
  <c r="P45" i="27"/>
  <c r="P44" i="27"/>
  <c r="P43" i="27"/>
  <c r="N48" i="27"/>
  <c r="N47" i="27"/>
  <c r="N46" i="27"/>
  <c r="N45" i="27"/>
  <c r="N44" i="27"/>
  <c r="N43" i="27"/>
  <c r="T79" i="27"/>
  <c r="O48" i="27"/>
  <c r="O47" i="27"/>
  <c r="O46" i="27"/>
  <c r="O45" i="27"/>
  <c r="O44" i="27"/>
  <c r="O43" i="27"/>
  <c r="T77" i="27"/>
  <c r="T78" i="27"/>
  <c r="T81" i="27"/>
  <c r="U45" i="27"/>
  <c r="U46" i="27"/>
  <c r="T80" i="27"/>
  <c r="O15" i="27"/>
  <c r="U47" i="27"/>
  <c r="U44" i="27"/>
  <c r="T139" i="27"/>
  <c r="L139" i="27" l="1"/>
  <c r="D153" i="27"/>
  <c r="D154" i="27" s="1"/>
  <c r="G141" i="27"/>
  <c r="G143" i="27"/>
  <c r="G147" i="27"/>
  <c r="G149" i="27"/>
  <c r="G146" i="27"/>
  <c r="G152" i="27"/>
  <c r="G142" i="27"/>
  <c r="G148" i="27"/>
  <c r="G145" i="27"/>
  <c r="G151" i="27"/>
  <c r="G144" i="27"/>
  <c r="G150" i="27"/>
  <c r="H146" i="27"/>
  <c r="H152" i="27"/>
  <c r="H145" i="27"/>
  <c r="H151" i="27"/>
  <c r="H144" i="27"/>
  <c r="H150" i="27"/>
  <c r="H143" i="27"/>
  <c r="H149" i="27"/>
  <c r="H142" i="27"/>
  <c r="H148" i="27"/>
  <c r="H147" i="27"/>
  <c r="H141" i="27"/>
  <c r="E153" i="27"/>
  <c r="E154" i="27" s="1"/>
  <c r="F142" i="27"/>
  <c r="F144" i="27"/>
  <c r="F148" i="27"/>
  <c r="F150" i="27"/>
  <c r="F141" i="27"/>
  <c r="F143" i="27"/>
  <c r="F147" i="27"/>
  <c r="F149" i="27"/>
  <c r="F146" i="27"/>
  <c r="F152" i="27"/>
  <c r="F145" i="27"/>
  <c r="F151" i="27"/>
  <c r="T143" i="27"/>
  <c r="N80" i="27"/>
  <c r="N78" i="27"/>
  <c r="N77" i="27"/>
  <c r="N79" i="27"/>
  <c r="N81" i="27"/>
  <c r="T140" i="27"/>
  <c r="T144" i="27"/>
  <c r="T141" i="27"/>
  <c r="T142" i="27"/>
  <c r="S48" i="27"/>
  <c r="S47" i="27"/>
  <c r="S46" i="27"/>
  <c r="S45" i="27"/>
  <c r="S44" i="27"/>
  <c r="S43" i="27"/>
  <c r="Q44" i="27"/>
  <c r="Q43" i="27"/>
  <c r="Q48" i="27"/>
  <c r="Q47" i="27"/>
  <c r="Q46" i="27"/>
  <c r="Q45" i="27"/>
  <c r="R48" i="27"/>
  <c r="R47" i="27"/>
  <c r="R46" i="27"/>
  <c r="R45" i="27"/>
  <c r="R44" i="27"/>
  <c r="R43" i="27"/>
  <c r="U79" i="27"/>
  <c r="O77" i="27"/>
  <c r="O141" i="27"/>
  <c r="U77" i="27"/>
  <c r="O80" i="27"/>
  <c r="O79" i="27"/>
  <c r="U80" i="27"/>
  <c r="U78" i="27"/>
  <c r="U81" i="27"/>
  <c r="P79" i="27"/>
  <c r="P80" i="27"/>
  <c r="P81" i="27"/>
  <c r="P77" i="27"/>
  <c r="P78" i="27"/>
  <c r="C149" i="27" l="1"/>
  <c r="L149" i="27" s="1"/>
  <c r="C147" i="27"/>
  <c r="L147" i="27" s="1"/>
  <c r="C143" i="27"/>
  <c r="L143" i="27" s="1"/>
  <c r="C141" i="27"/>
  <c r="L141" i="27" s="1"/>
  <c r="C150" i="27"/>
  <c r="N143" i="27" s="1"/>
  <c r="C148" i="27"/>
  <c r="N142" i="27" s="1"/>
  <c r="C144" i="27"/>
  <c r="N140" i="27" s="1"/>
  <c r="C142" i="27"/>
  <c r="N139" i="27" s="1"/>
  <c r="C151" i="27"/>
  <c r="L151" i="27" s="1"/>
  <c r="C145" i="27"/>
  <c r="L145" i="27" s="1"/>
  <c r="C152" i="27"/>
  <c r="N144" i="27" s="1"/>
  <c r="C146" i="27"/>
  <c r="N141" i="27" s="1"/>
  <c r="H153" i="27"/>
  <c r="H154" i="27" s="1"/>
  <c r="G153" i="27"/>
  <c r="G154" i="27" s="1"/>
  <c r="F153" i="27"/>
  <c r="F154" i="27" s="1"/>
  <c r="O143" i="27"/>
  <c r="O142" i="27"/>
  <c r="O144" i="27"/>
  <c r="U140" i="27"/>
  <c r="T145" i="27"/>
  <c r="O140" i="27"/>
  <c r="O139" i="27"/>
  <c r="U145" i="27"/>
  <c r="U139" i="27"/>
  <c r="U143" i="27"/>
  <c r="U142" i="27"/>
  <c r="R81" i="27"/>
  <c r="R80" i="27"/>
  <c r="R79" i="27"/>
  <c r="R77" i="27"/>
  <c r="R78" i="27"/>
  <c r="U144" i="27"/>
  <c r="U141" i="27"/>
  <c r="Q80" i="27"/>
  <c r="Q77" i="27"/>
  <c r="Q78" i="27"/>
  <c r="Q81" i="27"/>
  <c r="Q79" i="27"/>
  <c r="S79" i="27"/>
  <c r="S81" i="27"/>
  <c r="S77" i="27"/>
  <c r="S78" i="27"/>
  <c r="S80" i="27"/>
  <c r="P142" i="27"/>
  <c r="P143" i="27"/>
  <c r="P141" i="27"/>
  <c r="P139" i="27"/>
  <c r="P144" i="27"/>
  <c r="P140" i="27"/>
  <c r="C153" i="27" l="1"/>
  <c r="O145" i="27"/>
  <c r="R143" i="27"/>
  <c r="R144" i="27"/>
  <c r="R140" i="27"/>
  <c r="R141" i="27"/>
  <c r="R142" i="27"/>
  <c r="R139" i="27"/>
  <c r="S141" i="27"/>
  <c r="S139" i="27"/>
  <c r="S140" i="27"/>
  <c r="S143" i="27"/>
  <c r="S142" i="27"/>
  <c r="S144" i="27"/>
  <c r="Q139" i="27"/>
  <c r="Q141" i="27"/>
  <c r="Q142" i="27"/>
  <c r="Q144" i="27"/>
  <c r="Q143" i="27"/>
  <c r="Q140" i="27"/>
  <c r="P145" i="27"/>
  <c r="L153" i="27" l="1"/>
  <c r="C154" i="27"/>
  <c r="N145" i="27" s="1"/>
  <c r="S145" i="27"/>
  <c r="Q145" i="27"/>
  <c r="R145" i="27"/>
  <c r="I19" i="8" l="1"/>
  <c r="I17" i="8"/>
  <c r="I16" i="8"/>
  <c r="I14" i="8"/>
  <c r="I13" i="8"/>
  <c r="I11" i="8"/>
  <c r="I10" i="8"/>
  <c r="I8" i="8"/>
  <c r="J13" i="8" l="1"/>
  <c r="J10" i="8"/>
  <c r="J16" i="8"/>
  <c r="J19" i="8"/>
  <c r="J7" i="8"/>
  <c r="A79" i="25"/>
  <c r="A77" i="25"/>
  <c r="A75" i="25"/>
  <c r="A73" i="25"/>
  <c r="A71" i="25"/>
  <c r="A188" i="14"/>
  <c r="A184" i="14"/>
  <c r="A182" i="14"/>
  <c r="A180" i="14"/>
  <c r="A178" i="14"/>
  <c r="A176" i="14"/>
  <c r="K73" i="25" l="1"/>
  <c r="I73" i="25"/>
  <c r="K72" i="25"/>
  <c r="J72" i="25"/>
  <c r="I72" i="25"/>
  <c r="L74" i="25"/>
  <c r="K74" i="25"/>
  <c r="J74" i="25"/>
  <c r="I74" i="25"/>
  <c r="H74" i="25"/>
  <c r="L71" i="25"/>
  <c r="K71" i="25"/>
  <c r="J71" i="25"/>
  <c r="L73" i="25"/>
  <c r="J73" i="25"/>
  <c r="H73" i="25"/>
  <c r="L72" i="25"/>
  <c r="H72" i="25"/>
  <c r="L70" i="25"/>
  <c r="K70" i="25"/>
  <c r="I71" i="25"/>
  <c r="H71" i="25"/>
  <c r="J70" i="25"/>
  <c r="I70" i="25"/>
  <c r="H70" i="25"/>
  <c r="J69" i="25"/>
  <c r="I69" i="25"/>
  <c r="L69" i="25"/>
  <c r="K69" i="25"/>
  <c r="H68" i="25"/>
  <c r="J47" i="25"/>
  <c r="K47" i="25"/>
  <c r="I47" i="25"/>
  <c r="J48" i="25"/>
  <c r="K48" i="25"/>
  <c r="L48" i="25"/>
  <c r="I48" i="25"/>
  <c r="J50" i="25"/>
  <c r="K49" i="25"/>
  <c r="J49" i="25"/>
  <c r="L50" i="25"/>
  <c r="K50" i="25"/>
  <c r="I50" i="25"/>
  <c r="H50" i="25"/>
  <c r="L49" i="25"/>
  <c r="I49" i="25"/>
  <c r="H49" i="25"/>
  <c r="H48" i="25"/>
  <c r="L47" i="25"/>
  <c r="H46" i="25"/>
  <c r="L61" i="25"/>
  <c r="K61" i="25"/>
  <c r="J61" i="25"/>
  <c r="I61" i="25"/>
  <c r="L60" i="25"/>
  <c r="K60" i="25"/>
  <c r="J60" i="25"/>
  <c r="I60" i="25"/>
  <c r="H61" i="25"/>
  <c r="L59" i="25"/>
  <c r="K59" i="25"/>
  <c r="J59" i="25"/>
  <c r="I59" i="25"/>
  <c r="H60" i="25"/>
  <c r="H59" i="25"/>
  <c r="L58" i="25"/>
  <c r="K58" i="25"/>
  <c r="J58" i="25"/>
  <c r="I58" i="25"/>
  <c r="H57" i="25"/>
  <c r="L37" i="25"/>
  <c r="K37" i="25"/>
  <c r="J37" i="25"/>
  <c r="I37" i="25"/>
  <c r="L36" i="25"/>
  <c r="K36" i="25"/>
  <c r="J36" i="25"/>
  <c r="I36" i="25"/>
  <c r="L35" i="25"/>
  <c r="K35" i="25"/>
  <c r="J35" i="25"/>
  <c r="I35" i="25"/>
  <c r="L34" i="25"/>
  <c r="K34" i="25"/>
  <c r="J34" i="25"/>
  <c r="I34" i="25"/>
  <c r="L33" i="25"/>
  <c r="K33" i="25"/>
  <c r="J33" i="25"/>
  <c r="I33" i="25"/>
  <c r="K32" i="25"/>
  <c r="J32" i="25"/>
  <c r="I32" i="25"/>
  <c r="L32" i="25"/>
  <c r="H31" i="25"/>
  <c r="F31" i="25"/>
  <c r="L31" i="25" s="1"/>
  <c r="L20" i="25"/>
  <c r="K20" i="25"/>
  <c r="J20" i="25"/>
  <c r="I20" i="25"/>
  <c r="L19" i="25"/>
  <c r="K19" i="25"/>
  <c r="J19" i="25"/>
  <c r="I19" i="25"/>
  <c r="L18" i="25"/>
  <c r="K18" i="25"/>
  <c r="J18" i="25"/>
  <c r="I18" i="25"/>
  <c r="L17" i="25"/>
  <c r="J17" i="25"/>
  <c r="L16" i="25"/>
  <c r="K16" i="25"/>
  <c r="J16" i="25"/>
  <c r="K17" i="25"/>
  <c r="J13" i="25"/>
  <c r="I13" i="25"/>
  <c r="L13" i="25"/>
  <c r="K13" i="25"/>
  <c r="L12" i="25"/>
  <c r="H12" i="25"/>
  <c r="E12" i="25"/>
  <c r="K12" i="25" s="1"/>
  <c r="D12" i="25"/>
  <c r="D31" i="25" s="1"/>
  <c r="D46" i="25" s="1"/>
  <c r="J46" i="25" s="1"/>
  <c r="C12" i="25"/>
  <c r="I12" i="25" s="1"/>
  <c r="B12" i="25"/>
  <c r="B31" i="25" s="1"/>
  <c r="B57" i="25" s="1"/>
  <c r="B11" i="25"/>
  <c r="L5" i="25"/>
  <c r="I5" i="25"/>
  <c r="K5" i="25"/>
  <c r="J5" i="25"/>
  <c r="L2" i="25"/>
  <c r="K2" i="25"/>
  <c r="J2" i="25"/>
  <c r="I2" i="25"/>
  <c r="H2" i="25"/>
  <c r="B87" i="23"/>
  <c r="B86" i="23"/>
  <c r="B85" i="23"/>
  <c r="B84" i="23"/>
  <c r="B83" i="23"/>
  <c r="B82" i="23"/>
  <c r="B81" i="23"/>
  <c r="B80" i="23"/>
  <c r="B79" i="23"/>
  <c r="B78" i="23"/>
  <c r="B77" i="23"/>
  <c r="A76" i="23"/>
  <c r="R76" i="23" s="1"/>
  <c r="B57" i="23"/>
  <c r="B56" i="23"/>
  <c r="B55" i="23"/>
  <c r="B54" i="23"/>
  <c r="B53" i="23"/>
  <c r="B52" i="23"/>
  <c r="B51" i="23"/>
  <c r="B50" i="23"/>
  <c r="B49" i="23"/>
  <c r="B48" i="23"/>
  <c r="B43" i="23"/>
  <c r="B42" i="23"/>
  <c r="A41" i="23"/>
  <c r="R41" i="23" s="1"/>
  <c r="A56" i="23"/>
  <c r="R48" i="23" s="1"/>
  <c r="A54" i="23"/>
  <c r="R47" i="23" s="1"/>
  <c r="A52" i="23"/>
  <c r="R46" i="23" s="1"/>
  <c r="A50" i="23"/>
  <c r="R45" i="23" s="1"/>
  <c r="A48" i="23"/>
  <c r="R44" i="23" s="1"/>
  <c r="R43" i="23"/>
  <c r="C21" i="23"/>
  <c r="B21" i="23"/>
  <c r="B60" i="23" s="1"/>
  <c r="B20" i="23"/>
  <c r="B18" i="23"/>
  <c r="B17" i="23"/>
  <c r="B16" i="23"/>
  <c r="B15" i="23"/>
  <c r="B14" i="23"/>
  <c r="B13" i="23"/>
  <c r="B12" i="23"/>
  <c r="B41" i="23" s="1"/>
  <c r="B76" i="23" s="1"/>
  <c r="A12" i="23"/>
  <c r="R12" i="23" s="1"/>
  <c r="A17" i="23"/>
  <c r="R14" i="23" s="1"/>
  <c r="A15" i="23"/>
  <c r="R13" i="23" s="1"/>
  <c r="A42" i="23"/>
  <c r="D6" i="25" l="1"/>
  <c r="J4" i="25" s="1"/>
  <c r="C6" i="25"/>
  <c r="I4" i="25" s="1"/>
  <c r="L4" i="25"/>
  <c r="E6" i="25"/>
  <c r="K4" i="25" s="1"/>
  <c r="B30" i="25"/>
  <c r="B59" i="23"/>
  <c r="AB42" i="23"/>
  <c r="X42" i="23"/>
  <c r="T42" i="23"/>
  <c r="W42" i="23"/>
  <c r="V42" i="23"/>
  <c r="AC42" i="23"/>
  <c r="Y42" i="23"/>
  <c r="U42" i="23"/>
  <c r="AA42" i="23"/>
  <c r="Z42" i="23"/>
  <c r="A61" i="23"/>
  <c r="A77" i="23" s="1"/>
  <c r="C60" i="23"/>
  <c r="AC43" i="23"/>
  <c r="V43" i="23"/>
  <c r="AA43" i="23"/>
  <c r="T43" i="23"/>
  <c r="Y43" i="23"/>
  <c r="U43" i="23"/>
  <c r="W43" i="23"/>
  <c r="Z43" i="23"/>
  <c r="AB43" i="23"/>
  <c r="X43" i="23"/>
  <c r="D68" i="25"/>
  <c r="J68" i="25" s="1"/>
  <c r="F46" i="25"/>
  <c r="B46" i="25"/>
  <c r="B68" i="25" s="1"/>
  <c r="E31" i="25"/>
  <c r="F57" i="25"/>
  <c r="L57" i="25" s="1"/>
  <c r="J12" i="25"/>
  <c r="J31" i="25"/>
  <c r="D57" i="25"/>
  <c r="J57" i="25" s="1"/>
  <c r="C31" i="25"/>
  <c r="C46" i="25" s="1"/>
  <c r="B56" i="25" l="1"/>
  <c r="B45" i="25"/>
  <c r="B67" i="25"/>
  <c r="I46" i="25"/>
  <c r="C68" i="25"/>
  <c r="I68" i="25" s="1"/>
  <c r="L46" i="25"/>
  <c r="F68" i="25"/>
  <c r="L68" i="25" s="1"/>
  <c r="K31" i="25"/>
  <c r="E46" i="25"/>
  <c r="AE12" i="23"/>
  <c r="E57" i="25"/>
  <c r="K57" i="25" s="1"/>
  <c r="C57" i="25"/>
  <c r="I57" i="25" s="1"/>
  <c r="I31" i="25"/>
  <c r="Y14" i="23"/>
  <c r="Y13" i="23"/>
  <c r="AE14" i="23" l="1"/>
  <c r="AE13" i="23"/>
  <c r="K46" i="25"/>
  <c r="E68" i="25"/>
  <c r="K68" i="25" s="1"/>
  <c r="X13" i="23"/>
  <c r="X14" i="23"/>
  <c r="T14" i="23"/>
  <c r="T13" i="23"/>
  <c r="AC14" i="23"/>
  <c r="AC13" i="23"/>
  <c r="V14" i="23"/>
  <c r="V13" i="23"/>
  <c r="S13" i="23"/>
  <c r="S14" i="23"/>
  <c r="U14" i="23"/>
  <c r="U13" i="23"/>
  <c r="W14" i="23"/>
  <c r="W13" i="23"/>
  <c r="Z14" i="23"/>
  <c r="Z13" i="23"/>
  <c r="Y12" i="23"/>
  <c r="AA13" i="23"/>
  <c r="AA14" i="23"/>
  <c r="AD14" i="23"/>
  <c r="AD13" i="23"/>
  <c r="AB13" i="23"/>
  <c r="AB14" i="23"/>
  <c r="Y48" i="23" l="1"/>
  <c r="Y47" i="23"/>
  <c r="Y46" i="23"/>
  <c r="Y45" i="23"/>
  <c r="Y44" i="23"/>
  <c r="AC12" i="23"/>
  <c r="U12" i="23"/>
  <c r="AE41" i="23"/>
  <c r="Z12" i="23"/>
  <c r="AD12" i="23"/>
  <c r="V12" i="23"/>
  <c r="X12" i="23"/>
  <c r="AB12" i="23"/>
  <c r="AA12" i="23"/>
  <c r="S12" i="23"/>
  <c r="W12" i="23"/>
  <c r="T12" i="23"/>
  <c r="Y41" i="23"/>
  <c r="S48" i="23" l="1"/>
  <c r="S46" i="23"/>
  <c r="S45" i="23"/>
  <c r="S47" i="23"/>
  <c r="AB48" i="23"/>
  <c r="AB47" i="23"/>
  <c r="AB46" i="23"/>
  <c r="AB45" i="23"/>
  <c r="AB44" i="23"/>
  <c r="AA48" i="23"/>
  <c r="AA47" i="23"/>
  <c r="AA46" i="23"/>
  <c r="AA45" i="23"/>
  <c r="AA44" i="23"/>
  <c r="AE48" i="23"/>
  <c r="AE47" i="23"/>
  <c r="AE46" i="23"/>
  <c r="AE45" i="23"/>
  <c r="AE44" i="23"/>
  <c r="T48" i="23"/>
  <c r="T47" i="23"/>
  <c r="T46" i="23"/>
  <c r="T45" i="23"/>
  <c r="T44" i="23"/>
  <c r="AC44" i="23"/>
  <c r="AC45" i="23"/>
  <c r="AC48" i="23"/>
  <c r="AC47" i="23"/>
  <c r="AC46" i="23"/>
  <c r="Z45" i="23"/>
  <c r="Z48" i="23"/>
  <c r="Z44" i="23"/>
  <c r="Z47" i="23"/>
  <c r="Z46" i="23"/>
  <c r="U48" i="23"/>
  <c r="U47" i="23"/>
  <c r="U46" i="23"/>
  <c r="U45" i="23"/>
  <c r="U44" i="23"/>
  <c r="V46" i="23"/>
  <c r="V47" i="23"/>
  <c r="V45" i="23"/>
  <c r="V44" i="23"/>
  <c r="Y81" i="23"/>
  <c r="Y80" i="23"/>
  <c r="Y79" i="23"/>
  <c r="Y78" i="23"/>
  <c r="Y77" i="23"/>
  <c r="W47" i="23"/>
  <c r="W45" i="23"/>
  <c r="W48" i="23"/>
  <c r="W46" i="23"/>
  <c r="W44" i="23"/>
  <c r="X48" i="23"/>
  <c r="X47" i="23"/>
  <c r="X46" i="23"/>
  <c r="X45" i="23"/>
  <c r="X44" i="23"/>
  <c r="AD45" i="23"/>
  <c r="AD47" i="23"/>
  <c r="AD46" i="23"/>
  <c r="AD48" i="23"/>
  <c r="AD44" i="23"/>
  <c r="V48" i="23"/>
  <c r="V41" i="23"/>
  <c r="Y76" i="23"/>
  <c r="U41" i="23"/>
  <c r="T41" i="23"/>
  <c r="W41" i="23"/>
  <c r="Z41" i="23"/>
  <c r="S41" i="23"/>
  <c r="AA41" i="23"/>
  <c r="AE76" i="23"/>
  <c r="AB41" i="23"/>
  <c r="X41" i="23"/>
  <c r="AD41" i="23"/>
  <c r="AC41" i="23"/>
  <c r="S81" i="23" l="1"/>
  <c r="S79" i="23"/>
  <c r="S77" i="23"/>
  <c r="S80" i="23"/>
  <c r="S78" i="23"/>
  <c r="AC78" i="23"/>
  <c r="AC81" i="23"/>
  <c r="AC80" i="23"/>
  <c r="AC79" i="23"/>
  <c r="AC77" i="23"/>
  <c r="AB81" i="23"/>
  <c r="AB80" i="23"/>
  <c r="AB79" i="23"/>
  <c r="AB78" i="23"/>
  <c r="AB77" i="23"/>
  <c r="AE81" i="23"/>
  <c r="AE80" i="23"/>
  <c r="AE79" i="23"/>
  <c r="AE78" i="23"/>
  <c r="AE77" i="23"/>
  <c r="AA81" i="23"/>
  <c r="AA80" i="23"/>
  <c r="AA79" i="23"/>
  <c r="AA78" i="23"/>
  <c r="AA77" i="23"/>
  <c r="T81" i="23"/>
  <c r="T80" i="23"/>
  <c r="T79" i="23"/>
  <c r="T78" i="23"/>
  <c r="T77" i="23"/>
  <c r="Z81" i="23"/>
  <c r="Z77" i="23"/>
  <c r="Z78" i="23"/>
  <c r="Z80" i="23"/>
  <c r="Z79" i="23"/>
  <c r="U81" i="23"/>
  <c r="U80" i="23"/>
  <c r="U79" i="23"/>
  <c r="U78" i="23"/>
  <c r="U77" i="23"/>
  <c r="X81" i="23"/>
  <c r="X80" i="23"/>
  <c r="X79" i="23"/>
  <c r="X78" i="23"/>
  <c r="X77" i="23"/>
  <c r="V81" i="23"/>
  <c r="V78" i="23"/>
  <c r="V80" i="23"/>
  <c r="V79" i="23"/>
  <c r="V77" i="23"/>
  <c r="AD81" i="23"/>
  <c r="AD80" i="23"/>
  <c r="AD77" i="23"/>
  <c r="AD79" i="23"/>
  <c r="AD78" i="23"/>
  <c r="W78" i="23"/>
  <c r="W81" i="23"/>
  <c r="W80" i="23"/>
  <c r="W79" i="23"/>
  <c r="W77" i="23"/>
  <c r="Z76" i="23"/>
  <c r="T76" i="23"/>
  <c r="AB76" i="23"/>
  <c r="AA76" i="23"/>
  <c r="W76" i="23"/>
  <c r="U76" i="23"/>
  <c r="AC76" i="23"/>
  <c r="X76" i="23"/>
  <c r="AD76" i="23"/>
  <c r="S76" i="23"/>
  <c r="V76" i="23"/>
  <c r="B88" i="21" l="1"/>
  <c r="B87" i="21"/>
  <c r="B86" i="21"/>
  <c r="B85" i="21"/>
  <c r="B84" i="21"/>
  <c r="B83" i="21"/>
  <c r="B82" i="21"/>
  <c r="B81" i="21"/>
  <c r="B80" i="21"/>
  <c r="B79" i="21"/>
  <c r="B78" i="21"/>
  <c r="B77" i="21"/>
  <c r="A76" i="21"/>
  <c r="R76" i="21" s="1"/>
  <c r="A87" i="21"/>
  <c r="R81" i="21" s="1"/>
  <c r="A85" i="21"/>
  <c r="R80" i="21" s="1"/>
  <c r="A83" i="21"/>
  <c r="R79" i="21" s="1"/>
  <c r="A81" i="21"/>
  <c r="R78" i="21" s="1"/>
  <c r="A79" i="21"/>
  <c r="R77" i="21" s="1"/>
  <c r="A41" i="21"/>
  <c r="R41" i="21" s="1"/>
  <c r="A56" i="21"/>
  <c r="R48" i="21" s="1"/>
  <c r="A54" i="21"/>
  <c r="R47" i="21" s="1"/>
  <c r="A52" i="21"/>
  <c r="R46" i="21" s="1"/>
  <c r="A50" i="21"/>
  <c r="R45" i="21" s="1"/>
  <c r="A48" i="21"/>
  <c r="R44" i="21" s="1"/>
  <c r="A46" i="21"/>
  <c r="R43" i="21" s="1"/>
  <c r="C21" i="21"/>
  <c r="B21" i="21"/>
  <c r="B60" i="21" s="1"/>
  <c r="B20" i="21"/>
  <c r="B18" i="21"/>
  <c r="B17" i="21"/>
  <c r="B16" i="21"/>
  <c r="B15" i="21"/>
  <c r="B14" i="21"/>
  <c r="B13" i="21"/>
  <c r="B12" i="21"/>
  <c r="B41" i="21" s="1"/>
  <c r="B76" i="21" s="1"/>
  <c r="A12" i="21"/>
  <c r="R12" i="21" s="1"/>
  <c r="A17" i="21"/>
  <c r="R14" i="21" s="1"/>
  <c r="A15" i="21"/>
  <c r="R13" i="21" s="1"/>
  <c r="A13" i="21"/>
  <c r="A22" i="21" s="1"/>
  <c r="A42" i="21" s="1"/>
  <c r="P51" i="19"/>
  <c r="N51" i="19"/>
  <c r="L51" i="19"/>
  <c r="J51" i="19"/>
  <c r="O50" i="19"/>
  <c r="M50" i="19"/>
  <c r="K50" i="19"/>
  <c r="P52" i="19"/>
  <c r="O52" i="19"/>
  <c r="N52" i="19"/>
  <c r="M52" i="19"/>
  <c r="L52" i="19"/>
  <c r="K52" i="19"/>
  <c r="J52" i="19"/>
  <c r="O51" i="19"/>
  <c r="M51" i="19"/>
  <c r="K51" i="19"/>
  <c r="J49" i="19"/>
  <c r="P50" i="19"/>
  <c r="N50" i="19"/>
  <c r="L50" i="19"/>
  <c r="J50" i="19"/>
  <c r="P49" i="19"/>
  <c r="O49" i="19"/>
  <c r="N49" i="19"/>
  <c r="M49" i="19"/>
  <c r="L49" i="19"/>
  <c r="K49" i="19"/>
  <c r="P48" i="19"/>
  <c r="O48" i="19"/>
  <c r="N48" i="19"/>
  <c r="M48" i="19"/>
  <c r="L48" i="19"/>
  <c r="K48" i="19"/>
  <c r="J48" i="19"/>
  <c r="P47" i="19"/>
  <c r="N47" i="19"/>
  <c r="L47" i="19"/>
  <c r="O47" i="19"/>
  <c r="M47" i="19"/>
  <c r="K47" i="19"/>
  <c r="J46" i="19"/>
  <c r="P37" i="19"/>
  <c r="O37" i="19"/>
  <c r="N37" i="19"/>
  <c r="K37" i="19"/>
  <c r="N36" i="19"/>
  <c r="M36" i="19"/>
  <c r="K36" i="19"/>
  <c r="P35" i="19"/>
  <c r="N35" i="19"/>
  <c r="M35" i="19"/>
  <c r="L35" i="19"/>
  <c r="M37" i="19"/>
  <c r="L37" i="19"/>
  <c r="O34" i="19"/>
  <c r="M34" i="19"/>
  <c r="L34" i="19"/>
  <c r="K34" i="19"/>
  <c r="P36" i="19"/>
  <c r="O36" i="19"/>
  <c r="L36" i="19"/>
  <c r="O35" i="19"/>
  <c r="K35" i="19"/>
  <c r="P33" i="19"/>
  <c r="M33" i="19"/>
  <c r="L33" i="19"/>
  <c r="P34" i="19"/>
  <c r="N34" i="19"/>
  <c r="O33" i="19"/>
  <c r="N33" i="19"/>
  <c r="K33" i="19"/>
  <c r="P32" i="19"/>
  <c r="O32" i="19"/>
  <c r="N32" i="19"/>
  <c r="M32" i="19"/>
  <c r="L32" i="19"/>
  <c r="K32" i="19"/>
  <c r="J31" i="19"/>
  <c r="P31" i="19"/>
  <c r="P20" i="19"/>
  <c r="N20" i="19"/>
  <c r="M20" i="19"/>
  <c r="P19" i="19"/>
  <c r="O19" i="19"/>
  <c r="M19" i="19"/>
  <c r="L19" i="19"/>
  <c r="K19" i="19"/>
  <c r="P18" i="19"/>
  <c r="O18" i="19"/>
  <c r="N18" i="19"/>
  <c r="L18" i="19"/>
  <c r="K18" i="19"/>
  <c r="O17" i="19"/>
  <c r="N17" i="19"/>
  <c r="M17" i="19"/>
  <c r="K17" i="19"/>
  <c r="O20" i="19"/>
  <c r="K20" i="19"/>
  <c r="N19" i="19"/>
  <c r="P16" i="19"/>
  <c r="N16" i="19"/>
  <c r="M18" i="19"/>
  <c r="P17" i="19"/>
  <c r="L17" i="19"/>
  <c r="M15" i="19"/>
  <c r="L15" i="19"/>
  <c r="K15" i="19"/>
  <c r="O16" i="19"/>
  <c r="M16" i="19"/>
  <c r="K16" i="19"/>
  <c r="P15" i="19"/>
  <c r="O15" i="19"/>
  <c r="N15" i="19"/>
  <c r="P13" i="19"/>
  <c r="O13" i="19"/>
  <c r="N13" i="19"/>
  <c r="L13" i="19"/>
  <c r="Q13" i="19" s="1"/>
  <c r="M13" i="19"/>
  <c r="P12" i="19"/>
  <c r="J12" i="19"/>
  <c r="M31" i="19"/>
  <c r="L31" i="19"/>
  <c r="B12" i="19"/>
  <c r="B31" i="19" s="1"/>
  <c r="B46" i="19" s="1"/>
  <c r="P5" i="19"/>
  <c r="N5" i="19"/>
  <c r="M5" i="19"/>
  <c r="K5" i="19"/>
  <c r="O5" i="19"/>
  <c r="L5" i="19"/>
  <c r="P2" i="19"/>
  <c r="O2" i="19"/>
  <c r="N2" i="19"/>
  <c r="M2" i="19"/>
  <c r="L2" i="19"/>
  <c r="K2" i="19"/>
  <c r="J2" i="19"/>
  <c r="AB42" i="21" l="1"/>
  <c r="X42" i="21"/>
  <c r="T42" i="21"/>
  <c r="AA42" i="21"/>
  <c r="W42" i="21"/>
  <c r="S42" i="21"/>
  <c r="Z42" i="21"/>
  <c r="AC42" i="21"/>
  <c r="Y42" i="21"/>
  <c r="U42" i="21"/>
  <c r="V42" i="21"/>
  <c r="R36" i="19"/>
  <c r="Q18" i="19"/>
  <c r="R37" i="19"/>
  <c r="R50" i="19"/>
  <c r="Q33" i="19"/>
  <c r="Q49" i="19"/>
  <c r="Q47" i="19"/>
  <c r="R19" i="19"/>
  <c r="R17" i="19"/>
  <c r="A61" i="21"/>
  <c r="A77" i="21" s="1"/>
  <c r="C60" i="21"/>
  <c r="AB43" i="21"/>
  <c r="T43" i="21"/>
  <c r="U43" i="21"/>
  <c r="Y43" i="21"/>
  <c r="AC43" i="21"/>
  <c r="X43" i="21"/>
  <c r="V43" i="21"/>
  <c r="AA43" i="21"/>
  <c r="Z43" i="21"/>
  <c r="W43" i="21"/>
  <c r="B59" i="21"/>
  <c r="Q51" i="19"/>
  <c r="Q36" i="19"/>
  <c r="R34" i="19"/>
  <c r="R32" i="19"/>
  <c r="R13" i="19"/>
  <c r="H46" i="19"/>
  <c r="P46" i="19" s="1"/>
  <c r="D46" i="19"/>
  <c r="L46" i="19" s="1"/>
  <c r="E46" i="19"/>
  <c r="M46" i="19" s="1"/>
  <c r="Q48" i="19"/>
  <c r="R51" i="19"/>
  <c r="Q52" i="19"/>
  <c r="R33" i="19"/>
  <c r="Q35" i="19"/>
  <c r="Q32" i="19"/>
  <c r="R35" i="19"/>
  <c r="R16" i="19"/>
  <c r="R15" i="19"/>
  <c r="R18" i="19"/>
  <c r="R20" i="19"/>
  <c r="R5" i="19"/>
  <c r="R52" i="19"/>
  <c r="Q50" i="19"/>
  <c r="R49" i="19"/>
  <c r="R48" i="19"/>
  <c r="R47" i="19"/>
  <c r="Q15" i="19"/>
  <c r="Q17" i="19"/>
  <c r="L12" i="19"/>
  <c r="M12" i="19"/>
  <c r="Q5" i="19"/>
  <c r="Q19" i="19"/>
  <c r="Q34" i="19"/>
  <c r="Q37" i="19"/>
  <c r="L20" i="19"/>
  <c r="Q20" i="19" s="1"/>
  <c r="N12" i="19"/>
  <c r="L16" i="19"/>
  <c r="Q16" i="19" s="1"/>
  <c r="K12" i="19"/>
  <c r="O12" i="19"/>
  <c r="B11" i="19"/>
  <c r="G6" i="19" l="1"/>
  <c r="O4" i="19" s="1"/>
  <c r="F6" i="19"/>
  <c r="N4" i="19" s="1"/>
  <c r="E6" i="19"/>
  <c r="M4" i="19" s="1"/>
  <c r="H6" i="19"/>
  <c r="P4" i="19" s="1"/>
  <c r="D6" i="19"/>
  <c r="L4" i="19" s="1"/>
  <c r="C6" i="19"/>
  <c r="K4" i="19" s="1"/>
  <c r="Q4" i="19" s="1"/>
  <c r="S36" i="19"/>
  <c r="S50" i="19"/>
  <c r="S37" i="19"/>
  <c r="S47" i="19"/>
  <c r="S33" i="19"/>
  <c r="S18" i="19"/>
  <c r="S19" i="19"/>
  <c r="S51" i="19"/>
  <c r="S49" i="19"/>
  <c r="S32" i="19"/>
  <c r="S17" i="19"/>
  <c r="S13" i="19"/>
  <c r="S34" i="19"/>
  <c r="S16" i="19"/>
  <c r="S15" i="19"/>
  <c r="S52" i="19"/>
  <c r="S48" i="19"/>
  <c r="S35" i="19"/>
  <c r="S20" i="19"/>
  <c r="S5" i="19"/>
  <c r="O31" i="19"/>
  <c r="G46" i="19"/>
  <c r="O46" i="19" s="1"/>
  <c r="K31" i="19"/>
  <c r="C46" i="19"/>
  <c r="K46" i="19" s="1"/>
  <c r="N31" i="19"/>
  <c r="F46" i="19"/>
  <c r="N46" i="19" s="1"/>
  <c r="AC14" i="21"/>
  <c r="B30" i="19"/>
  <c r="R4" i="19" l="1"/>
  <c r="S4" i="19"/>
  <c r="H4" i="19"/>
  <c r="D4" i="19"/>
  <c r="G4" i="19"/>
  <c r="F4" i="19"/>
  <c r="E4" i="19"/>
  <c r="C4" i="19"/>
  <c r="B8" i="19"/>
  <c r="B6" i="19"/>
  <c r="Q79" i="21"/>
  <c r="B45" i="19"/>
  <c r="AC12" i="21"/>
  <c r="AC13" i="21"/>
  <c r="V14" i="21"/>
  <c r="V13" i="21"/>
  <c r="S14" i="21"/>
  <c r="S13" i="21"/>
  <c r="AD14" i="21"/>
  <c r="AD13" i="21"/>
  <c r="T13" i="21"/>
  <c r="T14" i="21"/>
  <c r="U14" i="21"/>
  <c r="U13" i="21"/>
  <c r="W14" i="21"/>
  <c r="W13" i="21"/>
  <c r="AE14" i="21"/>
  <c r="AE13" i="21"/>
  <c r="AA14" i="21"/>
  <c r="AA13" i="21"/>
  <c r="Y14" i="21"/>
  <c r="Y13" i="21"/>
  <c r="Z14" i="21"/>
  <c r="Z13" i="21"/>
  <c r="X13" i="21"/>
  <c r="X14" i="21"/>
  <c r="AB13" i="21"/>
  <c r="AB14" i="21"/>
  <c r="N3" i="19" l="1"/>
  <c r="O3" i="19"/>
  <c r="L3" i="19"/>
  <c r="M3" i="19"/>
  <c r="P3" i="19"/>
  <c r="K3" i="19"/>
  <c r="AC44" i="21"/>
  <c r="V12" i="21"/>
  <c r="X12" i="21"/>
  <c r="U12" i="21"/>
  <c r="AA12" i="21"/>
  <c r="Y12" i="21"/>
  <c r="W12" i="21"/>
  <c r="AD12" i="21"/>
  <c r="S12" i="21"/>
  <c r="T12" i="21"/>
  <c r="Z12" i="21"/>
  <c r="AE12" i="21"/>
  <c r="AB12" i="21"/>
  <c r="Q3" i="19" l="1"/>
  <c r="R3" i="19"/>
  <c r="S3" i="19" s="1"/>
  <c r="S48" i="21"/>
  <c r="S46" i="21"/>
  <c r="S44" i="21"/>
  <c r="S47" i="21"/>
  <c r="S45" i="21"/>
  <c r="S43" i="21"/>
  <c r="AC48" i="21"/>
  <c r="AC45" i="21"/>
  <c r="AC41" i="21"/>
  <c r="AC46" i="21"/>
  <c r="AC47" i="21"/>
  <c r="X48" i="21"/>
  <c r="X47" i="21"/>
  <c r="X46" i="21"/>
  <c r="X45" i="21"/>
  <c r="X44" i="21"/>
  <c r="Z48" i="21"/>
  <c r="Z47" i="21"/>
  <c r="Z46" i="21"/>
  <c r="Z45" i="21"/>
  <c r="Z44" i="21"/>
  <c r="AA47" i="21"/>
  <c r="AA46" i="21"/>
  <c r="AA44" i="21"/>
  <c r="AA45" i="21"/>
  <c r="AA48" i="21"/>
  <c r="AD48" i="21"/>
  <c r="AD47" i="21"/>
  <c r="AD46" i="21"/>
  <c r="AD45" i="21"/>
  <c r="AD44" i="21"/>
  <c r="AB48" i="21"/>
  <c r="AB47" i="21"/>
  <c r="AB46" i="21"/>
  <c r="AB45" i="21"/>
  <c r="AB44" i="21"/>
  <c r="W45" i="21"/>
  <c r="W47" i="21"/>
  <c r="W46" i="21"/>
  <c r="W44" i="21"/>
  <c r="W48" i="21"/>
  <c r="U48" i="21"/>
  <c r="U47" i="21"/>
  <c r="U44" i="21"/>
  <c r="U46" i="21"/>
  <c r="U45" i="21"/>
  <c r="V48" i="21"/>
  <c r="V47" i="21"/>
  <c r="V46" i="21"/>
  <c r="V45" i="21"/>
  <c r="V44" i="21"/>
  <c r="T48" i="21"/>
  <c r="T47" i="21"/>
  <c r="T46" i="21"/>
  <c r="T45" i="21"/>
  <c r="T44" i="21"/>
  <c r="Y48" i="21"/>
  <c r="Y47" i="21"/>
  <c r="Y46" i="21"/>
  <c r="Y45" i="21"/>
  <c r="Y44" i="21"/>
  <c r="AE47" i="21"/>
  <c r="AE45" i="21"/>
  <c r="AE48" i="21"/>
  <c r="AE46" i="21"/>
  <c r="AE44" i="21"/>
  <c r="AE41" i="21"/>
  <c r="AD41" i="21"/>
  <c r="U41" i="21"/>
  <c r="Y41" i="21"/>
  <c r="Z41" i="21"/>
  <c r="V41" i="21"/>
  <c r="T41" i="21"/>
  <c r="AB41" i="21"/>
  <c r="S41" i="21"/>
  <c r="W41" i="21"/>
  <c r="AA41" i="21"/>
  <c r="X41" i="21"/>
  <c r="S80" i="21" l="1"/>
  <c r="S78" i="21"/>
  <c r="S79" i="21"/>
  <c r="S81" i="21"/>
  <c r="S77" i="21"/>
  <c r="AC76" i="21"/>
  <c r="AC81" i="21"/>
  <c r="AC80" i="21"/>
  <c r="AC77" i="21"/>
  <c r="AC79" i="21"/>
  <c r="AC78" i="21"/>
  <c r="AA81" i="21"/>
  <c r="AA79" i="21"/>
  <c r="AA77" i="21"/>
  <c r="AA80" i="21"/>
  <c r="AA78" i="21"/>
  <c r="AE81" i="21"/>
  <c r="AE79" i="21"/>
  <c r="AE77" i="21"/>
  <c r="AE80" i="21"/>
  <c r="AE78" i="21"/>
  <c r="AB81" i="21"/>
  <c r="AB79" i="21"/>
  <c r="AB77" i="21"/>
  <c r="AB78" i="21"/>
  <c r="T80" i="21"/>
  <c r="T78" i="21"/>
  <c r="T81" i="21"/>
  <c r="T79" i="21"/>
  <c r="T77" i="21"/>
  <c r="Z81" i="21"/>
  <c r="Z80" i="21"/>
  <c r="Z79" i="21"/>
  <c r="Z78" i="21"/>
  <c r="Z77" i="21"/>
  <c r="U81" i="21"/>
  <c r="U80" i="21"/>
  <c r="U79" i="21"/>
  <c r="U78" i="21"/>
  <c r="U77" i="21"/>
  <c r="AD81" i="21"/>
  <c r="AD80" i="21"/>
  <c r="AD79" i="21"/>
  <c r="AD78" i="21"/>
  <c r="AD77" i="21"/>
  <c r="Y81" i="21"/>
  <c r="Y80" i="21"/>
  <c r="Y79" i="21"/>
  <c r="Y78" i="21"/>
  <c r="Y77" i="21"/>
  <c r="W81" i="21"/>
  <c r="W80" i="21"/>
  <c r="W79" i="21"/>
  <c r="W78" i="21"/>
  <c r="W77" i="21"/>
  <c r="X81" i="21"/>
  <c r="X80" i="21"/>
  <c r="X79" i="21"/>
  <c r="X78" i="21"/>
  <c r="X77" i="21"/>
  <c r="V81" i="21"/>
  <c r="V80" i="21"/>
  <c r="V79" i="21"/>
  <c r="V78" i="21"/>
  <c r="V77" i="21"/>
  <c r="X76" i="21"/>
  <c r="AB80" i="21"/>
  <c r="AB76" i="21"/>
  <c r="Z76" i="21"/>
  <c r="Y76" i="21"/>
  <c r="U76" i="21"/>
  <c r="W76" i="21"/>
  <c r="V76" i="21"/>
  <c r="AD76" i="21"/>
  <c r="AA76" i="21"/>
  <c r="S76" i="21"/>
  <c r="T76" i="21"/>
  <c r="AE76" i="21"/>
  <c r="A78" i="17" l="1"/>
  <c r="R78" i="17" s="1"/>
  <c r="AE80" i="17"/>
  <c r="AE49" i="17"/>
  <c r="A42" i="17"/>
  <c r="R42" i="17" s="1"/>
  <c r="C22" i="17"/>
  <c r="B22" i="17"/>
  <c r="B62" i="17" s="1"/>
  <c r="AE12" i="17"/>
  <c r="B12" i="17"/>
  <c r="A12" i="17"/>
  <c r="R12" i="17" s="1"/>
  <c r="AE14" i="17"/>
  <c r="AE13" i="17"/>
  <c r="AB43" i="17" l="1"/>
  <c r="X43" i="17"/>
  <c r="T43" i="17"/>
  <c r="AA43" i="17"/>
  <c r="W43" i="17"/>
  <c r="S43" i="17"/>
  <c r="AD43" i="17"/>
  <c r="Z43" i="17"/>
  <c r="V43" i="17"/>
  <c r="AC43" i="17"/>
  <c r="Y43" i="17"/>
  <c r="U43" i="17"/>
  <c r="C62" i="17"/>
  <c r="AE81" i="17"/>
  <c r="AE46" i="17"/>
  <c r="AE45" i="17"/>
  <c r="AE42" i="17"/>
  <c r="AE47" i="17"/>
  <c r="AE82" i="17"/>
  <c r="AE79" i="17"/>
  <c r="AE83" i="17"/>
  <c r="AE48" i="17"/>
  <c r="T190" i="14"/>
  <c r="T189" i="14"/>
  <c r="T188" i="14"/>
  <c r="AI139" i="14"/>
  <c r="AI143" i="14"/>
  <c r="AI142" i="14"/>
  <c r="AI140" i="14"/>
  <c r="AI144" i="14"/>
  <c r="AI141" i="14"/>
  <c r="AI48" i="14"/>
  <c r="AI46" i="14"/>
  <c r="AE78" i="17" l="1"/>
  <c r="AI44" i="14"/>
  <c r="AI78" i="14"/>
  <c r="AI77" i="14"/>
  <c r="AI45" i="14"/>
  <c r="AI79" i="14"/>
  <c r="AI47" i="14"/>
  <c r="AI81" i="14"/>
  <c r="AI80" i="14"/>
  <c r="AI14" i="14"/>
  <c r="AI13" i="14"/>
  <c r="O91" i="14"/>
  <c r="O157" i="14" s="1"/>
  <c r="L91" i="14"/>
  <c r="L157" i="14" s="1"/>
  <c r="K91" i="14"/>
  <c r="K157" i="14" s="1"/>
  <c r="H91" i="14"/>
  <c r="H157" i="14" s="1"/>
  <c r="G91" i="14"/>
  <c r="G157" i="14" s="1"/>
  <c r="F91" i="14"/>
  <c r="F157" i="14" s="1"/>
  <c r="D91" i="14"/>
  <c r="D157" i="14" s="1"/>
  <c r="C21" i="14"/>
  <c r="AH144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A115" i="14"/>
  <c r="A138" i="14" s="1"/>
  <c r="T138" i="14" s="1"/>
  <c r="AH143" i="14"/>
  <c r="AH142" i="14"/>
  <c r="AH141" i="14"/>
  <c r="AH140" i="14"/>
  <c r="AH139" i="14"/>
  <c r="A76" i="14"/>
  <c r="T76" i="14" s="1"/>
  <c r="A41" i="14"/>
  <c r="T41" i="14" s="1"/>
  <c r="AH48" i="14"/>
  <c r="AH46" i="14"/>
  <c r="N91" i="14"/>
  <c r="N157" i="14" s="1"/>
  <c r="M91" i="14"/>
  <c r="M157" i="14" s="1"/>
  <c r="J91" i="14"/>
  <c r="J157" i="14" s="1"/>
  <c r="I91" i="14"/>
  <c r="I157" i="14" s="1"/>
  <c r="E91" i="14"/>
  <c r="E157" i="14" s="1"/>
  <c r="B21" i="14"/>
  <c r="B60" i="14" s="1"/>
  <c r="B91" i="14" s="1"/>
  <c r="B157" i="14" s="1"/>
  <c r="B20" i="14"/>
  <c r="B138" i="14"/>
  <c r="B188" i="14" s="1"/>
  <c r="A12" i="14"/>
  <c r="T12" i="14" s="1"/>
  <c r="AH14" i="14"/>
  <c r="AH13" i="14"/>
  <c r="B153" i="14" l="1"/>
  <c r="B154" i="14" s="1"/>
  <c r="B189" i="14"/>
  <c r="R190" i="14" s="1"/>
  <c r="B191" i="14"/>
  <c r="P192" i="14" s="1"/>
  <c r="AH190" i="14" s="1"/>
  <c r="AE42" i="14"/>
  <c r="AA42" i="14"/>
  <c r="W42" i="14"/>
  <c r="X42" i="14"/>
  <c r="AD42" i="14"/>
  <c r="Z42" i="14"/>
  <c r="V42" i="14"/>
  <c r="AB42" i="14"/>
  <c r="AG42" i="14"/>
  <c r="AC42" i="14"/>
  <c r="Y42" i="14"/>
  <c r="U42" i="14"/>
  <c r="AF42" i="14"/>
  <c r="C60" i="14"/>
  <c r="C91" i="14" s="1"/>
  <c r="C157" i="14" s="1"/>
  <c r="R91" i="14"/>
  <c r="Q91" i="14"/>
  <c r="AD12" i="14"/>
  <c r="X12" i="14"/>
  <c r="AH77" i="14"/>
  <c r="AH79" i="14"/>
  <c r="AH45" i="14"/>
  <c r="AH12" i="14"/>
  <c r="AH81" i="14"/>
  <c r="AH47" i="14"/>
  <c r="AI12" i="14"/>
  <c r="AH80" i="14"/>
  <c r="AH78" i="14"/>
  <c r="AH44" i="14"/>
  <c r="B59" i="14"/>
  <c r="P190" i="14" l="1"/>
  <c r="AH189" i="14" s="1"/>
  <c r="R192" i="14"/>
  <c r="Q190" i="14"/>
  <c r="AI189" i="14" s="1"/>
  <c r="Q192" i="14"/>
  <c r="AI190" i="14" s="1"/>
  <c r="B90" i="14"/>
  <c r="R157" i="14"/>
  <c r="R138" i="14"/>
  <c r="Q157" i="14"/>
  <c r="P91" i="14"/>
  <c r="V12" i="14"/>
  <c r="Y12" i="14"/>
  <c r="AA12" i="14"/>
  <c r="AB12" i="14"/>
  <c r="X13" i="14"/>
  <c r="X14" i="14"/>
  <c r="AI41" i="14"/>
  <c r="AD13" i="14"/>
  <c r="AD14" i="14"/>
  <c r="W12" i="14"/>
  <c r="Z12" i="14"/>
  <c r="AC12" i="14"/>
  <c r="AE12" i="14"/>
  <c r="AH41" i="14"/>
  <c r="B156" i="14" l="1"/>
  <c r="P157" i="14"/>
  <c r="S157" i="14" s="1"/>
  <c r="P138" i="14"/>
  <c r="C140" i="14"/>
  <c r="R188" i="14"/>
  <c r="Z45" i="14"/>
  <c r="U12" i="14"/>
  <c r="AC14" i="14"/>
  <c r="AC13" i="14"/>
  <c r="AB13" i="14"/>
  <c r="AB14" i="14"/>
  <c r="U13" i="14"/>
  <c r="U14" i="14"/>
  <c r="AE13" i="14"/>
  <c r="AE14" i="14"/>
  <c r="AF13" i="14"/>
  <c r="AF14" i="14"/>
  <c r="AI76" i="14"/>
  <c r="Q138" i="14"/>
  <c r="AA13" i="14"/>
  <c r="AA14" i="14"/>
  <c r="V13" i="14"/>
  <c r="V14" i="14"/>
  <c r="W13" i="14"/>
  <c r="W14" i="14"/>
  <c r="AH76" i="14"/>
  <c r="Y13" i="14"/>
  <c r="Y14" i="14"/>
  <c r="Z41" i="14"/>
  <c r="Z46" i="14"/>
  <c r="Z48" i="14"/>
  <c r="Z47" i="14"/>
  <c r="Z13" i="14"/>
  <c r="Z14" i="14"/>
  <c r="AG14" i="14"/>
  <c r="AG13" i="14"/>
  <c r="B187" i="14" l="1"/>
  <c r="C139" i="14"/>
  <c r="S139" i="14" s="1"/>
  <c r="Z44" i="14"/>
  <c r="U45" i="14"/>
  <c r="Q188" i="14"/>
  <c r="AI188" i="14" s="1"/>
  <c r="AI138" i="14"/>
  <c r="P188" i="14"/>
  <c r="AH188" i="14" s="1"/>
  <c r="AH138" i="14"/>
  <c r="V41" i="14"/>
  <c r="V47" i="14"/>
  <c r="V48" i="14"/>
  <c r="V44" i="14"/>
  <c r="V45" i="14"/>
  <c r="V46" i="14"/>
  <c r="X41" i="14"/>
  <c r="X45" i="14"/>
  <c r="X46" i="14"/>
  <c r="X48" i="14"/>
  <c r="X44" i="14"/>
  <c r="X47" i="14"/>
  <c r="AF12" i="14"/>
  <c r="AB41" i="14"/>
  <c r="AB44" i="14"/>
  <c r="AB47" i="14"/>
  <c r="AB45" i="14"/>
  <c r="AB46" i="14"/>
  <c r="AB48" i="14"/>
  <c r="AE41" i="14"/>
  <c r="AE44" i="14"/>
  <c r="AE45" i="14"/>
  <c r="AE46" i="14"/>
  <c r="AE47" i="14"/>
  <c r="AE48" i="14"/>
  <c r="W41" i="14"/>
  <c r="W44" i="14"/>
  <c r="W45" i="14"/>
  <c r="W46" i="14"/>
  <c r="W47" i="14"/>
  <c r="W48" i="14"/>
  <c r="Z76" i="14"/>
  <c r="Z77" i="14"/>
  <c r="Z79" i="14"/>
  <c r="Z80" i="14"/>
  <c r="Z81" i="14"/>
  <c r="Z78" i="14"/>
  <c r="Y41" i="14"/>
  <c r="Y48" i="14"/>
  <c r="Y44" i="14"/>
  <c r="Y45" i="14"/>
  <c r="Y46" i="14"/>
  <c r="Y47" i="14"/>
  <c r="AG12" i="14"/>
  <c r="AA41" i="14"/>
  <c r="AA44" i="14"/>
  <c r="AA45" i="14"/>
  <c r="AA46" i="14"/>
  <c r="AA47" i="14"/>
  <c r="AA48" i="14"/>
  <c r="AD41" i="14"/>
  <c r="AD44" i="14"/>
  <c r="AD46" i="14"/>
  <c r="AD48" i="14"/>
  <c r="AD45" i="14"/>
  <c r="AD47" i="14"/>
  <c r="AC41" i="14"/>
  <c r="AC44" i="14"/>
  <c r="AC45" i="14"/>
  <c r="AC46" i="14"/>
  <c r="AC47" i="14"/>
  <c r="AC48" i="14"/>
  <c r="U46" i="14" l="1"/>
  <c r="U41" i="14"/>
  <c r="U48" i="14"/>
  <c r="U47" i="14"/>
  <c r="U76" i="14"/>
  <c r="U44" i="14"/>
  <c r="W76" i="14"/>
  <c r="W78" i="14"/>
  <c r="W80" i="14"/>
  <c r="W81" i="14"/>
  <c r="W77" i="14"/>
  <c r="W79" i="14"/>
  <c r="AF41" i="14"/>
  <c r="AF48" i="14"/>
  <c r="AF44" i="14"/>
  <c r="AF45" i="14"/>
  <c r="AF46" i="14"/>
  <c r="AF47" i="14"/>
  <c r="Y76" i="14"/>
  <c r="Y77" i="14"/>
  <c r="Y78" i="14"/>
  <c r="Y79" i="14"/>
  <c r="Y80" i="14"/>
  <c r="Y81" i="14"/>
  <c r="AD76" i="14"/>
  <c r="AD78" i="14"/>
  <c r="AD81" i="14"/>
  <c r="AD77" i="14"/>
  <c r="AD80" i="14"/>
  <c r="AD79" i="14"/>
  <c r="X76" i="14"/>
  <c r="X77" i="14"/>
  <c r="X80" i="14"/>
  <c r="X78" i="14"/>
  <c r="X79" i="14"/>
  <c r="X81" i="14"/>
  <c r="V76" i="14"/>
  <c r="V78" i="14"/>
  <c r="V79" i="14"/>
  <c r="V80" i="14"/>
  <c r="V77" i="14"/>
  <c r="V81" i="14"/>
  <c r="AE76" i="14"/>
  <c r="AE77" i="14"/>
  <c r="AE79" i="14"/>
  <c r="AE81" i="14"/>
  <c r="AE80" i="14"/>
  <c r="AE78" i="14"/>
  <c r="AA76" i="14"/>
  <c r="AA81" i="14"/>
  <c r="AA79" i="14"/>
  <c r="AA77" i="14"/>
  <c r="AA78" i="14"/>
  <c r="AA80" i="14"/>
  <c r="AB76" i="14"/>
  <c r="AB78" i="14"/>
  <c r="AB80" i="14"/>
  <c r="AB79" i="14"/>
  <c r="AB77" i="14"/>
  <c r="AB81" i="14"/>
  <c r="AC76" i="14"/>
  <c r="AC77" i="14"/>
  <c r="AC78" i="14"/>
  <c r="AC79" i="14"/>
  <c r="AC80" i="14"/>
  <c r="AC81" i="14"/>
  <c r="Z139" i="14"/>
  <c r="Z140" i="14"/>
  <c r="Z141" i="14"/>
  <c r="Z142" i="14"/>
  <c r="Z144" i="14"/>
  <c r="Z143" i="14"/>
  <c r="AG41" i="14"/>
  <c r="AG47" i="14"/>
  <c r="AG44" i="14"/>
  <c r="AG45" i="14"/>
  <c r="AG46" i="14"/>
  <c r="AG48" i="14"/>
  <c r="H138" i="14"/>
  <c r="C148" i="14" l="1"/>
  <c r="U142" i="14" s="1"/>
  <c r="U80" i="14"/>
  <c r="U78" i="14"/>
  <c r="U81" i="14"/>
  <c r="U79" i="14"/>
  <c r="U77" i="14"/>
  <c r="Z138" i="14"/>
  <c r="W139" i="14"/>
  <c r="W140" i="14"/>
  <c r="W141" i="14"/>
  <c r="W142" i="14"/>
  <c r="W143" i="14"/>
  <c r="W144" i="14"/>
  <c r="AD139" i="14"/>
  <c r="AD140" i="14"/>
  <c r="AD141" i="14"/>
  <c r="AD144" i="14"/>
  <c r="AD143" i="14"/>
  <c r="AD142" i="14"/>
  <c r="X140" i="14"/>
  <c r="X143" i="14"/>
  <c r="X139" i="14"/>
  <c r="X141" i="14"/>
  <c r="X142" i="14"/>
  <c r="X144" i="14"/>
  <c r="AB139" i="14"/>
  <c r="AB140" i="14"/>
  <c r="AB141" i="14"/>
  <c r="AB142" i="14"/>
  <c r="AB143" i="14"/>
  <c r="AB144" i="14"/>
  <c r="AF76" i="14"/>
  <c r="AF77" i="14"/>
  <c r="AF80" i="14"/>
  <c r="AF81" i="14"/>
  <c r="AF79" i="14"/>
  <c r="AF78" i="14"/>
  <c r="AE139" i="14"/>
  <c r="AE140" i="14"/>
  <c r="AE141" i="14"/>
  <c r="AE142" i="14"/>
  <c r="AE143" i="14"/>
  <c r="AE144" i="14"/>
  <c r="Y144" i="14"/>
  <c r="Y140" i="14"/>
  <c r="Y143" i="14"/>
  <c r="Y139" i="14"/>
  <c r="Y142" i="14"/>
  <c r="Y141" i="14"/>
  <c r="AG76" i="14"/>
  <c r="AG77" i="14"/>
  <c r="AG78" i="14"/>
  <c r="AG79" i="14"/>
  <c r="AG80" i="14"/>
  <c r="AG81" i="14"/>
  <c r="AA139" i="14"/>
  <c r="AA140" i="14"/>
  <c r="AA141" i="14"/>
  <c r="AA142" i="14"/>
  <c r="AA144" i="14"/>
  <c r="V139" i="14"/>
  <c r="V140" i="14"/>
  <c r="V141" i="14"/>
  <c r="V142" i="14"/>
  <c r="V143" i="14"/>
  <c r="V144" i="14"/>
  <c r="AC139" i="14"/>
  <c r="AC142" i="14"/>
  <c r="AC140" i="14"/>
  <c r="AC144" i="14"/>
  <c r="AC141" i="14"/>
  <c r="AC143" i="14"/>
  <c r="I138" i="14"/>
  <c r="AA143" i="14"/>
  <c r="M138" i="14"/>
  <c r="D138" i="14"/>
  <c r="E138" i="14"/>
  <c r="G138" i="14"/>
  <c r="K138" i="14"/>
  <c r="F138" i="14"/>
  <c r="J138" i="14"/>
  <c r="L138" i="14"/>
  <c r="C145" i="14" l="1"/>
  <c r="S145" i="14" s="1"/>
  <c r="C150" i="14"/>
  <c r="U143" i="14" s="1"/>
  <c r="C138" i="14"/>
  <c r="U138" i="14" s="1"/>
  <c r="C143" i="14"/>
  <c r="S143" i="14" s="1"/>
  <c r="C151" i="14"/>
  <c r="S151" i="14" s="1"/>
  <c r="C147" i="14"/>
  <c r="S147" i="14" s="1"/>
  <c r="C142" i="14"/>
  <c r="U139" i="14" s="1"/>
  <c r="C149" i="14"/>
  <c r="S149" i="14" s="1"/>
  <c r="C144" i="14"/>
  <c r="U140" i="14" s="1"/>
  <c r="C152" i="14"/>
  <c r="U144" i="14" s="1"/>
  <c r="C146" i="14"/>
  <c r="U141" i="14" s="1"/>
  <c r="C141" i="14"/>
  <c r="S141" i="14" s="1"/>
  <c r="H191" i="14"/>
  <c r="H192" i="14" s="1"/>
  <c r="H189" i="14"/>
  <c r="H190" i="14" s="1"/>
  <c r="V138" i="14"/>
  <c r="H188" i="14"/>
  <c r="Z188" i="14" s="1"/>
  <c r="AC138" i="14"/>
  <c r="AD138" i="14"/>
  <c r="X138" i="14"/>
  <c r="AB138" i="14"/>
  <c r="AE138" i="14"/>
  <c r="AA138" i="14"/>
  <c r="Y138" i="14"/>
  <c r="W138" i="14"/>
  <c r="O138" i="14"/>
  <c r="AG142" i="14"/>
  <c r="AG143" i="14"/>
  <c r="AG140" i="14"/>
  <c r="AG141" i="14"/>
  <c r="AG139" i="14"/>
  <c r="AG144" i="14"/>
  <c r="N138" i="14"/>
  <c r="AF141" i="14"/>
  <c r="AF139" i="14"/>
  <c r="AF143" i="14"/>
  <c r="AF140" i="14"/>
  <c r="AF142" i="14"/>
  <c r="AF144" i="14"/>
  <c r="E188" i="14"/>
  <c r="W188" i="14" s="1"/>
  <c r="J188" i="14"/>
  <c r="AB188" i="14" s="1"/>
  <c r="I189" i="14" l="1"/>
  <c r="I190" i="14" s="1"/>
  <c r="AA189" i="14" s="1"/>
  <c r="C153" i="14"/>
  <c r="S153" i="14" s="1"/>
  <c r="M191" i="14"/>
  <c r="M192" i="14" s="1"/>
  <c r="AE190" i="14" s="1"/>
  <c r="M189" i="14"/>
  <c r="M190" i="14" s="1"/>
  <c r="AE189" i="14" s="1"/>
  <c r="D189" i="14"/>
  <c r="D190" i="14" s="1"/>
  <c r="J191" i="14"/>
  <c r="J192" i="14" s="1"/>
  <c r="AB190" i="14" s="1"/>
  <c r="J189" i="14"/>
  <c r="J190" i="14" s="1"/>
  <c r="I191" i="14"/>
  <c r="I192" i="14" s="1"/>
  <c r="E191" i="14"/>
  <c r="E192" i="14" s="1"/>
  <c r="E189" i="14"/>
  <c r="E190" i="14" s="1"/>
  <c r="W189" i="14" s="1"/>
  <c r="K191" i="14"/>
  <c r="K192" i="14" s="1"/>
  <c r="K189" i="14"/>
  <c r="K190" i="14" s="1"/>
  <c r="L191" i="14"/>
  <c r="L192" i="14" s="1"/>
  <c r="AD190" i="14" s="1"/>
  <c r="L189" i="14"/>
  <c r="L190" i="14" s="1"/>
  <c r="D191" i="14"/>
  <c r="D192" i="14" s="1"/>
  <c r="F191" i="14"/>
  <c r="F192" i="14" s="1"/>
  <c r="F189" i="14"/>
  <c r="F190" i="14" s="1"/>
  <c r="X189" i="14" s="1"/>
  <c r="G191" i="14"/>
  <c r="G192" i="14" s="1"/>
  <c r="G189" i="14"/>
  <c r="G190" i="14" s="1"/>
  <c r="Z189" i="14"/>
  <c r="L188" i="14"/>
  <c r="AD188" i="14" s="1"/>
  <c r="K188" i="14"/>
  <c r="AC188" i="14" s="1"/>
  <c r="F188" i="14"/>
  <c r="X188" i="14" s="1"/>
  <c r="M188" i="14"/>
  <c r="AE188" i="14" s="1"/>
  <c r="D188" i="14"/>
  <c r="V188" i="14" s="1"/>
  <c r="I188" i="14"/>
  <c r="AA188" i="14" s="1"/>
  <c r="Z190" i="14"/>
  <c r="C188" i="14"/>
  <c r="U188" i="14" s="1"/>
  <c r="G188" i="14"/>
  <c r="Y188" i="14" s="1"/>
  <c r="AG138" i="14"/>
  <c r="AF138" i="14"/>
  <c r="C191" i="14" l="1"/>
  <c r="O191" i="14"/>
  <c r="O192" i="14" s="1"/>
  <c r="O189" i="14"/>
  <c r="O190" i="14" s="1"/>
  <c r="AG189" i="14" s="1"/>
  <c r="N191" i="14"/>
  <c r="N192" i="14" s="1"/>
  <c r="C189" i="14"/>
  <c r="N189" i="14"/>
  <c r="N190" i="14" s="1"/>
  <c r="V190" i="14"/>
  <c r="V189" i="14"/>
  <c r="AB189" i="14"/>
  <c r="AD189" i="14"/>
  <c r="X190" i="14"/>
  <c r="AC189" i="14"/>
  <c r="Y189" i="14"/>
  <c r="AC190" i="14"/>
  <c r="W190" i="14"/>
  <c r="AA190" i="14"/>
  <c r="Y190" i="14"/>
  <c r="N188" i="14"/>
  <c r="AF188" i="14" s="1"/>
  <c r="O188" i="14"/>
  <c r="AG188" i="14" s="1"/>
  <c r="S189" i="14" l="1"/>
  <c r="S191" i="14"/>
  <c r="C190" i="14"/>
  <c r="U189" i="14" s="1"/>
  <c r="C192" i="14"/>
  <c r="U190" i="14" s="1"/>
  <c r="AF189" i="14"/>
  <c r="AF190" i="14"/>
  <c r="AG190" i="14"/>
  <c r="J81" i="8"/>
  <c r="A85" i="8"/>
  <c r="A110" i="38" s="1"/>
  <c r="A83" i="8"/>
  <c r="A108" i="38" s="1"/>
  <c r="A81" i="8"/>
  <c r="A106" i="38" s="1"/>
  <c r="A79" i="8"/>
  <c r="A104" i="38" s="1"/>
  <c r="A77" i="8"/>
  <c r="A102" i="38" s="1"/>
  <c r="A75" i="8"/>
  <c r="A100" i="38" s="1"/>
  <c r="A73" i="8"/>
  <c r="A98" i="38" s="1"/>
  <c r="A71" i="8"/>
  <c r="A96" i="38" s="1"/>
  <c r="A69" i="8"/>
  <c r="A94" i="38" s="1"/>
  <c r="A62" i="8"/>
  <c r="A71" i="38" s="1"/>
  <c r="A60" i="8"/>
  <c r="A58" i="8"/>
  <c r="A67" i="38" s="1"/>
  <c r="A56" i="8"/>
  <c r="A54" i="8"/>
  <c r="A63" i="38" s="1"/>
  <c r="A47" i="8"/>
  <c r="A36" i="38" s="1"/>
  <c r="A45" i="8"/>
  <c r="A34" i="38" s="1"/>
  <c r="A43" i="8"/>
  <c r="A32" i="38" s="1"/>
  <c r="A41" i="8"/>
  <c r="A30" i="38" s="1"/>
  <c r="A39" i="8"/>
  <c r="A28" i="38" s="1"/>
  <c r="A37" i="8"/>
  <c r="A26" i="38" s="1"/>
  <c r="A28" i="8"/>
  <c r="A7" i="38" s="1"/>
  <c r="A26" i="8"/>
  <c r="A5" i="38" s="1"/>
  <c r="Q81" i="8"/>
  <c r="Q80" i="8"/>
  <c r="P92" i="8" s="1"/>
  <c r="Q79" i="8"/>
  <c r="Q78" i="8"/>
  <c r="P91" i="8" s="1"/>
  <c r="Q77" i="8"/>
  <c r="Q76" i="8"/>
  <c r="P90" i="8" s="1"/>
  <c r="Q75" i="8"/>
  <c r="Q74" i="8"/>
  <c r="P89" i="8" s="1"/>
  <c r="Q73" i="8"/>
  <c r="Q72" i="8"/>
  <c r="P88" i="8" s="1"/>
  <c r="Q71" i="8"/>
  <c r="Q70" i="8"/>
  <c r="P87" i="8" s="1"/>
  <c r="Q69" i="8"/>
  <c r="Q68" i="8"/>
  <c r="P86" i="8" s="1"/>
  <c r="Q67" i="8"/>
  <c r="H66" i="8"/>
  <c r="Q66" i="8" s="1"/>
  <c r="P85" i="8" s="1"/>
  <c r="P57" i="8"/>
  <c r="P56" i="8"/>
  <c r="P55" i="8"/>
  <c r="P54" i="8"/>
  <c r="P53" i="8"/>
  <c r="P52" i="8"/>
  <c r="H51" i="8"/>
  <c r="P51" i="8" s="1"/>
  <c r="P33" i="8"/>
  <c r="P32" i="8"/>
  <c r="A34" i="14" l="1"/>
  <c r="A54" i="38"/>
  <c r="R47" i="38" s="1"/>
  <c r="A96" i="14"/>
  <c r="A120" i="38"/>
  <c r="J93" i="8"/>
  <c r="A153" i="38"/>
  <c r="A36" i="14"/>
  <c r="A56" i="38"/>
  <c r="R48" i="38" s="1"/>
  <c r="A98" i="14"/>
  <c r="A122" i="14" s="1"/>
  <c r="A122" i="38"/>
  <c r="A5" i="14"/>
  <c r="A5" i="17" s="1"/>
  <c r="A5" i="19" s="1"/>
  <c r="A15" i="38"/>
  <c r="R13" i="38" s="1"/>
  <c r="A63" i="14"/>
  <c r="A79" i="38"/>
  <c r="R77" i="38" s="1"/>
  <c r="A124" i="38"/>
  <c r="A100" i="14"/>
  <c r="A7" i="14"/>
  <c r="A17" i="38"/>
  <c r="R14" i="38" s="1"/>
  <c r="A67" i="17"/>
  <c r="A65" i="38"/>
  <c r="A102" i="14"/>
  <c r="A126" i="38"/>
  <c r="A46" i="38"/>
  <c r="R43" i="38" s="1"/>
  <c r="A26" i="14"/>
  <c r="A67" i="14"/>
  <c r="A83" i="38"/>
  <c r="R79" i="38" s="1"/>
  <c r="A104" i="14"/>
  <c r="A128" i="38"/>
  <c r="A28" i="14"/>
  <c r="A48" i="38"/>
  <c r="R44" i="38" s="1"/>
  <c r="A71" i="17"/>
  <c r="A69" i="38"/>
  <c r="A106" i="14"/>
  <c r="A130" i="14" s="1"/>
  <c r="A130" i="38"/>
  <c r="A30" i="14"/>
  <c r="A50" i="38"/>
  <c r="R45" i="38" s="1"/>
  <c r="A71" i="14"/>
  <c r="A87" i="38"/>
  <c r="R81" i="38" s="1"/>
  <c r="A132" i="38"/>
  <c r="A108" i="14"/>
  <c r="A32" i="14"/>
  <c r="A52" i="38"/>
  <c r="R46" i="38" s="1"/>
  <c r="A94" i="14"/>
  <c r="A118" i="38"/>
  <c r="A110" i="14"/>
  <c r="A134" i="14" s="1"/>
  <c r="A134" i="38"/>
  <c r="A65" i="17"/>
  <c r="A34" i="19" s="1"/>
  <c r="A73" i="17"/>
  <c r="A69" i="17"/>
  <c r="J35" i="8"/>
  <c r="A3" i="17"/>
  <c r="A3" i="19" s="1"/>
  <c r="A87" i="23"/>
  <c r="R81" i="23" s="1"/>
  <c r="A85" i="23"/>
  <c r="R80" i="23" s="1"/>
  <c r="A83" i="23"/>
  <c r="R79" i="23" s="1"/>
  <c r="A81" i="23"/>
  <c r="R78" i="23" s="1"/>
  <c r="A79" i="23"/>
  <c r="R77" i="23" s="1"/>
  <c r="M33" i="8"/>
  <c r="N33" i="8"/>
  <c r="P23" i="8"/>
  <c r="K26" i="8"/>
  <c r="Q26" i="8" s="1"/>
  <c r="P80" i="8"/>
  <c r="O92" i="8" s="1"/>
  <c r="O80" i="8"/>
  <c r="N92" i="8" s="1"/>
  <c r="N80" i="8"/>
  <c r="M92" i="8" s="1"/>
  <c r="M80" i="8"/>
  <c r="L92" i="8" s="1"/>
  <c r="L80" i="8"/>
  <c r="K92" i="8" s="1"/>
  <c r="P78" i="8"/>
  <c r="O91" i="8" s="1"/>
  <c r="O78" i="8"/>
  <c r="N91" i="8" s="1"/>
  <c r="N78" i="8"/>
  <c r="M91" i="8" s="1"/>
  <c r="M78" i="8"/>
  <c r="L91" i="8" s="1"/>
  <c r="L78" i="8"/>
  <c r="K91" i="8" s="1"/>
  <c r="P81" i="8"/>
  <c r="O81" i="8"/>
  <c r="N81" i="8"/>
  <c r="M81" i="8"/>
  <c r="L81" i="8"/>
  <c r="K81" i="8"/>
  <c r="K80" i="8"/>
  <c r="P79" i="8"/>
  <c r="O79" i="8"/>
  <c r="N79" i="8"/>
  <c r="M79" i="8"/>
  <c r="L79" i="8"/>
  <c r="K79" i="8"/>
  <c r="J79" i="8"/>
  <c r="A151" i="38" s="1"/>
  <c r="K78" i="8"/>
  <c r="L76" i="8"/>
  <c r="K90" i="8" s="1"/>
  <c r="P77" i="8"/>
  <c r="O77" i="8"/>
  <c r="N77" i="8"/>
  <c r="M77" i="8"/>
  <c r="L77" i="8"/>
  <c r="K77" i="8"/>
  <c r="J77" i="8"/>
  <c r="A149" i="38" s="1"/>
  <c r="P76" i="8"/>
  <c r="O90" i="8" s="1"/>
  <c r="O76" i="8"/>
  <c r="N90" i="8" s="1"/>
  <c r="N76" i="8"/>
  <c r="M90" i="8" s="1"/>
  <c r="M76" i="8"/>
  <c r="L90" i="8" s="1"/>
  <c r="K76" i="8"/>
  <c r="P74" i="8"/>
  <c r="O89" i="8" s="1"/>
  <c r="O74" i="8"/>
  <c r="N89" i="8" s="1"/>
  <c r="N74" i="8"/>
  <c r="M89" i="8" s="1"/>
  <c r="M74" i="8"/>
  <c r="L89" i="8" s="1"/>
  <c r="L74" i="8"/>
  <c r="K89" i="8" s="1"/>
  <c r="P75" i="8"/>
  <c r="O75" i="8"/>
  <c r="N75" i="8"/>
  <c r="M75" i="8"/>
  <c r="L75" i="8"/>
  <c r="K75" i="8"/>
  <c r="J75" i="8"/>
  <c r="A147" i="38" s="1"/>
  <c r="K74" i="8"/>
  <c r="P72" i="8"/>
  <c r="O88" i="8" s="1"/>
  <c r="O72" i="8"/>
  <c r="N88" i="8" s="1"/>
  <c r="N72" i="8"/>
  <c r="M88" i="8" s="1"/>
  <c r="M72" i="8"/>
  <c r="L88" i="8" s="1"/>
  <c r="L72" i="8"/>
  <c r="K88" i="8" s="1"/>
  <c r="P73" i="8"/>
  <c r="O73" i="8"/>
  <c r="N73" i="8"/>
  <c r="M73" i="8"/>
  <c r="L73" i="8"/>
  <c r="K73" i="8"/>
  <c r="J73" i="8"/>
  <c r="A145" i="38" s="1"/>
  <c r="K72" i="8"/>
  <c r="P71" i="8"/>
  <c r="O71" i="8"/>
  <c r="N71" i="8"/>
  <c r="M71" i="8"/>
  <c r="L71" i="8"/>
  <c r="K71" i="8"/>
  <c r="J71" i="8"/>
  <c r="A143" i="38" s="1"/>
  <c r="K70" i="8"/>
  <c r="P70" i="8"/>
  <c r="O87" i="8" s="1"/>
  <c r="O70" i="8"/>
  <c r="N87" i="8" s="1"/>
  <c r="N70" i="8"/>
  <c r="M87" i="8" s="1"/>
  <c r="M70" i="8"/>
  <c r="L87" i="8" s="1"/>
  <c r="L70" i="8"/>
  <c r="K87" i="8" s="1"/>
  <c r="P69" i="8"/>
  <c r="O69" i="8"/>
  <c r="N69" i="8"/>
  <c r="M69" i="8"/>
  <c r="L69" i="8"/>
  <c r="K69" i="8"/>
  <c r="J69" i="8"/>
  <c r="A141" i="38" s="1"/>
  <c r="K68" i="8"/>
  <c r="P68" i="8"/>
  <c r="O86" i="8" s="1"/>
  <c r="O68" i="8"/>
  <c r="N86" i="8" s="1"/>
  <c r="N68" i="8"/>
  <c r="M86" i="8" s="1"/>
  <c r="M68" i="8"/>
  <c r="L86" i="8" s="1"/>
  <c r="L68" i="8"/>
  <c r="K86" i="8" s="1"/>
  <c r="P67" i="8"/>
  <c r="O67" i="8"/>
  <c r="N67" i="8"/>
  <c r="M67" i="8"/>
  <c r="L67" i="8"/>
  <c r="K67" i="8"/>
  <c r="J66" i="8"/>
  <c r="J85" i="8" s="1"/>
  <c r="G66" i="8"/>
  <c r="P66" i="8" s="1"/>
  <c r="O85" i="8" s="1"/>
  <c r="F66" i="8"/>
  <c r="O66" i="8" s="1"/>
  <c r="N85" i="8" s="1"/>
  <c r="E66" i="8"/>
  <c r="N66" i="8" s="1"/>
  <c r="M85" i="8" s="1"/>
  <c r="D66" i="8"/>
  <c r="M66" i="8" s="1"/>
  <c r="L85" i="8" s="1"/>
  <c r="C66" i="8"/>
  <c r="L66" i="8" s="1"/>
  <c r="K85" i="8" s="1"/>
  <c r="B66" i="8"/>
  <c r="K66" i="8" s="1"/>
  <c r="O57" i="8"/>
  <c r="N57" i="8"/>
  <c r="M57" i="8"/>
  <c r="L57" i="8"/>
  <c r="K57" i="8"/>
  <c r="O56" i="8"/>
  <c r="N56" i="8"/>
  <c r="M56" i="8"/>
  <c r="L56" i="8"/>
  <c r="K56" i="8"/>
  <c r="O55" i="8"/>
  <c r="N55" i="8"/>
  <c r="M55" i="8"/>
  <c r="L55" i="8"/>
  <c r="K55" i="8"/>
  <c r="J57" i="8"/>
  <c r="O54" i="8"/>
  <c r="N54" i="8"/>
  <c r="M54" i="8"/>
  <c r="L54" i="8"/>
  <c r="K54" i="8"/>
  <c r="J56" i="8"/>
  <c r="J55" i="8"/>
  <c r="O53" i="8"/>
  <c r="N53" i="8"/>
  <c r="M53" i="8"/>
  <c r="L53" i="8"/>
  <c r="K53" i="8"/>
  <c r="J54" i="8"/>
  <c r="J53" i="8"/>
  <c r="O52" i="8"/>
  <c r="M52" i="8"/>
  <c r="L52" i="8"/>
  <c r="K52" i="8"/>
  <c r="N52" i="8"/>
  <c r="J51" i="8"/>
  <c r="J40" i="8"/>
  <c r="J39" i="8"/>
  <c r="J38" i="8"/>
  <c r="J37" i="8"/>
  <c r="J36" i="8"/>
  <c r="O33" i="8"/>
  <c r="L33" i="8"/>
  <c r="K33" i="8"/>
  <c r="J32" i="8"/>
  <c r="G32" i="8"/>
  <c r="G51" i="8" s="1"/>
  <c r="O51" i="8" s="1"/>
  <c r="F32" i="8"/>
  <c r="F51" i="8" s="1"/>
  <c r="N51" i="8" s="1"/>
  <c r="E32" i="8"/>
  <c r="M32" i="8" s="1"/>
  <c r="D32" i="8"/>
  <c r="D51" i="8" s="1"/>
  <c r="L51" i="8" s="1"/>
  <c r="C32" i="8"/>
  <c r="C51" i="8" s="1"/>
  <c r="K51" i="8" s="1"/>
  <c r="B32" i="8"/>
  <c r="B51" i="8" s="1"/>
  <c r="R26" i="8"/>
  <c r="K25" i="8"/>
  <c r="J26" i="8"/>
  <c r="J25" i="8"/>
  <c r="K24" i="8"/>
  <c r="Q24" i="8" s="1"/>
  <c r="J24" i="8"/>
  <c r="O23" i="8"/>
  <c r="N23" i="8"/>
  <c r="M23" i="8"/>
  <c r="L23" i="8"/>
  <c r="K23" i="8"/>
  <c r="J23" i="8"/>
  <c r="B22" i="8"/>
  <c r="I9" i="8"/>
  <c r="I12" i="8" s="1"/>
  <c r="I15" i="8" s="1"/>
  <c r="I18" i="8" s="1"/>
  <c r="I103" i="5"/>
  <c r="I67" i="5"/>
  <c r="I66" i="5"/>
  <c r="I65" i="5"/>
  <c r="I64" i="5"/>
  <c r="I63" i="5"/>
  <c r="I61" i="5"/>
  <c r="I38" i="5"/>
  <c r="I29" i="5"/>
  <c r="K29" i="5"/>
  <c r="L29" i="5"/>
  <c r="M29" i="5"/>
  <c r="N29" i="5"/>
  <c r="J29" i="5"/>
  <c r="K82" i="8" l="1"/>
  <c r="A151" i="14"/>
  <c r="R144" i="38"/>
  <c r="A85" i="38"/>
  <c r="R80" i="38" s="1"/>
  <c r="A69" i="14"/>
  <c r="A143" i="14"/>
  <c r="R140" i="38"/>
  <c r="R141" i="38"/>
  <c r="A145" i="14"/>
  <c r="A153" i="14"/>
  <c r="T145" i="14" s="1"/>
  <c r="R145" i="38"/>
  <c r="A141" i="14"/>
  <c r="R139" i="38"/>
  <c r="A65" i="14"/>
  <c r="A81" i="38"/>
  <c r="R78" i="38" s="1"/>
  <c r="R142" i="38"/>
  <c r="A147" i="14"/>
  <c r="A149" i="14"/>
  <c r="R143" i="38"/>
  <c r="O82" i="8"/>
  <c r="N93" i="8" s="1"/>
  <c r="L82" i="8"/>
  <c r="K93" i="8" s="1"/>
  <c r="M82" i="8"/>
  <c r="L93" i="8" s="1"/>
  <c r="Q82" i="8"/>
  <c r="P93" i="8" s="1"/>
  <c r="P82" i="8"/>
  <c r="O93" i="8" s="1"/>
  <c r="N82" i="8"/>
  <c r="M93" i="8" s="1"/>
  <c r="A83" i="14"/>
  <c r="T79" i="14" s="1"/>
  <c r="A79" i="14"/>
  <c r="T77" i="14" s="1"/>
  <c r="A31" i="17"/>
  <c r="A21" i="19" s="1"/>
  <c r="A29" i="17"/>
  <c r="A19" i="19" s="1"/>
  <c r="A42" i="19"/>
  <c r="A42" i="25" s="1"/>
  <c r="H37" i="25" s="1"/>
  <c r="R92" i="8"/>
  <c r="A38" i="19"/>
  <c r="A38" i="25" s="1"/>
  <c r="H35" i="25" s="1"/>
  <c r="Q57" i="8"/>
  <c r="R86" i="8"/>
  <c r="Q88" i="8"/>
  <c r="R90" i="8"/>
  <c r="Q55" i="8"/>
  <c r="R57" i="8"/>
  <c r="B31" i="8"/>
  <c r="A85" i="17"/>
  <c r="R81" i="17" s="1"/>
  <c r="A48" i="14"/>
  <c r="T44" i="14" s="1"/>
  <c r="A87" i="14"/>
  <c r="T81" i="14" s="1"/>
  <c r="A89" i="17"/>
  <c r="R83" i="17" s="1"/>
  <c r="Q86" i="8"/>
  <c r="Q34" i="8"/>
  <c r="R40" i="8"/>
  <c r="R37" i="8"/>
  <c r="R38" i="8"/>
  <c r="A132" i="14"/>
  <c r="A128" i="14"/>
  <c r="A126" i="14"/>
  <c r="A124" i="14"/>
  <c r="A120" i="14"/>
  <c r="A118" i="14"/>
  <c r="A81" i="17"/>
  <c r="R79" i="17" s="1"/>
  <c r="A34" i="25"/>
  <c r="H33" i="25" s="1"/>
  <c r="J33" i="19"/>
  <c r="A37" i="17"/>
  <c r="A35" i="17"/>
  <c r="A33" i="17"/>
  <c r="A50" i="14"/>
  <c r="T45" i="14" s="1"/>
  <c r="A15" i="14"/>
  <c r="T13" i="14" s="1"/>
  <c r="A15" i="17"/>
  <c r="R13" i="17" s="1"/>
  <c r="A5" i="25"/>
  <c r="H4" i="25" s="1"/>
  <c r="J4" i="19"/>
  <c r="A13" i="14"/>
  <c r="A13" i="17"/>
  <c r="A3" i="25"/>
  <c r="H3" i="25" s="1"/>
  <c r="J3" i="19"/>
  <c r="R91" i="8"/>
  <c r="R88" i="8"/>
  <c r="R55" i="8"/>
  <c r="Q54" i="8"/>
  <c r="R54" i="8"/>
  <c r="R36" i="8"/>
  <c r="R33" i="8"/>
  <c r="Q33" i="8"/>
  <c r="S26" i="8"/>
  <c r="Q25" i="8"/>
  <c r="R25" i="8"/>
  <c r="Q87" i="8"/>
  <c r="R89" i="8"/>
  <c r="Q92" i="8"/>
  <c r="R87" i="8"/>
  <c r="Q89" i="8"/>
  <c r="Q90" i="8"/>
  <c r="Q91" i="8"/>
  <c r="R52" i="8"/>
  <c r="Q53" i="8"/>
  <c r="R56" i="8"/>
  <c r="Q52" i="8"/>
  <c r="R53" i="8"/>
  <c r="Q56" i="8"/>
  <c r="R34" i="8"/>
  <c r="Q40" i="8"/>
  <c r="R39" i="8"/>
  <c r="S24" i="8"/>
  <c r="J92" i="8"/>
  <c r="J91" i="8"/>
  <c r="J90" i="8"/>
  <c r="J89" i="8"/>
  <c r="J88" i="8"/>
  <c r="J87" i="8"/>
  <c r="Q38" i="8"/>
  <c r="K32" i="8"/>
  <c r="Q37" i="8"/>
  <c r="Q39" i="8"/>
  <c r="N32" i="8"/>
  <c r="E51" i="8"/>
  <c r="M51" i="8" s="1"/>
  <c r="O32" i="8"/>
  <c r="B65" i="8"/>
  <c r="Q36" i="8"/>
  <c r="L32" i="8"/>
  <c r="J37" i="19" l="1"/>
  <c r="A49" i="17"/>
  <c r="R45" i="17" s="1"/>
  <c r="S92" i="8"/>
  <c r="J35" i="19"/>
  <c r="J17" i="19"/>
  <c r="A21" i="25"/>
  <c r="H17" i="25" s="1"/>
  <c r="A51" i="17"/>
  <c r="R46" i="17" s="1"/>
  <c r="J16" i="19"/>
  <c r="A19" i="25"/>
  <c r="H16" i="25" s="1"/>
  <c r="A27" i="17"/>
  <c r="A17" i="19" s="1"/>
  <c r="S37" i="8"/>
  <c r="Q93" i="8"/>
  <c r="R93" i="8"/>
  <c r="A46" i="14"/>
  <c r="T43" i="14" s="1"/>
  <c r="S86" i="8"/>
  <c r="S90" i="8"/>
  <c r="S57" i="8"/>
  <c r="S39" i="8"/>
  <c r="S34" i="8"/>
  <c r="S36" i="8"/>
  <c r="S38" i="8"/>
  <c r="S55" i="8"/>
  <c r="S88" i="8"/>
  <c r="S33" i="8"/>
  <c r="B50" i="8"/>
  <c r="S91" i="8"/>
  <c r="S89" i="8"/>
  <c r="S25" i="8"/>
  <c r="S54" i="8"/>
  <c r="S52" i="8"/>
  <c r="S40" i="8"/>
  <c r="T144" i="14"/>
  <c r="T143" i="14"/>
  <c r="T142" i="14"/>
  <c r="T141" i="14"/>
  <c r="T140" i="14"/>
  <c r="T139" i="14"/>
  <c r="A85" i="14"/>
  <c r="T80" i="14" s="1"/>
  <c r="A81" i="14"/>
  <c r="T78" i="14" s="1"/>
  <c r="A56" i="14"/>
  <c r="T48" i="14" s="1"/>
  <c r="A54" i="14"/>
  <c r="T47" i="14" s="1"/>
  <c r="A52" i="14"/>
  <c r="T46" i="14" s="1"/>
  <c r="A7" i="17"/>
  <c r="A17" i="14"/>
  <c r="T14" i="14" s="1"/>
  <c r="S53" i="8"/>
  <c r="S87" i="8"/>
  <c r="S56" i="8"/>
  <c r="A47" i="17" l="1"/>
  <c r="R44" i="17" s="1"/>
  <c r="J15" i="19"/>
  <c r="A17" i="25"/>
  <c r="H15" i="25" s="1"/>
  <c r="S93" i="8"/>
  <c r="D154" i="14"/>
  <c r="V145" i="14" s="1"/>
  <c r="K154" i="14"/>
  <c r="AC145" i="14" s="1"/>
  <c r="F154" i="14"/>
  <c r="X145" i="14" s="1"/>
  <c r="L154" i="14"/>
  <c r="AD145" i="14" s="1"/>
  <c r="J154" i="14"/>
  <c r="AB145" i="14" s="1"/>
  <c r="O154" i="14"/>
  <c r="AG145" i="14" s="1"/>
  <c r="H154" i="14"/>
  <c r="Z145" i="14" s="1"/>
  <c r="M154" i="14"/>
  <c r="AE145" i="14" s="1"/>
  <c r="Q154" i="14"/>
  <c r="AI145" i="14" s="1"/>
  <c r="R154" i="14"/>
  <c r="P154" i="14"/>
  <c r="AH145" i="14" s="1"/>
  <c r="I154" i="14"/>
  <c r="AA145" i="14" s="1"/>
  <c r="G154" i="14"/>
  <c r="Y145" i="14" s="1"/>
  <c r="N154" i="14"/>
  <c r="AF145" i="14" s="1"/>
  <c r="E154" i="14"/>
  <c r="W145" i="14" s="1"/>
  <c r="C154" i="14"/>
  <c r="U145" i="14" s="1"/>
  <c r="A40" i="19"/>
  <c r="A87" i="17"/>
  <c r="R82" i="17" s="1"/>
  <c r="A36" i="19"/>
  <c r="A83" i="17"/>
  <c r="R80" i="17" s="1"/>
  <c r="A27" i="19"/>
  <c r="A57" i="17"/>
  <c r="R49" i="17" s="1"/>
  <c r="A25" i="19"/>
  <c r="A55" i="17"/>
  <c r="R48" i="17" s="1"/>
  <c r="A23" i="19"/>
  <c r="A53" i="17"/>
  <c r="R47" i="17" s="1"/>
  <c r="A7" i="19"/>
  <c r="A17" i="17"/>
  <c r="R14" i="17" s="1"/>
  <c r="A40" i="25" l="1"/>
  <c r="H36" i="25" s="1"/>
  <c r="J36" i="19"/>
  <c r="A36" i="25"/>
  <c r="H34" i="25" s="1"/>
  <c r="J34" i="19"/>
  <c r="A27" i="25"/>
  <c r="H20" i="25" s="1"/>
  <c r="J20" i="19"/>
  <c r="A25" i="25"/>
  <c r="H19" i="25" s="1"/>
  <c r="J19" i="19"/>
  <c r="A23" i="25"/>
  <c r="H18" i="25" s="1"/>
  <c r="J18" i="19"/>
  <c r="A7" i="25"/>
  <c r="H5" i="25" s="1"/>
  <c r="J5" i="19"/>
  <c r="I32" i="5" l="1"/>
  <c r="I31" i="5"/>
  <c r="I30" i="5"/>
  <c r="K92" i="5" l="1"/>
  <c r="L90" i="5"/>
  <c r="K102" i="5" s="1"/>
  <c r="M90" i="5"/>
  <c r="L102" i="5" s="1"/>
  <c r="N90" i="5"/>
  <c r="M102" i="5" s="1"/>
  <c r="O90" i="5"/>
  <c r="N102" i="5" s="1"/>
  <c r="K90" i="5"/>
  <c r="J102" i="5" s="1"/>
  <c r="L88" i="5"/>
  <c r="K101" i="5" s="1"/>
  <c r="M88" i="5"/>
  <c r="L101" i="5" s="1"/>
  <c r="N88" i="5"/>
  <c r="M101" i="5" s="1"/>
  <c r="O88" i="5"/>
  <c r="N101" i="5" s="1"/>
  <c r="K88" i="5"/>
  <c r="J101" i="5" s="1"/>
  <c r="L86" i="5"/>
  <c r="K100" i="5" s="1"/>
  <c r="M86" i="5"/>
  <c r="L100" i="5" s="1"/>
  <c r="N86" i="5"/>
  <c r="M100" i="5" s="1"/>
  <c r="O86" i="5"/>
  <c r="N100" i="5" s="1"/>
  <c r="K86" i="5"/>
  <c r="J100" i="5" s="1"/>
  <c r="L84" i="5"/>
  <c r="K99" i="5" s="1"/>
  <c r="M84" i="5"/>
  <c r="L99" i="5" s="1"/>
  <c r="N84" i="5"/>
  <c r="M99" i="5" s="1"/>
  <c r="O84" i="5"/>
  <c r="N99" i="5" s="1"/>
  <c r="K84" i="5"/>
  <c r="J99" i="5" s="1"/>
  <c r="L82" i="5"/>
  <c r="K98" i="5" s="1"/>
  <c r="M82" i="5"/>
  <c r="L98" i="5" s="1"/>
  <c r="N82" i="5"/>
  <c r="M98" i="5" s="1"/>
  <c r="O82" i="5"/>
  <c r="N98" i="5" s="1"/>
  <c r="K82" i="5"/>
  <c r="J98" i="5" s="1"/>
  <c r="L80" i="5"/>
  <c r="K97" i="5" s="1"/>
  <c r="M80" i="5"/>
  <c r="L97" i="5" s="1"/>
  <c r="N80" i="5"/>
  <c r="M97" i="5" s="1"/>
  <c r="O80" i="5"/>
  <c r="N97" i="5" s="1"/>
  <c r="K80" i="5"/>
  <c r="J97" i="5" s="1"/>
  <c r="L78" i="5"/>
  <c r="K96" i="5" s="1"/>
  <c r="M78" i="5"/>
  <c r="L96" i="5" s="1"/>
  <c r="N78" i="5"/>
  <c r="M96" i="5" s="1"/>
  <c r="O78" i="5"/>
  <c r="N96" i="5" s="1"/>
  <c r="K78" i="5"/>
  <c r="J96" i="5" s="1"/>
  <c r="O91" i="5"/>
  <c r="O92" i="5" s="1"/>
  <c r="N91" i="5"/>
  <c r="N92" i="5" s="1"/>
  <c r="M91" i="5"/>
  <c r="M92" i="5" s="1"/>
  <c r="L92" i="5"/>
  <c r="J90" i="5"/>
  <c r="O89" i="5"/>
  <c r="N89" i="5"/>
  <c r="M89" i="5"/>
  <c r="L89" i="5"/>
  <c r="K89" i="5"/>
  <c r="J89" i="5"/>
  <c r="I102" i="5"/>
  <c r="J88" i="5"/>
  <c r="O87" i="5"/>
  <c r="N87" i="5"/>
  <c r="M87" i="5"/>
  <c r="L87" i="5"/>
  <c r="K87" i="5"/>
  <c r="J87" i="5"/>
  <c r="I101" i="5"/>
  <c r="J86" i="5"/>
  <c r="O85" i="5"/>
  <c r="N85" i="5"/>
  <c r="M85" i="5"/>
  <c r="L85" i="5"/>
  <c r="K85" i="5"/>
  <c r="J85" i="5"/>
  <c r="I100" i="5"/>
  <c r="J84" i="5"/>
  <c r="O83" i="5"/>
  <c r="N83" i="5"/>
  <c r="M83" i="5"/>
  <c r="L83" i="5"/>
  <c r="K83" i="5"/>
  <c r="J83" i="5"/>
  <c r="I99" i="5"/>
  <c r="J82" i="5"/>
  <c r="O81" i="5"/>
  <c r="N81" i="5"/>
  <c r="M81" i="5"/>
  <c r="L81" i="5"/>
  <c r="K81" i="5"/>
  <c r="J81" i="5"/>
  <c r="I98" i="5"/>
  <c r="J80" i="5"/>
  <c r="O79" i="5"/>
  <c r="N79" i="5"/>
  <c r="M79" i="5"/>
  <c r="L79" i="5"/>
  <c r="K79" i="5"/>
  <c r="J79" i="5"/>
  <c r="I97" i="5"/>
  <c r="J78" i="5"/>
  <c r="O77" i="5"/>
  <c r="N77" i="5"/>
  <c r="M77" i="5"/>
  <c r="L77" i="5"/>
  <c r="K77" i="5"/>
  <c r="J77" i="5"/>
  <c r="I77" i="5"/>
  <c r="I76" i="5"/>
  <c r="I95" i="5" s="1"/>
  <c r="G76" i="5"/>
  <c r="O76" i="5" s="1"/>
  <c r="N95" i="5" s="1"/>
  <c r="F76" i="5"/>
  <c r="N76" i="5" s="1"/>
  <c r="M95" i="5" s="1"/>
  <c r="E76" i="5"/>
  <c r="M76" i="5" s="1"/>
  <c r="L95" i="5" s="1"/>
  <c r="D76" i="5"/>
  <c r="L76" i="5" s="1"/>
  <c r="K95" i="5" s="1"/>
  <c r="C76" i="5"/>
  <c r="K76" i="5" s="1"/>
  <c r="J95" i="5" s="1"/>
  <c r="B76" i="5"/>
  <c r="J76" i="5" s="1"/>
  <c r="K67" i="5"/>
  <c r="L67" i="5"/>
  <c r="M67" i="5"/>
  <c r="N67" i="5"/>
  <c r="J67" i="5"/>
  <c r="K66" i="5"/>
  <c r="L66" i="5"/>
  <c r="M66" i="5"/>
  <c r="N66" i="5"/>
  <c r="J66" i="5"/>
  <c r="K65" i="5"/>
  <c r="M65" i="5"/>
  <c r="N65" i="5"/>
  <c r="J65" i="5"/>
  <c r="K64" i="5"/>
  <c r="L64" i="5"/>
  <c r="M64" i="5"/>
  <c r="N64" i="5"/>
  <c r="J64" i="5"/>
  <c r="K63" i="5"/>
  <c r="L63" i="5"/>
  <c r="M63" i="5"/>
  <c r="N63" i="5"/>
  <c r="J63" i="5"/>
  <c r="K62" i="5"/>
  <c r="L62" i="5"/>
  <c r="M62" i="5"/>
  <c r="N62" i="5"/>
  <c r="J62" i="5"/>
  <c r="K32" i="5"/>
  <c r="L32" i="5"/>
  <c r="M32" i="5"/>
  <c r="N32" i="5"/>
  <c r="J32" i="5"/>
  <c r="K31" i="5"/>
  <c r="L31" i="5"/>
  <c r="M31" i="5"/>
  <c r="N31" i="5"/>
  <c r="J31" i="5"/>
  <c r="K30" i="5"/>
  <c r="L30" i="5"/>
  <c r="M30" i="5"/>
  <c r="N30" i="5"/>
  <c r="C38" i="5"/>
  <c r="D38" i="5"/>
  <c r="E38" i="5"/>
  <c r="F38" i="5"/>
  <c r="G38" i="5"/>
  <c r="B38" i="5"/>
  <c r="B61" i="5" s="1"/>
  <c r="A33" i="8" l="1"/>
  <c r="A22" i="38" s="1"/>
  <c r="I96" i="5"/>
  <c r="A67" i="8"/>
  <c r="A92" i="38" s="1"/>
  <c r="C61" i="5"/>
  <c r="J61" i="5" s="1"/>
  <c r="J38" i="5"/>
  <c r="D61" i="5"/>
  <c r="K61" i="5" s="1"/>
  <c r="K38" i="5"/>
  <c r="F61" i="5"/>
  <c r="M61" i="5" s="1"/>
  <c r="M38" i="5"/>
  <c r="I39" i="5"/>
  <c r="G61" i="5"/>
  <c r="N61" i="5" s="1"/>
  <c r="N38" i="5"/>
  <c r="E61" i="5"/>
  <c r="L61" i="5" s="1"/>
  <c r="L38" i="5"/>
  <c r="L103" i="5"/>
  <c r="M103" i="5"/>
  <c r="J103" i="5"/>
  <c r="K103" i="5"/>
  <c r="N103" i="5"/>
  <c r="B75" i="5"/>
  <c r="A92" i="14" l="1"/>
  <c r="A116" i="38"/>
  <c r="A22" i="14"/>
  <c r="A42" i="38"/>
  <c r="I62" i="5"/>
  <c r="J33" i="8"/>
  <c r="J67" i="8"/>
  <c r="A139" i="38" s="1"/>
  <c r="A52" i="8"/>
  <c r="B60" i="5"/>
  <c r="A139" i="14" l="1"/>
  <c r="A63" i="17"/>
  <c r="A61" i="38"/>
  <c r="A116" i="14"/>
  <c r="A23" i="17"/>
  <c r="J52" i="8"/>
  <c r="J86" i="8"/>
  <c r="A174" i="38" l="1"/>
  <c r="A158" i="14"/>
  <c r="A61" i="14"/>
  <c r="A77" i="38"/>
  <c r="A42" i="14"/>
  <c r="A77" i="14" l="1"/>
  <c r="A174" i="14"/>
  <c r="A13" i="19"/>
  <c r="J13" i="19" s="1"/>
  <c r="A43" i="17"/>
  <c r="A13" i="25" l="1"/>
  <c r="H13" i="25" s="1"/>
  <c r="A32" i="19"/>
  <c r="A79" i="17"/>
  <c r="A32" i="25" l="1"/>
  <c r="J32" i="19"/>
  <c r="A58" i="25" l="1"/>
  <c r="H58" i="25" s="1"/>
  <c r="J47" i="19"/>
  <c r="A69" i="25"/>
  <c r="H69" i="25" s="1"/>
  <c r="H32" i="25"/>
  <c r="AB14" i="17" l="1"/>
  <c r="AB13" i="17"/>
  <c r="AC13" i="17"/>
  <c r="AC14" i="17"/>
  <c r="W13" i="17"/>
  <c r="W14" i="17"/>
  <c r="V13" i="17"/>
  <c r="V14" i="17"/>
  <c r="T13" i="17"/>
  <c r="T14" i="17"/>
  <c r="Z13" i="17"/>
  <c r="Z14" i="17"/>
  <c r="Y13" i="17"/>
  <c r="Y14" i="17"/>
  <c r="X13" i="17"/>
  <c r="X14" i="17"/>
  <c r="U13" i="17"/>
  <c r="U14" i="17"/>
  <c r="AA13" i="17"/>
  <c r="AA14" i="17"/>
  <c r="AD13" i="17"/>
  <c r="AD14" i="17"/>
  <c r="S13" i="17"/>
  <c r="S14" i="17"/>
  <c r="T12" i="17" l="1"/>
  <c r="AA12" i="17"/>
  <c r="AC12" i="17"/>
  <c r="S12" i="17"/>
  <c r="AD12" i="17"/>
  <c r="Y12" i="17"/>
  <c r="V12" i="17"/>
  <c r="AB12" i="17"/>
  <c r="U12" i="17"/>
  <c r="W12" i="17"/>
  <c r="X12" i="17"/>
  <c r="Z12" i="17"/>
  <c r="Z42" i="17" l="1"/>
  <c r="Z45" i="17"/>
  <c r="Z47" i="17"/>
  <c r="Z44" i="17"/>
  <c r="Z48" i="17"/>
  <c r="Z49" i="17"/>
  <c r="Z46" i="17"/>
  <c r="W46" i="17"/>
  <c r="W42" i="17"/>
  <c r="W44" i="17"/>
  <c r="W49" i="17"/>
  <c r="W47" i="17"/>
  <c r="W45" i="17"/>
  <c r="W48" i="17"/>
  <c r="AB42" i="17"/>
  <c r="AB44" i="17"/>
  <c r="AB47" i="17"/>
  <c r="AB45" i="17"/>
  <c r="AB48" i="17"/>
  <c r="AB46" i="17"/>
  <c r="AB49" i="17"/>
  <c r="Y42" i="17"/>
  <c r="Y44" i="17"/>
  <c r="Y47" i="17"/>
  <c r="Y45" i="17"/>
  <c r="Y48" i="17"/>
  <c r="Y46" i="17"/>
  <c r="Y49" i="17"/>
  <c r="S46" i="17"/>
  <c r="S49" i="17"/>
  <c r="S44" i="17"/>
  <c r="S48" i="17"/>
  <c r="S47" i="17"/>
  <c r="S42" i="17"/>
  <c r="S45" i="17"/>
  <c r="AA42" i="17"/>
  <c r="AA44" i="17"/>
  <c r="AA45" i="17"/>
  <c r="AA47" i="17"/>
  <c r="AA48" i="17"/>
  <c r="AA46" i="17"/>
  <c r="AA49" i="17"/>
  <c r="X42" i="17"/>
  <c r="X47" i="17"/>
  <c r="X46" i="17"/>
  <c r="X44" i="17"/>
  <c r="X48" i="17"/>
  <c r="X49" i="17"/>
  <c r="X45" i="17"/>
  <c r="U46" i="17"/>
  <c r="U48" i="17"/>
  <c r="U45" i="17"/>
  <c r="U44" i="17"/>
  <c r="U47" i="17"/>
  <c r="U42" i="17"/>
  <c r="U49" i="17"/>
  <c r="V44" i="17"/>
  <c r="V42" i="17"/>
  <c r="V46" i="17"/>
  <c r="V49" i="17"/>
  <c r="V47" i="17"/>
  <c r="V48" i="17"/>
  <c r="V45" i="17"/>
  <c r="AD42" i="17"/>
  <c r="AD45" i="17"/>
  <c r="AD49" i="17"/>
  <c r="AD44" i="17"/>
  <c r="AD46" i="17"/>
  <c r="AD47" i="17"/>
  <c r="AD48" i="17"/>
  <c r="AC44" i="17"/>
  <c r="AC42" i="17"/>
  <c r="AC46" i="17"/>
  <c r="AC45" i="17"/>
  <c r="AC48" i="17"/>
  <c r="AC49" i="17"/>
  <c r="AC47" i="17"/>
  <c r="T42" i="17"/>
  <c r="T49" i="17"/>
  <c r="T47" i="17"/>
  <c r="T45" i="17"/>
  <c r="T48" i="17"/>
  <c r="T46" i="17"/>
  <c r="T44" i="17"/>
  <c r="T78" i="17" l="1"/>
  <c r="T83" i="17"/>
  <c r="T82" i="17"/>
  <c r="T80" i="17"/>
  <c r="T79" i="17"/>
  <c r="T81" i="17"/>
  <c r="X78" i="17"/>
  <c r="X80" i="17"/>
  <c r="X82" i="17"/>
  <c r="X83" i="17"/>
  <c r="X79" i="17"/>
  <c r="X81" i="17"/>
  <c r="AA78" i="17"/>
  <c r="AA81" i="17"/>
  <c r="AA80" i="17"/>
  <c r="AA82" i="17"/>
  <c r="AA83" i="17"/>
  <c r="AA79" i="17"/>
  <c r="Y78" i="17"/>
  <c r="Y80" i="17"/>
  <c r="Y81" i="17"/>
  <c r="Y82" i="17"/>
  <c r="Y79" i="17"/>
  <c r="Y83" i="17"/>
  <c r="Z78" i="17"/>
  <c r="Z83" i="17"/>
  <c r="Z81" i="17"/>
  <c r="Z80" i="17"/>
  <c r="Z79" i="17"/>
  <c r="Z82" i="17"/>
  <c r="W78" i="17"/>
  <c r="W79" i="17"/>
  <c r="W81" i="17"/>
  <c r="W82" i="17"/>
  <c r="W80" i="17"/>
  <c r="W83" i="17"/>
  <c r="AC78" i="17"/>
  <c r="AC83" i="17"/>
  <c r="AC80" i="17"/>
  <c r="AC79" i="17"/>
  <c r="AC81" i="17"/>
  <c r="AC82" i="17"/>
  <c r="U78" i="17"/>
  <c r="U81" i="17"/>
  <c r="U83" i="17"/>
  <c r="U82" i="17"/>
  <c r="U80" i="17"/>
  <c r="U79" i="17"/>
  <c r="S79" i="17"/>
  <c r="S81" i="17"/>
  <c r="S78" i="17"/>
  <c r="S82" i="17"/>
  <c r="S83" i="17"/>
  <c r="S80" i="17"/>
  <c r="AB78" i="17"/>
  <c r="AB81" i="17"/>
  <c r="AB83" i="17"/>
  <c r="AB80" i="17"/>
  <c r="AB82" i="17"/>
  <c r="AB79" i="17"/>
  <c r="AD79" i="17"/>
  <c r="AD80" i="17"/>
  <c r="AD78" i="17"/>
  <c r="AD81" i="17"/>
  <c r="AD82" i="17"/>
  <c r="AD83" i="17"/>
  <c r="V78" i="17"/>
  <c r="V83" i="17"/>
  <c r="V81" i="17"/>
  <c r="V80" i="17"/>
  <c r="V82" i="17"/>
  <c r="V79" i="17"/>
  <c r="B6" i="25"/>
  <c r="B8" i="25"/>
  <c r="D4" i="25"/>
  <c r="J3" i="25" s="1"/>
  <c r="E4" i="25"/>
  <c r="K3" i="25" s="1"/>
  <c r="C4" i="25"/>
  <c r="I3" i="25" s="1"/>
  <c r="F9" i="25" l="1"/>
  <c r="L3" i="25"/>
  <c r="E9" i="25"/>
  <c r="D9" i="25"/>
  <c r="C9" i="25"/>
</calcChain>
</file>

<file path=xl/sharedStrings.xml><?xml version="1.0" encoding="utf-8"?>
<sst xmlns="http://schemas.openxmlformats.org/spreadsheetml/2006/main" count="1904" uniqueCount="429">
  <si>
    <t>無回答</t>
    <rPh sb="0" eb="3">
      <t>ムカイトウ</t>
    </rPh>
    <phoneticPr fontId="2"/>
  </si>
  <si>
    <t>　</t>
    <phoneticPr fontId="2"/>
  </si>
  <si>
    <t>↓</t>
    <phoneticPr fontId="2"/>
  </si>
  <si>
    <t>調査数</t>
    <rPh sb="0" eb="2">
      <t>チョウサ</t>
    </rPh>
    <rPh sb="2" eb="3">
      <t>スウ</t>
    </rPh>
    <phoneticPr fontId="2"/>
  </si>
  <si>
    <t>多い順</t>
    <rPh sb="0" eb="1">
      <t>オオ</t>
    </rPh>
    <rPh sb="2" eb="3">
      <t>ジュン</t>
    </rPh>
    <phoneticPr fontId="2"/>
  </si>
  <si>
    <t>図1-3</t>
    <rPh sb="0" eb="1">
      <t>ズ</t>
    </rPh>
    <phoneticPr fontId="2"/>
  </si>
  <si>
    <t>くらしの前年比較</t>
    <rPh sb="4" eb="6">
      <t>ゼンネン</t>
    </rPh>
    <rPh sb="6" eb="8">
      <t>ヒカク</t>
    </rPh>
    <phoneticPr fontId="2"/>
  </si>
  <si>
    <t>【経年変化(年代別)】</t>
    <rPh sb="1" eb="3">
      <t>ケイネン</t>
    </rPh>
    <rPh sb="3" eb="5">
      <t>ヘンカ</t>
    </rPh>
    <rPh sb="6" eb="8">
      <t>ネンダイ</t>
    </rPh>
    <rPh sb="8" eb="9">
      <t>ベツ</t>
    </rPh>
    <phoneticPr fontId="2"/>
  </si>
  <si>
    <t>20歳代</t>
    <rPh sb="2" eb="3">
      <t>サイ</t>
    </rPh>
    <rPh sb="3" eb="4">
      <t>ダイ</t>
    </rPh>
    <phoneticPr fontId="2"/>
  </si>
  <si>
    <t>楽になった</t>
    <rPh sb="0" eb="1">
      <t>ラク</t>
    </rPh>
    <phoneticPr fontId="2"/>
  </si>
  <si>
    <t>かわらない</t>
    <phoneticPr fontId="2"/>
  </si>
  <si>
    <t>苦しくなった</t>
    <rPh sb="0" eb="1">
      <t>クル</t>
    </rPh>
    <phoneticPr fontId="2"/>
  </si>
  <si>
    <t>30歳代</t>
    <rPh sb="2" eb="3">
      <t>サイ</t>
    </rPh>
    <rPh sb="3" eb="4">
      <t>ダイ</t>
    </rPh>
    <phoneticPr fontId="2"/>
  </si>
  <si>
    <t>かわらない</t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</si>
  <si>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</si>
  <si>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</si>
  <si>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</si>
  <si>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70歳以上</t>
    <rPh sb="2" eb="3">
      <t>サイ</t>
    </rPh>
    <rPh sb="3" eb="5">
      <t>イジョウ</t>
    </rPh>
    <phoneticPr fontId="2"/>
  </si>
  <si>
    <t>図1-4</t>
    <rPh sb="0" eb="1">
      <t>ズ</t>
    </rPh>
    <phoneticPr fontId="2"/>
  </si>
  <si>
    <t>　</t>
    <phoneticPr fontId="2"/>
  </si>
  <si>
    <t>【性別】</t>
    <rPh sb="1" eb="3">
      <t>セイベツ</t>
    </rPh>
    <phoneticPr fontId="2"/>
  </si>
  <si>
    <t>楽になった</t>
  </si>
  <si>
    <t>苦しくなった</t>
  </si>
  <si>
    <t>わからない</t>
  </si>
  <si>
    <t>図1-5</t>
    <rPh sb="0" eb="1">
      <t>ズ</t>
    </rPh>
    <phoneticPr fontId="2"/>
  </si>
  <si>
    <t>【年代別】</t>
    <rPh sb="1" eb="3">
      <t>ネンダイ</t>
    </rPh>
    <rPh sb="3" eb="4">
      <t>ベツ</t>
    </rPh>
    <phoneticPr fontId="2"/>
  </si>
  <si>
    <t>図1-6</t>
    <rPh sb="0" eb="1">
      <t>ズ</t>
    </rPh>
    <phoneticPr fontId="2"/>
  </si>
  <si>
    <t>【居住圏域別】</t>
    <rPh sb="1" eb="3">
      <t>キョジュウ</t>
    </rPh>
    <rPh sb="3" eb="5">
      <t>ケンイキ</t>
    </rPh>
    <rPh sb="5" eb="6">
      <t>ベツ</t>
    </rPh>
    <phoneticPr fontId="2"/>
  </si>
  <si>
    <t>図1-7</t>
    <rPh sb="0" eb="1">
      <t>ズ</t>
    </rPh>
    <phoneticPr fontId="2"/>
  </si>
  <si>
    <t>【職業別】</t>
    <rPh sb="1" eb="3">
      <t>ショクギョウ</t>
    </rPh>
    <rPh sb="3" eb="4">
      <t>ベツ</t>
    </rPh>
    <phoneticPr fontId="2"/>
  </si>
  <si>
    <t>→</t>
    <phoneticPr fontId="2"/>
  </si>
  <si>
    <t>その他に</t>
    <phoneticPr fontId="2"/>
  </si>
  <si>
    <t>自由業</t>
    <rPh sb="0" eb="3">
      <t>ジユウギョウ</t>
    </rPh>
    <phoneticPr fontId="2"/>
  </si>
  <si>
    <t>学生を</t>
    <rPh sb="0" eb="2">
      <t>ガクセイ</t>
    </rPh>
    <phoneticPr fontId="2"/>
  </si>
  <si>
    <t>含むver</t>
    <rPh sb="0" eb="1">
      <t>フク</t>
    </rPh>
    <phoneticPr fontId="2"/>
  </si>
  <si>
    <t>→
グラフ用</t>
    <rPh sb="5" eb="6">
      <t>ヨウ</t>
    </rPh>
    <phoneticPr fontId="2"/>
  </si>
  <si>
    <t>↓グラフ用</t>
    <rPh sb="4" eb="5">
      <t>ヨウ</t>
    </rPh>
    <phoneticPr fontId="2"/>
  </si>
  <si>
    <t>くらしの満足度</t>
    <rPh sb="4" eb="7">
      <t>マンゾクド</t>
    </rPh>
    <phoneticPr fontId="2"/>
  </si>
  <si>
    <t>満足層</t>
    <rPh sb="0" eb="2">
      <t>マンゾク</t>
    </rPh>
    <rPh sb="2" eb="3">
      <t>ソウ</t>
    </rPh>
    <phoneticPr fontId="2"/>
  </si>
  <si>
    <t>不満層</t>
    <rPh sb="0" eb="2">
      <t>フマン</t>
    </rPh>
    <rPh sb="2" eb="3">
      <t>ソウ</t>
    </rPh>
    <phoneticPr fontId="2"/>
  </si>
  <si>
    <t>図2-4</t>
    <rPh sb="0" eb="1">
      <t>ズ</t>
    </rPh>
    <phoneticPr fontId="2"/>
  </si>
  <si>
    <t>十分満足している</t>
  </si>
  <si>
    <t>おおむね満足している</t>
  </si>
  <si>
    <t>まだまだ不満だ</t>
  </si>
  <si>
    <t>きわめて不満だ</t>
  </si>
  <si>
    <t>A-B</t>
    <phoneticPr fontId="2"/>
  </si>
  <si>
    <t>図2-5</t>
    <rPh sb="0" eb="1">
      <t>ズ</t>
    </rPh>
    <phoneticPr fontId="2"/>
  </si>
  <si>
    <t>図2-6</t>
    <rPh sb="0" eb="1">
      <t>ズ</t>
    </rPh>
    <phoneticPr fontId="2"/>
  </si>
  <si>
    <t>図2-7</t>
    <rPh sb="0" eb="1">
      <t>ズ</t>
    </rPh>
    <phoneticPr fontId="2"/>
  </si>
  <si>
    <t>図3-3</t>
    <rPh sb="0" eb="1">
      <t>ズ</t>
    </rPh>
    <phoneticPr fontId="2"/>
  </si>
  <si>
    <t>健康・体力</t>
    <rPh sb="0" eb="2">
      <t>ケンコウ</t>
    </rPh>
    <rPh sb="3" eb="5">
      <t>タイリョク</t>
    </rPh>
    <phoneticPr fontId="2"/>
  </si>
  <si>
    <t>収入・貯蓄</t>
    <rPh sb="0" eb="2">
      <t>シュウニュウ</t>
    </rPh>
    <rPh sb="3" eb="5">
      <t>チョチク</t>
    </rPh>
    <phoneticPr fontId="2"/>
  </si>
  <si>
    <t>仕事</t>
    <rPh sb="0" eb="2">
      <t>シゴト</t>
    </rPh>
    <phoneticPr fontId="2"/>
  </si>
  <si>
    <t>就職</t>
  </si>
  <si>
    <t>結婚</t>
  </si>
  <si>
    <t>子育て・子どもの教育</t>
  </si>
  <si>
    <t>介護</t>
  </si>
  <si>
    <t>家庭での人間関係</t>
  </si>
  <si>
    <t>地域での人間関係</t>
  </si>
  <si>
    <t>住宅</t>
  </si>
  <si>
    <t>その他</t>
  </si>
  <si>
    <t>特にない</t>
    <rPh sb="0" eb="1">
      <t>トク</t>
    </rPh>
    <phoneticPr fontId="2"/>
  </si>
  <si>
    <t>【年代別】</t>
    <rPh sb="1" eb="4">
      <t>ネンダイベツ</t>
    </rPh>
    <phoneticPr fontId="2"/>
  </si>
  <si>
    <t>↓</t>
    <phoneticPr fontId="2"/>
  </si>
  <si>
    <t>↓その他に自由業、学生を含むver</t>
    <rPh sb="3" eb="4">
      <t>タ</t>
    </rPh>
    <rPh sb="9" eb="11">
      <t>ガクセイ</t>
    </rPh>
    <phoneticPr fontId="2"/>
  </si>
  <si>
    <t>図3-7</t>
    <rPh sb="0" eb="1">
      <t>ズ</t>
    </rPh>
    <phoneticPr fontId="2"/>
  </si>
  <si>
    <t>【くらしの満足度別】</t>
    <rPh sb="5" eb="8">
      <t>マンゾクド</t>
    </rPh>
    <rPh sb="8" eb="9">
      <t>ベツ</t>
    </rPh>
    <phoneticPr fontId="2"/>
  </si>
  <si>
    <t>図4-7</t>
    <rPh sb="0" eb="1">
      <t>ズ</t>
    </rPh>
    <phoneticPr fontId="2"/>
  </si>
  <si>
    <t>健康・体力づくり</t>
    <rPh sb="0" eb="2">
      <t>ケンコウ</t>
    </rPh>
    <rPh sb="3" eb="5">
      <t>タイリョク</t>
    </rPh>
    <phoneticPr fontId="2"/>
  </si>
  <si>
    <t>知識や教養の向上</t>
    <rPh sb="0" eb="2">
      <t>チシキ</t>
    </rPh>
    <rPh sb="3" eb="5">
      <t>キョウヨウ</t>
    </rPh>
    <rPh sb="6" eb="8">
      <t>コウジョウ</t>
    </rPh>
    <phoneticPr fontId="2"/>
  </si>
  <si>
    <t>社会的地位の向上</t>
    <rPh sb="6" eb="8">
      <t>コウジョウ</t>
    </rPh>
    <phoneticPr fontId="2"/>
  </si>
  <si>
    <t>趣味・レジャー</t>
    <phoneticPr fontId="2"/>
  </si>
  <si>
    <t>ボランティアや地域活動</t>
    <rPh sb="7" eb="9">
      <t>チイキ</t>
    </rPh>
    <rPh sb="9" eb="11">
      <t>カツドウ</t>
    </rPh>
    <phoneticPr fontId="2"/>
  </si>
  <si>
    <t>家族との団らん</t>
  </si>
  <si>
    <t>家族の介護</t>
  </si>
  <si>
    <t>子育て・子どもの教育</t>
    <rPh sb="0" eb="2">
      <t>コソダ</t>
    </rPh>
    <rPh sb="4" eb="5">
      <t>コ</t>
    </rPh>
    <rPh sb="8" eb="10">
      <t>キョウイク</t>
    </rPh>
    <phoneticPr fontId="2"/>
  </si>
  <si>
    <t>衣・食生活の充実</t>
  </si>
  <si>
    <t>老後の生活への準備</t>
  </si>
  <si>
    <t>特にない</t>
  </si>
  <si>
    <t>図6-3</t>
    <rPh sb="0" eb="1">
      <t>ズ</t>
    </rPh>
    <phoneticPr fontId="2"/>
  </si>
  <si>
    <t>現在住んでいる地域は住みやすいか</t>
    <rPh sb="0" eb="2">
      <t>ゲンザイ</t>
    </rPh>
    <rPh sb="2" eb="3">
      <t>ス</t>
    </rPh>
    <rPh sb="7" eb="9">
      <t>チイキ</t>
    </rPh>
    <rPh sb="10" eb="11">
      <t>ス</t>
    </rPh>
    <phoneticPr fontId="2"/>
  </si>
  <si>
    <t>生活に必要な情報の入手媒体</t>
    <rPh sb="0" eb="2">
      <t>セイカツ</t>
    </rPh>
    <rPh sb="3" eb="5">
      <t>ヒツヨウ</t>
    </rPh>
    <rPh sb="6" eb="8">
      <t>ジョウホウ</t>
    </rPh>
    <rPh sb="9" eb="11">
      <t>ニュウシュ</t>
    </rPh>
    <rPh sb="11" eb="13">
      <t>バイタイ</t>
    </rPh>
    <phoneticPr fontId="2"/>
  </si>
  <si>
    <t>テレビ（データ放送を除く）</t>
    <rPh sb="7" eb="9">
      <t>ホウソウ</t>
    </rPh>
    <rPh sb="10" eb="11">
      <t>ノゾ</t>
    </rPh>
    <phoneticPr fontId="2"/>
  </si>
  <si>
    <t>テレビのデータ放送</t>
    <rPh sb="7" eb="9">
      <t>ホウソウ</t>
    </rPh>
    <phoneticPr fontId="2"/>
  </si>
  <si>
    <t>ラジオ</t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</si>
  <si>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</si>
  <si>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</si>
  <si>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国、県、市町村の広報紙やホームページ</t>
    <rPh sb="0" eb="1">
      <t>クニ</t>
    </rPh>
    <rPh sb="2" eb="3">
      <t>ケン</t>
    </rPh>
    <rPh sb="4" eb="7">
      <t>シチョウソン</t>
    </rPh>
    <rPh sb="8" eb="10">
      <t>コウホウ</t>
    </rPh>
    <rPh sb="10" eb="11">
      <t>シ</t>
    </rPh>
    <phoneticPr fontId="2"/>
  </si>
  <si>
    <t>自治会の連絡網、回覧板など</t>
    <rPh sb="0" eb="3">
      <t>ジチカイ</t>
    </rPh>
    <rPh sb="4" eb="7">
      <t>レンラクモウ</t>
    </rPh>
    <rPh sb="8" eb="11">
      <t>カイランバン</t>
    </rPh>
    <phoneticPr fontId="2"/>
  </si>
  <si>
    <t>友人、知人からのクチコミ</t>
    <rPh sb="0" eb="2">
      <t>ユウジン</t>
    </rPh>
    <rPh sb="3" eb="5">
      <t>チジン</t>
    </rPh>
    <phoneticPr fontId="2"/>
  </si>
  <si>
    <t>図7-3</t>
    <rPh sb="0" eb="1">
      <t>ズ</t>
    </rPh>
    <phoneticPr fontId="2"/>
  </si>
  <si>
    <t>どちらかといえば住みやすい</t>
  </si>
  <si>
    <t>どちらともいえない</t>
  </si>
  <si>
    <t>どちらかといえば住みにくい</t>
  </si>
  <si>
    <t>住みにくい</t>
  </si>
  <si>
    <t>図7-4</t>
    <rPh sb="0" eb="1">
      <t>ズ</t>
    </rPh>
    <phoneticPr fontId="2"/>
  </si>
  <si>
    <t>A
満足層</t>
    <rPh sb="2" eb="4">
      <t>マンゾク</t>
    </rPh>
    <rPh sb="4" eb="5">
      <t>ソウ</t>
    </rPh>
    <phoneticPr fontId="2"/>
  </si>
  <si>
    <t>B
不満層</t>
    <rPh sb="2" eb="4">
      <t>フマン</t>
    </rPh>
    <rPh sb="4" eb="5">
      <t>ソウ</t>
    </rPh>
    <phoneticPr fontId="2"/>
  </si>
  <si>
    <t>A
肯定層</t>
    <rPh sb="2" eb="4">
      <t>コウテイ</t>
    </rPh>
    <rPh sb="4" eb="5">
      <t>ソウ</t>
    </rPh>
    <phoneticPr fontId="2"/>
  </si>
  <si>
    <t>B
否定層</t>
    <rPh sb="2" eb="4">
      <t>ヒテイ</t>
    </rPh>
    <rPh sb="4" eb="5">
      <t>ソウ</t>
    </rPh>
    <phoneticPr fontId="2"/>
  </si>
  <si>
    <t>図7-5</t>
    <rPh sb="0" eb="1">
      <t>ズ</t>
    </rPh>
    <phoneticPr fontId="2"/>
  </si>
  <si>
    <t>図7-6</t>
    <rPh sb="0" eb="1">
      <t>ズ</t>
    </rPh>
    <phoneticPr fontId="2"/>
  </si>
  <si>
    <t>【居住環境別】</t>
    <rPh sb="1" eb="3">
      <t>キョジュウ</t>
    </rPh>
    <rPh sb="3" eb="5">
      <t>カンキョウ</t>
    </rPh>
    <rPh sb="5" eb="6">
      <t>ベツ</t>
    </rPh>
    <phoneticPr fontId="2"/>
  </si>
  <si>
    <t>働く場が多い</t>
    <rPh sb="0" eb="1">
      <t>ハタラ</t>
    </rPh>
    <rPh sb="2" eb="3">
      <t>バ</t>
    </rPh>
    <rPh sb="4" eb="5">
      <t>オオ</t>
    </rPh>
    <phoneticPr fontId="2"/>
  </si>
  <si>
    <t>その他</t>
    <rPh sb="2" eb="3">
      <t>タ</t>
    </rPh>
    <phoneticPr fontId="2"/>
  </si>
  <si>
    <t>働く場が少ない</t>
    <rPh sb="0" eb="1">
      <t>ハタラ</t>
    </rPh>
    <rPh sb="2" eb="3">
      <t>バ</t>
    </rPh>
    <rPh sb="4" eb="5">
      <t>スク</t>
    </rPh>
    <phoneticPr fontId="2"/>
  </si>
  <si>
    <t>治安が悪い</t>
    <rPh sb="3" eb="4">
      <t>ワル</t>
    </rPh>
    <phoneticPr fontId="2"/>
  </si>
  <si>
    <t>はい</t>
    <phoneticPr fontId="2"/>
  </si>
  <si>
    <t>いいえ</t>
    <phoneticPr fontId="2"/>
  </si>
  <si>
    <t>わからない</t>
    <phoneticPr fontId="2"/>
  </si>
  <si>
    <t>【通勤先別】</t>
    <rPh sb="1" eb="3">
      <t>ツウキン</t>
    </rPh>
    <rPh sb="3" eb="4">
      <t>サキ</t>
    </rPh>
    <rPh sb="4" eb="5">
      <t>ベツ</t>
    </rPh>
    <phoneticPr fontId="2"/>
  </si>
  <si>
    <t>【県外居住経験別】</t>
    <rPh sb="1" eb="3">
      <t>ケンガイ</t>
    </rPh>
    <rPh sb="3" eb="5">
      <t>キョジュウ</t>
    </rPh>
    <rPh sb="5" eb="7">
      <t>ケイケン</t>
    </rPh>
    <rPh sb="7" eb="8">
      <t>ベツ</t>
    </rPh>
    <phoneticPr fontId="2"/>
  </si>
  <si>
    <t>↓層分け</t>
    <rPh sb="1" eb="2">
      <t>ソウ</t>
    </rPh>
    <rPh sb="2" eb="3">
      <t>ワ</t>
    </rPh>
    <phoneticPr fontId="2"/>
  </si>
  <si>
    <t>H26</t>
  </si>
  <si>
    <t>くらしが苦しくなったと感じる理由</t>
    <rPh sb="4" eb="5">
      <t>クル</t>
    </rPh>
    <rPh sb="11" eb="12">
      <t>カン</t>
    </rPh>
    <rPh sb="14" eb="16">
      <t>リユウ</t>
    </rPh>
    <phoneticPr fontId="2"/>
  </si>
  <si>
    <t>給料等の収入が増えない、または減った</t>
    <rPh sb="0" eb="2">
      <t>キュウリョウ</t>
    </rPh>
    <rPh sb="2" eb="3">
      <t>トウ</t>
    </rPh>
    <rPh sb="4" eb="6">
      <t>シュウニュウ</t>
    </rPh>
    <rPh sb="7" eb="8">
      <t>フ</t>
    </rPh>
    <rPh sb="15" eb="16">
      <t>ヘ</t>
    </rPh>
    <phoneticPr fontId="2"/>
  </si>
  <si>
    <t>食品や日用品、光熱費などの
物価上昇による支出が増えた</t>
    <rPh sb="0" eb="2">
      <t>ショクヒン</t>
    </rPh>
    <rPh sb="3" eb="6">
      <t>ニチヨウヒン</t>
    </rPh>
    <rPh sb="7" eb="10">
      <t>コウネツヒ</t>
    </rPh>
    <rPh sb="14" eb="16">
      <t>ブッカ</t>
    </rPh>
    <rPh sb="16" eb="18">
      <t>ジョウショウ</t>
    </rPh>
    <rPh sb="21" eb="23">
      <t>シシュツ</t>
    </rPh>
    <rPh sb="24" eb="25">
      <t>フ</t>
    </rPh>
    <phoneticPr fontId="2"/>
  </si>
  <si>
    <t>医療・介護費の支出が増えた</t>
    <rPh sb="0" eb="2">
      <t>イリョウ</t>
    </rPh>
    <rPh sb="3" eb="5">
      <t>カイゴ</t>
    </rPh>
    <rPh sb="5" eb="6">
      <t>ヒ</t>
    </rPh>
    <rPh sb="7" eb="9">
      <t>シシュツ</t>
    </rPh>
    <rPh sb="10" eb="11">
      <t>フ</t>
    </rPh>
    <phoneticPr fontId="2"/>
  </si>
  <si>
    <t>保育・教育費の支出が増えた</t>
    <rPh sb="0" eb="2">
      <t>ホイク</t>
    </rPh>
    <rPh sb="3" eb="6">
      <t>キョウイクヒ</t>
    </rPh>
    <rPh sb="7" eb="9">
      <t>シシュツ</t>
    </rPh>
    <rPh sb="10" eb="11">
      <t>フ</t>
    </rPh>
    <phoneticPr fontId="2"/>
  </si>
  <si>
    <t>税金の支出が増えた</t>
    <rPh sb="0" eb="2">
      <t>ゼイキン</t>
    </rPh>
    <rPh sb="3" eb="5">
      <t>シシュツ</t>
    </rPh>
    <rPh sb="6" eb="7">
      <t>フ</t>
    </rPh>
    <phoneticPr fontId="2"/>
  </si>
  <si>
    <t>各種保険料などの支出が増えた</t>
    <rPh sb="0" eb="2">
      <t>カクシュ</t>
    </rPh>
    <rPh sb="2" eb="4">
      <t>ホケン</t>
    </rPh>
    <rPh sb="4" eb="5">
      <t>リョウ</t>
    </rPh>
    <rPh sb="8" eb="10">
      <t>シシュツ</t>
    </rPh>
    <rPh sb="11" eb="12">
      <t>フ</t>
    </rPh>
    <phoneticPr fontId="2"/>
  </si>
  <si>
    <t>総回答数</t>
    <rPh sb="0" eb="1">
      <t>ソウ</t>
    </rPh>
    <rPh sb="1" eb="3">
      <t>カイトウ</t>
    </rPh>
    <rPh sb="3" eb="4">
      <t>スウ</t>
    </rPh>
    <phoneticPr fontId="2"/>
  </si>
  <si>
    <t>総回答数</t>
    <rPh sb="0" eb="1">
      <t>ソウ</t>
    </rPh>
    <rPh sb="1" eb="4">
      <t>カイトウスウ</t>
    </rPh>
    <phoneticPr fontId="2"/>
  </si>
  <si>
    <t>今後のくらしの中で重視していきたいこと</t>
    <rPh sb="0" eb="2">
      <t>コンゴ</t>
    </rPh>
    <rPh sb="7" eb="8">
      <t>ナカ</t>
    </rPh>
    <rPh sb="9" eb="11">
      <t>ジュウシ</t>
    </rPh>
    <phoneticPr fontId="2"/>
  </si>
  <si>
    <t>家計の安定・充実</t>
    <rPh sb="0" eb="2">
      <t>カケイ</t>
    </rPh>
    <rPh sb="3" eb="5">
      <t>アンテイ</t>
    </rPh>
    <rPh sb="6" eb="8">
      <t>ジュウジツ</t>
    </rPh>
    <phoneticPr fontId="2"/>
  </si>
  <si>
    <t>仕事（家業・学業を含む）</t>
    <rPh sb="9" eb="10">
      <t>フク</t>
    </rPh>
    <phoneticPr fontId="2"/>
  </si>
  <si>
    <t>住まいの改善・充実</t>
    <rPh sb="0" eb="1">
      <t>ス</t>
    </rPh>
    <phoneticPr fontId="2"/>
  </si>
  <si>
    <t>図4-3</t>
    <rPh sb="0" eb="1">
      <t>ズ</t>
    </rPh>
    <phoneticPr fontId="2"/>
  </si>
  <si>
    <t>図5-3</t>
    <rPh sb="0" eb="1">
      <t>ズ</t>
    </rPh>
    <phoneticPr fontId="2"/>
  </si>
  <si>
    <t>インターネット（行政機関のホームページを除く）</t>
    <rPh sb="8" eb="10">
      <t>ギョウセイ</t>
    </rPh>
    <rPh sb="10" eb="12">
      <t>キカン</t>
    </rPh>
    <rPh sb="20" eb="21">
      <t>ノゾ</t>
    </rPh>
    <phoneticPr fontId="2"/>
  </si>
  <si>
    <t>メールマガジン</t>
    <phoneticPr fontId="2"/>
  </si>
  <si>
    <t>住みやすい</t>
    <rPh sb="0" eb="1">
      <t>ス</t>
    </rPh>
    <phoneticPr fontId="2"/>
  </si>
  <si>
    <t>図6-4</t>
    <rPh sb="0" eb="1">
      <t>ズ</t>
    </rPh>
    <phoneticPr fontId="2"/>
  </si>
  <si>
    <t>図6-5</t>
    <rPh sb="0" eb="1">
      <t>ズ</t>
    </rPh>
    <phoneticPr fontId="2"/>
  </si>
  <si>
    <t>住んでいる地域が住みやすいと感じる点</t>
    <rPh sb="0" eb="1">
      <t>ス</t>
    </rPh>
    <rPh sb="5" eb="7">
      <t>チイキ</t>
    </rPh>
    <rPh sb="8" eb="9">
      <t>ス</t>
    </rPh>
    <rPh sb="14" eb="15">
      <t>カン</t>
    </rPh>
    <rPh sb="17" eb="18">
      <t>テン</t>
    </rPh>
    <phoneticPr fontId="2"/>
  </si>
  <si>
    <t>自然が豊かである</t>
  </si>
  <si>
    <t>町並みなどの景観がよい</t>
    <rPh sb="0" eb="2">
      <t>マチナ</t>
    </rPh>
    <rPh sb="6" eb="8">
      <t>ケイカン</t>
    </rPh>
    <phoneticPr fontId="2"/>
  </si>
  <si>
    <t>食事、買い物が便利である</t>
    <rPh sb="0" eb="2">
      <t>ショクジ</t>
    </rPh>
    <rPh sb="3" eb="4">
      <t>カ</t>
    </rPh>
    <rPh sb="5" eb="6">
      <t>モノ</t>
    </rPh>
    <rPh sb="7" eb="9">
      <t>ベンリ</t>
    </rPh>
    <phoneticPr fontId="2"/>
  </si>
  <si>
    <t>交通の便がよい</t>
    <rPh sb="0" eb="2">
      <t>コウツウ</t>
    </rPh>
    <rPh sb="3" eb="4">
      <t>ベン</t>
    </rPh>
    <phoneticPr fontId="2"/>
  </si>
  <si>
    <t>教育、文化、スポーツの施設が充実している</t>
    <rPh sb="0" eb="2">
      <t>キョウイク</t>
    </rPh>
    <rPh sb="3" eb="5">
      <t>ブンカ</t>
    </rPh>
    <rPh sb="11" eb="13">
      <t>シセツ</t>
    </rPh>
    <rPh sb="14" eb="16">
      <t>ジュウジツ</t>
    </rPh>
    <phoneticPr fontId="2"/>
  </si>
  <si>
    <t>医療、福祉サービスが充実している</t>
    <rPh sb="0" eb="2">
      <t>イリョウ</t>
    </rPh>
    <rPh sb="3" eb="5">
      <t>フクシ</t>
    </rPh>
    <rPh sb="10" eb="12">
      <t>ジュウジツ</t>
    </rPh>
    <phoneticPr fontId="2"/>
  </si>
  <si>
    <t>住民相互の交流がある</t>
    <rPh sb="0" eb="2">
      <t>ジュウミン</t>
    </rPh>
    <rPh sb="2" eb="4">
      <t>ソウゴ</t>
    </rPh>
    <rPh sb="5" eb="7">
      <t>コウリュウ</t>
    </rPh>
    <phoneticPr fontId="2"/>
  </si>
  <si>
    <t>災害が少ない</t>
    <rPh sb="0" eb="2">
      <t>サイガイ</t>
    </rPh>
    <rPh sb="3" eb="4">
      <t>スク</t>
    </rPh>
    <phoneticPr fontId="2"/>
  </si>
  <si>
    <t>住んでいる地域が住みにくいと感じる点</t>
    <rPh sb="0" eb="1">
      <t>ス</t>
    </rPh>
    <rPh sb="5" eb="7">
      <t>チイキ</t>
    </rPh>
    <rPh sb="8" eb="9">
      <t>ス</t>
    </rPh>
    <rPh sb="14" eb="15">
      <t>カン</t>
    </rPh>
    <rPh sb="17" eb="18">
      <t>テン</t>
    </rPh>
    <phoneticPr fontId="2"/>
  </si>
  <si>
    <t>町並みなどの景観がよくない</t>
    <rPh sb="0" eb="2">
      <t>マチナ</t>
    </rPh>
    <rPh sb="6" eb="8">
      <t>ケイカン</t>
    </rPh>
    <phoneticPr fontId="2"/>
  </si>
  <si>
    <t>食事、買い物が不便である</t>
    <rPh sb="0" eb="2">
      <t>ショクジ</t>
    </rPh>
    <rPh sb="3" eb="4">
      <t>カ</t>
    </rPh>
    <rPh sb="5" eb="6">
      <t>モノ</t>
    </rPh>
    <rPh sb="7" eb="9">
      <t>フベン</t>
    </rPh>
    <phoneticPr fontId="2"/>
  </si>
  <si>
    <t>交通の便がよくない</t>
    <rPh sb="0" eb="2">
      <t>コウツウ</t>
    </rPh>
    <rPh sb="3" eb="4">
      <t>ベン</t>
    </rPh>
    <phoneticPr fontId="2"/>
  </si>
  <si>
    <t>医療、福祉サービスが充実していない</t>
    <rPh sb="0" eb="2">
      <t>イリョウ</t>
    </rPh>
    <rPh sb="3" eb="5">
      <t>フクシ</t>
    </rPh>
    <rPh sb="10" eb="12">
      <t>ジュウジツ</t>
    </rPh>
    <phoneticPr fontId="2"/>
  </si>
  <si>
    <t>住民相互の交流がない</t>
    <rPh sb="0" eb="2">
      <t>ジュウミン</t>
    </rPh>
    <rPh sb="2" eb="4">
      <t>ソウゴ</t>
    </rPh>
    <rPh sb="5" eb="7">
      <t>コウリュウ</t>
    </rPh>
    <phoneticPr fontId="2"/>
  </si>
  <si>
    <t>災害が多い</t>
    <rPh sb="0" eb="2">
      <t>サイガイ</t>
    </rPh>
    <rPh sb="3" eb="4">
      <t>オオ</t>
    </rPh>
    <phoneticPr fontId="2"/>
  </si>
  <si>
    <t>今後も岐阜県に住み続けたいか</t>
    <rPh sb="0" eb="2">
      <t>コンゴ</t>
    </rPh>
    <rPh sb="3" eb="5">
      <t>ギフ</t>
    </rPh>
    <rPh sb="5" eb="6">
      <t>ケン</t>
    </rPh>
    <rPh sb="7" eb="8">
      <t>ス</t>
    </rPh>
    <rPh sb="9" eb="10">
      <t>ツヅ</t>
    </rPh>
    <phoneticPr fontId="2"/>
  </si>
  <si>
    <t>図7-7</t>
    <rPh sb="0" eb="1">
      <t>ズ</t>
    </rPh>
    <phoneticPr fontId="2"/>
  </si>
  <si>
    <t>図7-8</t>
    <rPh sb="0" eb="1">
      <t>ズ</t>
    </rPh>
    <phoneticPr fontId="2"/>
  </si>
  <si>
    <t>図1-2-3</t>
    <rPh sb="0" eb="1">
      <t>ズ</t>
    </rPh>
    <phoneticPr fontId="2"/>
  </si>
  <si>
    <t>図1-2-4</t>
    <rPh sb="0" eb="1">
      <t>ズ</t>
    </rPh>
    <phoneticPr fontId="2"/>
  </si>
  <si>
    <t>図1-2-5</t>
    <rPh sb="0" eb="1">
      <t>ズ</t>
    </rPh>
    <phoneticPr fontId="2"/>
  </si>
  <si>
    <t>生活面での不安</t>
    <rPh sb="0" eb="2">
      <t>セイカツ</t>
    </rPh>
    <rPh sb="2" eb="3">
      <t>メン</t>
    </rPh>
    <rPh sb="5" eb="7">
      <t>フアン</t>
    </rPh>
    <phoneticPr fontId="2"/>
  </si>
  <si>
    <t>治安がよい</t>
    <phoneticPr fontId="2"/>
  </si>
  <si>
    <t>自然が豊かでない</t>
    <rPh sb="0" eb="2">
      <t>シゼン</t>
    </rPh>
    <rPh sb="3" eb="4">
      <t>ユタカ</t>
    </rPh>
    <phoneticPr fontId="2"/>
  </si>
  <si>
    <t>総回答数</t>
    <rPh sb="0" eb="1">
      <t>ソウ</t>
    </rPh>
    <rPh sb="1" eb="3">
      <t>カイトウ</t>
    </rPh>
    <rPh sb="3" eb="4">
      <t>スウ</t>
    </rPh>
    <phoneticPr fontId="2"/>
  </si>
  <si>
    <t>H27</t>
  </si>
  <si>
    <t>調査数</t>
  </si>
  <si>
    <t>図5-4</t>
    <rPh sb="0" eb="1">
      <t>ズ</t>
    </rPh>
    <phoneticPr fontId="2"/>
  </si>
  <si>
    <t>図5-5</t>
    <rPh sb="0" eb="1">
      <t>ズ</t>
    </rPh>
    <phoneticPr fontId="2"/>
  </si>
  <si>
    <t>図3-4</t>
    <rPh sb="0" eb="1">
      <t>ズ</t>
    </rPh>
    <phoneticPr fontId="2"/>
  </si>
  <si>
    <t>図3-6</t>
    <rPh sb="0" eb="1">
      <t>ズ</t>
    </rPh>
    <phoneticPr fontId="2"/>
  </si>
  <si>
    <t>図3-5</t>
    <rPh sb="0" eb="1">
      <t>ズ</t>
    </rPh>
    <phoneticPr fontId="2"/>
  </si>
  <si>
    <t>図4-6</t>
    <rPh sb="0" eb="1">
      <t>ズ</t>
    </rPh>
    <phoneticPr fontId="2"/>
  </si>
  <si>
    <t>図4-5</t>
    <rPh sb="0" eb="1">
      <t>ズ</t>
    </rPh>
    <phoneticPr fontId="2"/>
  </si>
  <si>
    <t>図4-4</t>
    <rPh sb="0" eb="1">
      <t>ズ</t>
    </rPh>
    <phoneticPr fontId="2"/>
  </si>
  <si>
    <t>図6-6</t>
    <rPh sb="0" eb="1">
      <t>ズ</t>
    </rPh>
    <phoneticPr fontId="2"/>
  </si>
  <si>
    <t>図6-2-4</t>
    <rPh sb="0" eb="1">
      <t>ズ</t>
    </rPh>
    <phoneticPr fontId="2"/>
  </si>
  <si>
    <t>図6-2-3</t>
    <rPh sb="0" eb="1">
      <t>ズ</t>
    </rPh>
    <phoneticPr fontId="2"/>
  </si>
  <si>
    <t>図6-3-3</t>
    <rPh sb="0" eb="1">
      <t>ズ</t>
    </rPh>
    <phoneticPr fontId="2"/>
  </si>
  <si>
    <t>図6-3-4</t>
    <rPh sb="0" eb="1">
      <t>ズ</t>
    </rPh>
    <phoneticPr fontId="2"/>
  </si>
  <si>
    <t>図6-3-5</t>
    <rPh sb="0" eb="1">
      <t>ズ</t>
    </rPh>
    <phoneticPr fontId="2"/>
  </si>
  <si>
    <t>-</t>
    <phoneticPr fontId="2"/>
  </si>
  <si>
    <t>H28</t>
  </si>
  <si>
    <t>図1-2-6</t>
    <rPh sb="0" eb="1">
      <t>ズ</t>
    </rPh>
    <phoneticPr fontId="2"/>
  </si>
  <si>
    <t>無回答</t>
  </si>
  <si>
    <t>趣味・レジャー</t>
  </si>
  <si>
    <t>ラジオ</t>
  </si>
  <si>
    <t>メールマガジン</t>
  </si>
  <si>
    <t>治安がよい</t>
  </si>
  <si>
    <t>　　　　　　　　　　　　　　　　フリーペーパー
（戸別配布される無料の地域情報誌など）</t>
    <rPh sb="25" eb="27">
      <t>コベツ</t>
    </rPh>
    <rPh sb="27" eb="29">
      <t>ハイフ</t>
    </rPh>
    <rPh sb="32" eb="34">
      <t>ムリョウ</t>
    </rPh>
    <rPh sb="35" eb="37">
      <t>チイキ</t>
    </rPh>
    <rPh sb="37" eb="40">
      <t>ジョウホウシ</t>
    </rPh>
    <phoneticPr fontId="2"/>
  </si>
  <si>
    <t>　　　ウォーキングなど気軽に
体を動かせる場が近くにない</t>
    <rPh sb="11" eb="13">
      <t>キガル</t>
    </rPh>
    <rPh sb="15" eb="16">
      <t>カラダ</t>
    </rPh>
    <rPh sb="17" eb="18">
      <t>ウゴ</t>
    </rPh>
    <rPh sb="21" eb="22">
      <t>バ</t>
    </rPh>
    <rPh sb="23" eb="24">
      <t>チカ</t>
    </rPh>
    <phoneticPr fontId="2"/>
  </si>
  <si>
    <t>　　　ウォーキングなど気軽に
体を動かせる場が近くにある</t>
    <rPh sb="11" eb="13">
      <t>キガル</t>
    </rPh>
    <rPh sb="15" eb="16">
      <t>カラダ</t>
    </rPh>
    <rPh sb="17" eb="18">
      <t>ウゴ</t>
    </rPh>
    <rPh sb="21" eb="22">
      <t>バ</t>
    </rPh>
    <rPh sb="23" eb="24">
      <t>チカ</t>
    </rPh>
    <phoneticPr fontId="2"/>
  </si>
  <si>
    <t>教育、文化、スポーツの施設が充実していない</t>
    <rPh sb="0" eb="2">
      <t>キョウイク</t>
    </rPh>
    <rPh sb="3" eb="5">
      <t>ブンカ</t>
    </rPh>
    <rPh sb="11" eb="13">
      <t>シセツ</t>
    </rPh>
    <rPh sb="14" eb="16">
      <t>ジュウジツ</t>
    </rPh>
    <phoneticPr fontId="2"/>
  </si>
  <si>
    <t>H29</t>
  </si>
  <si>
    <t>H30</t>
  </si>
  <si>
    <t>R1</t>
  </si>
  <si>
    <t>　　　フェイスブック、ツイッターなどのSNS
（ソーシャル・ネットワーキング・サービス）</t>
    <phoneticPr fontId="2"/>
  </si>
  <si>
    <t>図6-2-5</t>
    <rPh sb="0" eb="1">
      <t>ズ</t>
    </rPh>
    <phoneticPr fontId="2"/>
  </si>
  <si>
    <t>給料等の収入が増えない、または減った</t>
  </si>
  <si>
    <t>食品や日用品、光熱費などの
物価上昇による支出が増えた</t>
  </si>
  <si>
    <t>医療・介護費の支出が増えた</t>
  </si>
  <si>
    <t>税金の支出が増えた</t>
  </si>
  <si>
    <t>各種保険料などの支出が増えた</t>
  </si>
  <si>
    <t>保育・教育費の支出が増えた</t>
  </si>
  <si>
    <t>　</t>
    <phoneticPr fontId="2"/>
  </si>
  <si>
    <t>地域の住環境（上下水道、公園、
        道路、公共交通機関など）</t>
    <phoneticPr fontId="2"/>
  </si>
  <si>
    <t>↓</t>
    <phoneticPr fontId="2"/>
  </si>
  <si>
    <t>　</t>
    <phoneticPr fontId="2"/>
  </si>
  <si>
    <t>-</t>
    <phoneticPr fontId="2"/>
  </si>
  <si>
    <t>-</t>
    <phoneticPr fontId="2"/>
  </si>
  <si>
    <t>　　　フェイスブック、ツイッターなどのSNS
（ソーシャル・ネットワーキング・サービス）</t>
  </si>
  <si>
    <t>テレビのデータ放送</t>
  </si>
  <si>
    <t>テレビ（データ放送を除く）</t>
  </si>
  <si>
    <t>R2</t>
    <phoneticPr fontId="2"/>
  </si>
  <si>
    <t>R3</t>
    <phoneticPr fontId="2"/>
  </si>
  <si>
    <t>健康・体力</t>
  </si>
  <si>
    <t>収入・貯蓄</t>
  </si>
  <si>
    <t>仕事</t>
  </si>
  <si>
    <t>地域の住環境（上下水道、公園、
        道路、公共交通機関など）</t>
  </si>
  <si>
    <t>n = 1733</t>
    <phoneticPr fontId="2"/>
  </si>
  <si>
    <t>n = 1898</t>
    <phoneticPr fontId="2"/>
  </si>
  <si>
    <t>健康・体力づくり</t>
  </si>
  <si>
    <t>家計の安定・充実</t>
  </si>
  <si>
    <t>仕事（家業・学業を含む）</t>
  </si>
  <si>
    <t>住まいの改善・充実</t>
  </si>
  <si>
    <t>知識や教養の向上</t>
  </si>
  <si>
    <t>ボランティアや地域活動</t>
  </si>
  <si>
    <t>社会的地位の向上</t>
  </si>
  <si>
    <t>全体(n = 1540 )　　</t>
    <phoneticPr fontId="2"/>
  </si>
  <si>
    <t>インターネット（行政機関のホームページを除く）</t>
  </si>
  <si>
    <t>新聞</t>
  </si>
  <si>
    <t>友人、知人からのクチコミ</t>
  </si>
  <si>
    <t>国、県、市町村の広報紙やホームページ</t>
  </si>
  <si>
    <t>自治会の連絡網、回覧板など</t>
  </si>
  <si>
    <t>　　　　　　　　　　　　　　　　フリーペーパー
（戸別配布される無料の地域情報誌など）</t>
  </si>
  <si>
    <t>雑誌</t>
  </si>
  <si>
    <t>食事、買い物が便利である</t>
  </si>
  <si>
    <t>災害が少ない</t>
  </si>
  <si>
    <t>交通の便がよい</t>
  </si>
  <si>
    <t>　　　ウォーキングなど気軽に
体を動かせる場が近くにある</t>
  </si>
  <si>
    <t>医療、福祉サービスが充実している</t>
  </si>
  <si>
    <t>住民相互の交流がある</t>
  </si>
  <si>
    <t>町並みなどの景観がよい</t>
  </si>
  <si>
    <t>教育、文化、スポーツの施設が充実している</t>
  </si>
  <si>
    <t>働く場が多い</t>
  </si>
  <si>
    <t>自然が豊かでない</t>
  </si>
  <si>
    <t>食事、買い物が不便である</t>
  </si>
  <si>
    <t>災害が多い</t>
  </si>
  <si>
    <t>交通の便がよくない</t>
  </si>
  <si>
    <t>医療、福祉サービスが充実していない</t>
  </si>
  <si>
    <t>町並みなどの景観がよくない</t>
  </si>
  <si>
    <t>　　　ウォーキングなど気軽に
体を動かせる場が近くにない</t>
  </si>
  <si>
    <t>働く場が少ない</t>
  </si>
  <si>
    <t>治安が悪い</t>
  </si>
  <si>
    <t>教育、文化、スポーツの施設が充実していない</t>
  </si>
  <si>
    <t>住民相互の交流がない</t>
  </si>
  <si>
    <t>回答者数</t>
    <rPh sb="0" eb="4">
      <t>カイトウシャスウ</t>
    </rPh>
    <phoneticPr fontId="2"/>
  </si>
  <si>
    <t>総回答数</t>
    <rPh sb="0" eb="3">
      <t>ソウカイトウ</t>
    </rPh>
    <rPh sb="3" eb="4">
      <t>スウ</t>
    </rPh>
    <phoneticPr fontId="2"/>
  </si>
  <si>
    <t>回答者数</t>
    <rPh sb="0" eb="4">
      <t>カイトウシャスウ</t>
    </rPh>
    <phoneticPr fontId="2"/>
  </si>
  <si>
    <t>R2</t>
  </si>
  <si>
    <t>1,553</t>
    <phoneticPr fontId="2"/>
  </si>
  <si>
    <t>図2-3</t>
    <rPh sb="0" eb="1">
      <t>ズ</t>
    </rPh>
    <phoneticPr fontId="2"/>
  </si>
  <si>
    <t>1,598</t>
    <phoneticPr fontId="2"/>
  </si>
  <si>
    <t>1,177</t>
    <phoneticPr fontId="2"/>
  </si>
  <si>
    <t>1,186</t>
    <phoneticPr fontId="2"/>
  </si>
  <si>
    <t>1,459</t>
    <phoneticPr fontId="2"/>
  </si>
  <si>
    <t>1,020</t>
    <phoneticPr fontId="2"/>
  </si>
  <si>
    <t>全体(n = 1,553 )　　</t>
    <phoneticPr fontId="2"/>
  </si>
  <si>
    <t>1,406</t>
    <phoneticPr fontId="2"/>
  </si>
  <si>
    <t>2,298</t>
    <phoneticPr fontId="2"/>
  </si>
  <si>
    <t>3,230</t>
    <phoneticPr fontId="2"/>
  </si>
  <si>
    <t>1654</t>
    <phoneticPr fontId="2"/>
  </si>
  <si>
    <t>2092</t>
    <phoneticPr fontId="2"/>
  </si>
  <si>
    <t>1825</t>
    <phoneticPr fontId="2"/>
  </si>
  <si>
    <t>2350</t>
    <phoneticPr fontId="2"/>
  </si>
  <si>
    <t>1,508</t>
    <phoneticPr fontId="2"/>
  </si>
  <si>
    <t>1,956</t>
    <phoneticPr fontId="2"/>
  </si>
  <si>
    <t xml:space="preserve"> </t>
    <phoneticPr fontId="2"/>
  </si>
  <si>
    <t>1,440</t>
    <phoneticPr fontId="2"/>
  </si>
  <si>
    <t>2,097</t>
    <phoneticPr fontId="2"/>
  </si>
  <si>
    <t>全体(n = 1003 )※　　</t>
    <phoneticPr fontId="2"/>
  </si>
  <si>
    <t>1,596</t>
    <phoneticPr fontId="2"/>
  </si>
  <si>
    <t>ラジオ（県の広報番組）</t>
  </si>
  <si>
    <t>テレビ（データ放送）</t>
  </si>
  <si>
    <t>ラジオ（ニュース）</t>
  </si>
  <si>
    <t>インターネット（岐阜県庁ホームページ）</t>
  </si>
  <si>
    <t>パンフレット、ポスター</t>
  </si>
  <si>
    <t>テレビ（県の広報番組）</t>
  </si>
  <si>
    <t>インターネット（ニュース）</t>
  </si>
  <si>
    <t>　　　　　　岐阜県広報「岐阜県からのお知らせ」
（市町村広報紙、地域情報誌（フリーペーパー）
　　　　　　　　　又は行政情報アプリなどに掲載）</t>
    <rPh sb="6" eb="9">
      <t>ギフケン</t>
    </rPh>
    <rPh sb="25" eb="28">
      <t>シチョウソン</t>
    </rPh>
    <rPh sb="28" eb="30">
      <t>コウホウ</t>
    </rPh>
    <rPh sb="30" eb="31">
      <t>カミ</t>
    </rPh>
    <rPh sb="32" eb="34">
      <t>チイキ</t>
    </rPh>
    <rPh sb="34" eb="37">
      <t>ジョウホウシ</t>
    </rPh>
    <rPh sb="56" eb="57">
      <t>マタ</t>
    </rPh>
    <rPh sb="58" eb="60">
      <t>ギョウセイ</t>
    </rPh>
    <rPh sb="60" eb="62">
      <t>ジョウホウ</t>
    </rPh>
    <rPh sb="68" eb="70">
      <t>ケイサイ</t>
    </rPh>
    <phoneticPr fontId="2"/>
  </si>
  <si>
    <t>新聞の記事</t>
  </si>
  <si>
    <t>テレビ（ニュース）</t>
  </si>
  <si>
    <t>1,356</t>
    <phoneticPr fontId="2"/>
  </si>
  <si>
    <t>図8-5</t>
    <rPh sb="0" eb="1">
      <t>ズ</t>
    </rPh>
    <phoneticPr fontId="2"/>
  </si>
  <si>
    <t>　　　　　　岐阜県広報「岐阜県からのお知らせ」
（市町村広報紙、地域情報誌（フリーペーパー）
　　　　　　　　　又は行政情報アプリなどに掲載）</t>
  </si>
  <si>
    <t>図8-4</t>
    <rPh sb="0" eb="1">
      <t>ズ</t>
    </rPh>
    <phoneticPr fontId="2"/>
  </si>
  <si>
    <t>2,004</t>
    <phoneticPr fontId="2"/>
  </si>
  <si>
    <t>1,570</t>
    <phoneticPr fontId="2"/>
  </si>
  <si>
    <t>パンフレット、ポスター</t>
    <phoneticPr fontId="2"/>
  </si>
  <si>
    <t>インターネット（岐阜県庁ホームページ）</t>
    <phoneticPr fontId="2"/>
  </si>
  <si>
    <t>インターネット（ニュース）</t>
    <phoneticPr fontId="2"/>
  </si>
  <si>
    <t>ラジオ（県の広報番組）</t>
    <phoneticPr fontId="2"/>
  </si>
  <si>
    <t>ラジオ（ニュース）</t>
    <phoneticPr fontId="2"/>
  </si>
  <si>
    <t>テレビ（データ放送）</t>
    <phoneticPr fontId="2"/>
  </si>
  <si>
    <t>テレビ（県の広報番組）</t>
    <phoneticPr fontId="2"/>
  </si>
  <si>
    <t>テレビ（ニュース）</t>
    <phoneticPr fontId="2"/>
  </si>
  <si>
    <t>新聞の記事</t>
    <phoneticPr fontId="2"/>
  </si>
  <si>
    <t>施策や事業についての情報の入手方法</t>
    <rPh sb="0" eb="2">
      <t>シサク</t>
    </rPh>
    <rPh sb="3" eb="5">
      <t>ジギョウ</t>
    </rPh>
    <rPh sb="10" eb="12">
      <t>ジョウホウ</t>
    </rPh>
    <rPh sb="13" eb="15">
      <t>ニュウシュ</t>
    </rPh>
    <rPh sb="15" eb="17">
      <t>ホウホウ</t>
    </rPh>
    <phoneticPr fontId="2"/>
  </si>
  <si>
    <t>図8-3</t>
    <rPh sb="0" eb="1">
      <t>ズ</t>
    </rPh>
    <phoneticPr fontId="2"/>
  </si>
  <si>
    <t>B
無関心層</t>
    <rPh sb="2" eb="3">
      <t>ム</t>
    </rPh>
    <rPh sb="3" eb="5">
      <t>カンシン</t>
    </rPh>
    <rPh sb="5" eb="6">
      <t>ソウ</t>
    </rPh>
    <phoneticPr fontId="2"/>
  </si>
  <si>
    <t>A
関心層</t>
    <rPh sb="2" eb="4">
      <t>カンシン</t>
    </rPh>
    <rPh sb="4" eb="5">
      <t>ソウ</t>
    </rPh>
    <phoneticPr fontId="2"/>
  </si>
  <si>
    <t>※図9-8　報告書非公開の為、後日作成する</t>
    <rPh sb="1" eb="2">
      <t>ズ</t>
    </rPh>
    <rPh sb="6" eb="9">
      <t>ホウコクショ</t>
    </rPh>
    <rPh sb="9" eb="12">
      <t>ヒコウカイ</t>
    </rPh>
    <rPh sb="13" eb="14">
      <t>タメ</t>
    </rPh>
    <rPh sb="15" eb="17">
      <t>ゴジツ</t>
    </rPh>
    <rPh sb="17" eb="19">
      <t>サクセイ</t>
    </rPh>
    <phoneticPr fontId="2"/>
  </si>
  <si>
    <t>図9-8</t>
    <rPh sb="0" eb="1">
      <t>ズ</t>
    </rPh>
    <phoneticPr fontId="2"/>
  </si>
  <si>
    <t>図9-7</t>
    <rPh sb="0" eb="1">
      <t>ズ</t>
    </rPh>
    <phoneticPr fontId="2"/>
  </si>
  <si>
    <t>図9-6</t>
    <rPh sb="0" eb="1">
      <t>ズ</t>
    </rPh>
    <phoneticPr fontId="2"/>
  </si>
  <si>
    <t>図9-5</t>
    <rPh sb="0" eb="1">
      <t>ズ</t>
    </rPh>
    <phoneticPr fontId="2"/>
  </si>
  <si>
    <t>関心がない</t>
    <rPh sb="0" eb="2">
      <t>カンシン</t>
    </rPh>
    <phoneticPr fontId="2"/>
  </si>
  <si>
    <t>どちらかといえば関心がない</t>
    <rPh sb="8" eb="10">
      <t>カンシン</t>
    </rPh>
    <phoneticPr fontId="2"/>
  </si>
  <si>
    <t>どちらかといえば関心がある</t>
    <rPh sb="8" eb="10">
      <t>カンシン</t>
    </rPh>
    <phoneticPr fontId="2"/>
  </si>
  <si>
    <t>関心がある</t>
    <rPh sb="0" eb="2">
      <t>カンシン</t>
    </rPh>
    <phoneticPr fontId="2"/>
  </si>
  <si>
    <t>図9-4</t>
    <rPh sb="0" eb="1">
      <t>ズ</t>
    </rPh>
    <phoneticPr fontId="2"/>
  </si>
  <si>
    <t>無関心層</t>
    <rPh sb="0" eb="3">
      <t>ムカンシン</t>
    </rPh>
    <rPh sb="3" eb="4">
      <t>ソウ</t>
    </rPh>
    <phoneticPr fontId="2"/>
  </si>
  <si>
    <t>関心層</t>
    <rPh sb="0" eb="2">
      <t>カンシン</t>
    </rPh>
    <rPh sb="2" eb="3">
      <t>ソウ</t>
    </rPh>
    <phoneticPr fontId="2"/>
  </si>
  <si>
    <t>県事業への関心の有無</t>
    <rPh sb="0" eb="1">
      <t>ケン</t>
    </rPh>
    <rPh sb="1" eb="3">
      <t>ジギョウ</t>
    </rPh>
    <rPh sb="5" eb="7">
      <t>カンシン</t>
    </rPh>
    <rPh sb="8" eb="10">
      <t>ウム</t>
    </rPh>
    <phoneticPr fontId="2"/>
  </si>
  <si>
    <t>図9-3</t>
    <rPh sb="0" eb="1">
      <t>ズ</t>
    </rPh>
    <phoneticPr fontId="2"/>
  </si>
  <si>
    <t>図9-2-6</t>
    <rPh sb="0" eb="1">
      <t>ズ</t>
    </rPh>
    <phoneticPr fontId="2"/>
  </si>
  <si>
    <t>図9-2-5</t>
    <rPh sb="0" eb="1">
      <t>ズ</t>
    </rPh>
    <phoneticPr fontId="2"/>
  </si>
  <si>
    <t>図9-2-4</t>
    <rPh sb="0" eb="1">
      <t>ズ</t>
    </rPh>
    <phoneticPr fontId="2"/>
  </si>
  <si>
    <t>自分たちの意見が反映されるとは思えないから</t>
    <phoneticPr fontId="2"/>
  </si>
  <si>
    <t>県の施設を利用したり、県の仕事に接する機会が少ないから</t>
    <phoneticPr fontId="2"/>
  </si>
  <si>
    <t>県の仕事は、自分に関係がないから</t>
    <rPh sb="6" eb="8">
      <t>ジブン</t>
    </rPh>
    <rPh sb="9" eb="11">
      <t>カンケイ</t>
    </rPh>
    <phoneticPr fontId="2"/>
  </si>
  <si>
    <t>県がどのような仕事をしているのか知らないから</t>
    <rPh sb="7" eb="9">
      <t>シゴト</t>
    </rPh>
    <rPh sb="16" eb="17">
      <t>シ</t>
    </rPh>
    <phoneticPr fontId="2"/>
  </si>
  <si>
    <t>県の行政そのものに興味がないから</t>
    <phoneticPr fontId="2"/>
  </si>
  <si>
    <t>県事業に関心がない理由</t>
    <rPh sb="0" eb="1">
      <t>ケン</t>
    </rPh>
    <rPh sb="1" eb="3">
      <t>ジギョウ</t>
    </rPh>
    <rPh sb="4" eb="6">
      <t>カンシン</t>
    </rPh>
    <rPh sb="9" eb="11">
      <t>リユウ</t>
    </rPh>
    <phoneticPr fontId="2"/>
  </si>
  <si>
    <t>図9-2-3</t>
    <rPh sb="0" eb="1">
      <t>ズ</t>
    </rPh>
    <phoneticPr fontId="2"/>
  </si>
  <si>
    <t>まとめ</t>
    <phoneticPr fontId="2"/>
  </si>
  <si>
    <t>労働環境改善</t>
    <rPh sb="0" eb="2">
      <t>ロウドウ</t>
    </rPh>
    <rPh sb="2" eb="4">
      <t>カンキョウ</t>
    </rPh>
    <rPh sb="4" eb="6">
      <t>カイゼン</t>
    </rPh>
    <phoneticPr fontId="2"/>
  </si>
  <si>
    <t>薬物対策</t>
    <rPh sb="0" eb="2">
      <t>ヤクブツ</t>
    </rPh>
    <rPh sb="2" eb="4">
      <t>タイサク</t>
    </rPh>
    <phoneticPr fontId="2"/>
  </si>
  <si>
    <t>様々な産業を担う人材の育成</t>
    <rPh sb="0" eb="2">
      <t>サマザマ</t>
    </rPh>
    <rPh sb="3" eb="5">
      <t>サンギョウ</t>
    </rPh>
    <rPh sb="6" eb="7">
      <t>ニナ</t>
    </rPh>
    <rPh sb="8" eb="10">
      <t>ジンザイ</t>
    </rPh>
    <rPh sb="11" eb="13">
      <t>イクセイ</t>
    </rPh>
    <phoneticPr fontId="2"/>
  </si>
  <si>
    <t>企業誘致</t>
    <rPh sb="0" eb="2">
      <t>キギョウ</t>
    </rPh>
    <rPh sb="2" eb="4">
      <t>ユウチ</t>
    </rPh>
    <phoneticPr fontId="2"/>
  </si>
  <si>
    <t>若者の県内定着</t>
    <rPh sb="0" eb="2">
      <t>ワカモノ</t>
    </rPh>
    <rPh sb="3" eb="5">
      <t>ケンナイ</t>
    </rPh>
    <rPh sb="5" eb="7">
      <t>テイチャク</t>
    </rPh>
    <phoneticPr fontId="2"/>
  </si>
  <si>
    <t>消費者保護</t>
    <rPh sb="0" eb="3">
      <t>ショウヒシャ</t>
    </rPh>
    <rPh sb="3" eb="5">
      <t>ホゴ</t>
    </rPh>
    <phoneticPr fontId="2"/>
  </si>
  <si>
    <t>少子化対策</t>
    <rPh sb="0" eb="3">
      <t>ショウシカ</t>
    </rPh>
    <rPh sb="3" eb="5">
      <t>タイサク</t>
    </rPh>
    <phoneticPr fontId="2"/>
  </si>
  <si>
    <t>林業振興</t>
    <rPh sb="0" eb="2">
      <t>リンギョウ</t>
    </rPh>
    <rPh sb="2" eb="4">
      <t>シンコウ</t>
    </rPh>
    <phoneticPr fontId="2"/>
  </si>
  <si>
    <t>女性の活躍推進</t>
    <rPh sb="0" eb="2">
      <t>ジョセイ</t>
    </rPh>
    <rPh sb="3" eb="7">
      <t>カツヤクスイシン</t>
    </rPh>
    <phoneticPr fontId="2"/>
  </si>
  <si>
    <t>就労支援</t>
    <rPh sb="0" eb="2">
      <t>シュウロウ</t>
    </rPh>
    <rPh sb="2" eb="4">
      <t>シエン</t>
    </rPh>
    <phoneticPr fontId="2"/>
  </si>
  <si>
    <t>成長産業分野の振興</t>
    <rPh sb="0" eb="2">
      <t>セイチョウ</t>
    </rPh>
    <rPh sb="2" eb="4">
      <t>サンギョウ</t>
    </rPh>
    <rPh sb="4" eb="6">
      <t>ブンヤ</t>
    </rPh>
    <rPh sb="7" eb="9">
      <t>シンコウ</t>
    </rPh>
    <phoneticPr fontId="2"/>
  </si>
  <si>
    <t>住環境保全</t>
    <rPh sb="0" eb="3">
      <t>ジュウカンキョウ</t>
    </rPh>
    <rPh sb="3" eb="5">
      <t>ホゼン</t>
    </rPh>
    <phoneticPr fontId="2"/>
  </si>
  <si>
    <t>中小企業支援</t>
    <rPh sb="0" eb="2">
      <t>チュウショウ</t>
    </rPh>
    <rPh sb="2" eb="4">
      <t>キギョウ</t>
    </rPh>
    <rPh sb="4" eb="6">
      <t>シエン</t>
    </rPh>
    <phoneticPr fontId="2"/>
  </si>
  <si>
    <t>社会教育・生涯学習の充実</t>
    <rPh sb="0" eb="2">
      <t>シャカイ</t>
    </rPh>
    <rPh sb="2" eb="4">
      <t>キョウイク</t>
    </rPh>
    <rPh sb="5" eb="7">
      <t>ショウガイ</t>
    </rPh>
    <rPh sb="7" eb="9">
      <t>ガクシュウ</t>
    </rPh>
    <rPh sb="10" eb="12">
      <t>ジュウジツ</t>
    </rPh>
    <phoneticPr fontId="2"/>
  </si>
  <si>
    <t>県外からの移住・定住の促進</t>
    <rPh sb="0" eb="2">
      <t>ケンガイ</t>
    </rPh>
    <rPh sb="5" eb="7">
      <t>イジュウ</t>
    </rPh>
    <rPh sb="8" eb="10">
      <t>テイジュウ</t>
    </rPh>
    <rPh sb="11" eb="13">
      <t>ソクシン</t>
    </rPh>
    <phoneticPr fontId="2"/>
  </si>
  <si>
    <t>砂防対策（土砂崩れなど）</t>
    <rPh sb="0" eb="2">
      <t>サボウ</t>
    </rPh>
    <rPh sb="2" eb="4">
      <t>タイサク</t>
    </rPh>
    <rPh sb="5" eb="8">
      <t>ドシャクズ</t>
    </rPh>
    <phoneticPr fontId="2"/>
  </si>
  <si>
    <t>公共交通の充実</t>
    <rPh sb="0" eb="2">
      <t>コウキョウ</t>
    </rPh>
    <rPh sb="2" eb="4">
      <t>コウツウ</t>
    </rPh>
    <rPh sb="5" eb="7">
      <t>ジュウジツ</t>
    </rPh>
    <phoneticPr fontId="2"/>
  </si>
  <si>
    <t>農業・畜産業・水産業振興</t>
    <rPh sb="0" eb="2">
      <t>ノウギョウ</t>
    </rPh>
    <rPh sb="3" eb="6">
      <t>チクサンギョウ</t>
    </rPh>
    <rPh sb="7" eb="10">
      <t>スイサンギョウ</t>
    </rPh>
    <rPh sb="10" eb="12">
      <t>シンコウ</t>
    </rPh>
    <phoneticPr fontId="2"/>
  </si>
  <si>
    <t>文化・芸術の振興</t>
    <rPh sb="0" eb="2">
      <t>ブンカ</t>
    </rPh>
    <rPh sb="3" eb="5">
      <t>ゲイジュツ</t>
    </rPh>
    <rPh sb="6" eb="8">
      <t>シンコウ</t>
    </rPh>
    <phoneticPr fontId="2"/>
  </si>
  <si>
    <t>食品の安全対策</t>
    <rPh sb="0" eb="2">
      <t>ショクヒン</t>
    </rPh>
    <rPh sb="3" eb="5">
      <t>アンゼン</t>
    </rPh>
    <rPh sb="5" eb="7">
      <t>タイサク</t>
    </rPh>
    <phoneticPr fontId="2"/>
  </si>
  <si>
    <t>障がい者福祉</t>
    <rPh sb="0" eb="1">
      <t>ショウ</t>
    </rPh>
    <rPh sb="3" eb="4">
      <t>シャ</t>
    </rPh>
    <rPh sb="4" eb="6">
      <t>フクシ</t>
    </rPh>
    <phoneticPr fontId="2"/>
  </si>
  <si>
    <t>地域コミュニティの活性化</t>
    <rPh sb="0" eb="2">
      <t>チイキ</t>
    </rPh>
    <rPh sb="9" eb="12">
      <t>カッセイカ</t>
    </rPh>
    <phoneticPr fontId="2"/>
  </si>
  <si>
    <t>健康増進</t>
    <rPh sb="0" eb="2">
      <t>ケンコウ</t>
    </rPh>
    <rPh sb="2" eb="4">
      <t>ゾウシン</t>
    </rPh>
    <phoneticPr fontId="2"/>
  </si>
  <si>
    <t>公園整備</t>
    <rPh sb="0" eb="2">
      <t>コウエン</t>
    </rPh>
    <rPh sb="2" eb="4">
      <t>セイビ</t>
    </rPh>
    <phoneticPr fontId="2"/>
  </si>
  <si>
    <t>学校教育の充実</t>
    <rPh sb="0" eb="2">
      <t>ガッコウ</t>
    </rPh>
    <rPh sb="2" eb="4">
      <t>キョウイク</t>
    </rPh>
    <rPh sb="5" eb="7">
      <t>ジュウジツ</t>
    </rPh>
    <phoneticPr fontId="2"/>
  </si>
  <si>
    <t>スポーツやレクリエーション
　　　　　　　　　　　　の推進</t>
    <rPh sb="27" eb="29">
      <t>スイシン</t>
    </rPh>
    <phoneticPr fontId="2"/>
  </si>
  <si>
    <t>自然環境保全</t>
    <rPh sb="0" eb="2">
      <t>シゼン</t>
    </rPh>
    <rPh sb="2" eb="4">
      <t>カンキョウ</t>
    </rPh>
    <rPh sb="4" eb="6">
      <t>ホゼン</t>
    </rPh>
    <phoneticPr fontId="2"/>
  </si>
  <si>
    <t>廃棄物対策</t>
    <rPh sb="0" eb="3">
      <t>ハイキブツ</t>
    </rPh>
    <rPh sb="3" eb="5">
      <t>タイサク</t>
    </rPh>
    <phoneticPr fontId="2"/>
  </si>
  <si>
    <t>地域医療の確保</t>
    <rPh sb="0" eb="2">
      <t>チイキ</t>
    </rPh>
    <rPh sb="2" eb="4">
      <t>イリョウ</t>
    </rPh>
    <rPh sb="5" eb="7">
      <t>カクホ</t>
    </rPh>
    <phoneticPr fontId="2"/>
  </si>
  <si>
    <t>河川整備・維持管理</t>
    <rPh sb="0" eb="2">
      <t>カセン</t>
    </rPh>
    <rPh sb="2" eb="4">
      <t>セイビ</t>
    </rPh>
    <rPh sb="5" eb="7">
      <t>イジ</t>
    </rPh>
    <rPh sb="7" eb="9">
      <t>カンリ</t>
    </rPh>
    <phoneticPr fontId="2"/>
  </si>
  <si>
    <t>観光振興</t>
    <rPh sb="0" eb="2">
      <t>カンコウ</t>
    </rPh>
    <rPh sb="2" eb="4">
      <t>シンコウ</t>
    </rPh>
    <phoneticPr fontId="2"/>
  </si>
  <si>
    <t>防犯・交通安全対策</t>
    <rPh sb="0" eb="2">
      <t>ボウハン</t>
    </rPh>
    <rPh sb="3" eb="5">
      <t>コウツウ</t>
    </rPh>
    <rPh sb="5" eb="7">
      <t>アンゼン</t>
    </rPh>
    <rPh sb="7" eb="9">
      <t>タイサク</t>
    </rPh>
    <phoneticPr fontId="2"/>
  </si>
  <si>
    <t>高齢者福祉</t>
    <rPh sb="0" eb="3">
      <t>コウレイシャ</t>
    </rPh>
    <rPh sb="3" eb="5">
      <t>フクシ</t>
    </rPh>
    <phoneticPr fontId="2"/>
  </si>
  <si>
    <t>子育て支援</t>
    <rPh sb="0" eb="2">
      <t>コソダ</t>
    </rPh>
    <rPh sb="3" eb="5">
      <t>シエン</t>
    </rPh>
    <phoneticPr fontId="2"/>
  </si>
  <si>
    <t>道路整備・維持管理</t>
    <rPh sb="0" eb="2">
      <t>ドウロ</t>
    </rPh>
    <rPh sb="2" eb="4">
      <t>セイビ</t>
    </rPh>
    <rPh sb="5" eb="7">
      <t>イジ</t>
    </rPh>
    <rPh sb="7" eb="9">
      <t>カンリ</t>
    </rPh>
    <phoneticPr fontId="2"/>
  </si>
  <si>
    <t>防災対策</t>
    <rPh sb="2" eb="4">
      <t>タイサク</t>
    </rPh>
    <phoneticPr fontId="2"/>
  </si>
  <si>
    <t>※報告書未掲載のため未作成</t>
    <rPh sb="1" eb="4">
      <t>ホウコクショ</t>
    </rPh>
    <rPh sb="4" eb="7">
      <t>ミケイサイ</t>
    </rPh>
    <rPh sb="10" eb="13">
      <t>ミサクセイ</t>
    </rPh>
    <phoneticPr fontId="2"/>
  </si>
  <si>
    <t>多い順（上位10）</t>
    <rPh sb="0" eb="1">
      <t>オオ</t>
    </rPh>
    <rPh sb="2" eb="3">
      <t>ジュン</t>
    </rPh>
    <rPh sb="4" eb="6">
      <t>ジョウイ</t>
    </rPh>
    <phoneticPr fontId="2"/>
  </si>
  <si>
    <t>図10-1-7</t>
    <rPh sb="0" eb="1">
      <t>ズ</t>
    </rPh>
    <phoneticPr fontId="2"/>
  </si>
  <si>
    <t>その他に自由業・学生を含むVer.</t>
    <rPh sb="2" eb="3">
      <t>タ</t>
    </rPh>
    <rPh sb="4" eb="7">
      <t>ジユウギョウ</t>
    </rPh>
    <rPh sb="8" eb="10">
      <t>ガクセイ</t>
    </rPh>
    <rPh sb="11" eb="12">
      <t>フク</t>
    </rPh>
    <phoneticPr fontId="2"/>
  </si>
  <si>
    <t>様々な産業を担う人材の育成</t>
  </si>
  <si>
    <t>労働環境改善</t>
  </si>
  <si>
    <t>若者の県内定着</t>
  </si>
  <si>
    <t>女性の活躍推進</t>
  </si>
  <si>
    <t>林業振興</t>
  </si>
  <si>
    <t>薬物対策</t>
  </si>
  <si>
    <t>少子化対策</t>
  </si>
  <si>
    <t>消費者保護</t>
  </si>
  <si>
    <t>住環境保全</t>
  </si>
  <si>
    <t>社会教育・生涯学習の充実</t>
  </si>
  <si>
    <t>成長産業分野の振興</t>
  </si>
  <si>
    <t>企業誘致</t>
  </si>
  <si>
    <t>中小企業支援</t>
  </si>
  <si>
    <t>県外からの移住・定住の推進</t>
  </si>
  <si>
    <t>就労支援</t>
  </si>
  <si>
    <t>文化・芸術の振興</t>
  </si>
  <si>
    <t>砂防対策</t>
  </si>
  <si>
    <t>公共交通の充実</t>
  </si>
  <si>
    <t>食品の安全対策</t>
  </si>
  <si>
    <t>農業等振興</t>
  </si>
  <si>
    <t>障がい者福祉</t>
  </si>
  <si>
    <t>スポーツやレクリエーション
                        の推進</t>
  </si>
  <si>
    <t>地域コミュニティの活性化</t>
  </si>
  <si>
    <t>公園整備</t>
  </si>
  <si>
    <t>観光振興</t>
  </si>
  <si>
    <t>健康増進</t>
  </si>
  <si>
    <t>廃棄物対策</t>
  </si>
  <si>
    <t>学校教育の充実</t>
  </si>
  <si>
    <t>自然環境保全</t>
  </si>
  <si>
    <t>河川整備・維持管理</t>
  </si>
  <si>
    <t>子育て支援</t>
  </si>
  <si>
    <t>防犯・交通安全対策</t>
  </si>
  <si>
    <t>地域医療の確保</t>
  </si>
  <si>
    <t>道路整備・維持管理</t>
  </si>
  <si>
    <t>高齢者福祉</t>
  </si>
  <si>
    <t>防災対策</t>
  </si>
  <si>
    <t>図10-1-6</t>
    <rPh sb="0" eb="1">
      <t>ズ</t>
    </rPh>
    <phoneticPr fontId="2"/>
  </si>
  <si>
    <t>図10-1-5</t>
    <rPh sb="0" eb="1">
      <t>ズ</t>
    </rPh>
    <phoneticPr fontId="2"/>
  </si>
  <si>
    <t>図10-1-4</t>
    <rPh sb="0" eb="1">
      <t>ズ</t>
    </rPh>
    <phoneticPr fontId="2"/>
  </si>
  <si>
    <t>女性の活躍推進</t>
    <rPh sb="0" eb="2">
      <t>ジョセイ</t>
    </rPh>
    <rPh sb="3" eb="5">
      <t>カツヤク</t>
    </rPh>
    <rPh sb="5" eb="7">
      <t>スイシン</t>
    </rPh>
    <phoneticPr fontId="2"/>
  </si>
  <si>
    <t>県外からの移住・定住の推進</t>
    <rPh sb="0" eb="2">
      <t>ケンガイ</t>
    </rPh>
    <rPh sb="5" eb="7">
      <t>イジュウ</t>
    </rPh>
    <rPh sb="8" eb="10">
      <t>テイジュウ</t>
    </rPh>
    <rPh sb="11" eb="13">
      <t>スイシン</t>
    </rPh>
    <phoneticPr fontId="2"/>
  </si>
  <si>
    <t>砂防対策</t>
    <rPh sb="0" eb="2">
      <t>サボウ</t>
    </rPh>
    <rPh sb="2" eb="4">
      <t>タイサク</t>
    </rPh>
    <phoneticPr fontId="2"/>
  </si>
  <si>
    <t>農業等振興</t>
    <rPh sb="0" eb="2">
      <t>ノウギョウ</t>
    </rPh>
    <rPh sb="2" eb="3">
      <t>トウ</t>
    </rPh>
    <rPh sb="3" eb="5">
      <t>シンコウ</t>
    </rPh>
    <phoneticPr fontId="2"/>
  </si>
  <si>
    <t>スポーツやレクリエーション
                        の推進</t>
    <rPh sb="39" eb="41">
      <t>スイシン</t>
    </rPh>
    <phoneticPr fontId="2"/>
  </si>
  <si>
    <t>県の取り組みでよくやっていると思う分野</t>
    <rPh sb="0" eb="1">
      <t>ケン</t>
    </rPh>
    <rPh sb="2" eb="3">
      <t>ト</t>
    </rPh>
    <rPh sb="4" eb="5">
      <t>ク</t>
    </rPh>
    <rPh sb="15" eb="16">
      <t>オモ</t>
    </rPh>
    <rPh sb="17" eb="19">
      <t>ブンヤ</t>
    </rPh>
    <phoneticPr fontId="2"/>
  </si>
  <si>
    <t>図10-3</t>
    <rPh sb="0" eb="1">
      <t>ズ</t>
    </rPh>
    <phoneticPr fontId="2"/>
  </si>
  <si>
    <t>スポーツやレクリエーションの推進</t>
  </si>
  <si>
    <t>図10-2-6</t>
    <rPh sb="0" eb="1">
      <t>ズ</t>
    </rPh>
    <phoneticPr fontId="2"/>
  </si>
  <si>
    <t>図10-2-5</t>
    <rPh sb="0" eb="1">
      <t>ズ</t>
    </rPh>
    <phoneticPr fontId="2"/>
  </si>
  <si>
    <t>図10-2-4</t>
    <rPh sb="0" eb="1">
      <t>ズ</t>
    </rPh>
    <phoneticPr fontId="2"/>
  </si>
  <si>
    <t>スポーツやレクリエーションの推進</t>
    <rPh sb="14" eb="16">
      <t>スイシン</t>
    </rPh>
    <phoneticPr fontId="2"/>
  </si>
  <si>
    <t>県の取り組みで努力が足りないと思う分野</t>
    <rPh sb="0" eb="1">
      <t>ケン</t>
    </rPh>
    <rPh sb="2" eb="3">
      <t>ト</t>
    </rPh>
    <rPh sb="4" eb="5">
      <t>ク</t>
    </rPh>
    <rPh sb="7" eb="9">
      <t>ドリョク</t>
    </rPh>
    <rPh sb="10" eb="11">
      <t>タ</t>
    </rPh>
    <rPh sb="15" eb="16">
      <t>オモ</t>
    </rPh>
    <rPh sb="17" eb="19">
      <t>ブンヤ</t>
    </rPh>
    <phoneticPr fontId="2"/>
  </si>
  <si>
    <t>図10-2-3</t>
    <rPh sb="0" eb="1">
      <t>ズ</t>
    </rPh>
    <phoneticPr fontId="2"/>
  </si>
  <si>
    <t>図11-1-6</t>
    <rPh sb="0" eb="1">
      <t>ズ</t>
    </rPh>
    <phoneticPr fontId="2"/>
  </si>
  <si>
    <t>図11-1-5</t>
    <rPh sb="0" eb="1">
      <t>ズ</t>
    </rPh>
    <phoneticPr fontId="2"/>
  </si>
  <si>
    <t>図11-1-4</t>
    <rPh sb="0" eb="1">
      <t>ズ</t>
    </rPh>
    <phoneticPr fontId="2"/>
  </si>
  <si>
    <t>重点的に進めるべきだと思う分野</t>
    <rPh sb="0" eb="3">
      <t>ジュウテンテキ</t>
    </rPh>
    <rPh sb="4" eb="5">
      <t>スス</t>
    </rPh>
    <rPh sb="11" eb="12">
      <t>オモ</t>
    </rPh>
    <rPh sb="13" eb="15">
      <t>ブンヤ</t>
    </rPh>
    <phoneticPr fontId="2"/>
  </si>
  <si>
    <t>図11-1-3</t>
    <rPh sb="0" eb="1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</si>
</sst>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);[Red]\(0.0\)"/>
    <numFmt numFmtId="177" formatCode="#,##0_);[Red]\(#,##0\)"/>
    <numFmt numFmtId="178" formatCode="#,##0.0_ ;[Red]\-#,##0.0\ "/>
    <numFmt numFmtId="179" formatCode="0.0_ "/>
    <numFmt numFmtId="180" formatCode="0.0_ ;[Red]\-0.0\ "/>
    <numFmt numFmtId="181" formatCode="0_);[Red]\(0\)"/>
    <numFmt numFmtId="182" formatCode="#,##0_ ;[Red]\-#,##0\ "/>
    <numFmt numFmtId="183" formatCode="#,##0.0_);[Red]\(#,##0.0\)"/>
    <numFmt numFmtId="184" formatCode="0_ "/>
    <numFmt numFmtId="185" formatCode="#,##0_);\(#,##0\)"/>
    <numFmt numFmtId="186" formatCode="0_ ;[Red]\-0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38" fontId="3" fillId="0" borderId="0" xfId="1" applyFont="1">
      <alignment vertical="center"/>
    </xf>
    <xf numFmtId="0" fontId="0" fillId="0" borderId="0" xfId="0" applyAlignment="1">
      <alignment horizontal="left" vertical="center"/>
    </xf>
    <xf numFmtId="38" fontId="3" fillId="3" borderId="0" xfId="1" applyFont="1" applyFill="1">
      <alignment vertical="center"/>
    </xf>
    <xf numFmtId="176" fontId="3" fillId="0" borderId="0" xfId="1" applyNumberFormat="1" applyFont="1" applyBorder="1">
      <alignment vertical="center"/>
    </xf>
    <xf numFmtId="38" fontId="4" fillId="0" borderId="0" xfId="1" applyFont="1">
      <alignment vertical="center"/>
    </xf>
    <xf numFmtId="38" fontId="3" fillId="5" borderId="0" xfId="1" applyFont="1" applyFill="1" applyAlignment="1">
      <alignment horizontal="left" vertical="center"/>
    </xf>
    <xf numFmtId="0" fontId="0" fillId="0" borderId="0" xfId="0" applyFill="1">
      <alignment vertical="center"/>
    </xf>
    <xf numFmtId="38" fontId="1" fillId="0" borderId="0" xfId="1">
      <alignment vertical="center"/>
    </xf>
    <xf numFmtId="38" fontId="1" fillId="0" borderId="0" xfId="1" applyFont="1">
      <alignment vertical="center"/>
    </xf>
    <xf numFmtId="38" fontId="3" fillId="6" borderId="0" xfId="1" applyFont="1" applyFill="1">
      <alignment vertical="center"/>
    </xf>
    <xf numFmtId="0" fontId="4" fillId="6" borderId="4" xfId="0" applyFont="1" applyFill="1" applyBorder="1">
      <alignment vertical="center"/>
    </xf>
    <xf numFmtId="38" fontId="3" fillId="6" borderId="28" xfId="1" applyFont="1" applyFill="1" applyBorder="1">
      <alignment vertical="center"/>
    </xf>
    <xf numFmtId="38" fontId="3" fillId="6" borderId="28" xfId="1" applyFont="1" applyFill="1" applyBorder="1" applyAlignment="1">
      <alignment vertical="center" wrapText="1"/>
    </xf>
    <xf numFmtId="38" fontId="3" fillId="2" borderId="4" xfId="1" applyFont="1" applyFill="1" applyBorder="1" applyAlignment="1">
      <alignment vertical="center" wrapText="1"/>
    </xf>
    <xf numFmtId="38" fontId="3" fillId="2" borderId="1" xfId="1" applyFont="1" applyFill="1" applyBorder="1" applyAlignment="1">
      <alignment vertical="center" wrapText="1"/>
    </xf>
    <xf numFmtId="38" fontId="3" fillId="2" borderId="2" xfId="1" applyFont="1" applyFill="1" applyBorder="1" applyAlignment="1">
      <alignment vertical="center" wrapText="1"/>
    </xf>
    <xf numFmtId="38" fontId="3" fillId="2" borderId="6" xfId="1" applyFont="1" applyFill="1" applyBorder="1" applyAlignment="1">
      <alignment vertical="center" wrapText="1"/>
    </xf>
    <xf numFmtId="38" fontId="3" fillId="2" borderId="3" xfId="1" applyFont="1" applyFill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176" fontId="3" fillId="0" borderId="8" xfId="1" applyNumberFormat="1" applyFont="1" applyFill="1" applyBorder="1">
      <alignment vertical="center"/>
    </xf>
    <xf numFmtId="0" fontId="8" fillId="0" borderId="0" xfId="0" applyFont="1" applyAlignment="1">
      <alignment horizontal="center" vertical="center" wrapText="1"/>
    </xf>
    <xf numFmtId="176" fontId="3" fillId="0" borderId="0" xfId="1" applyNumberFormat="1" applyFont="1" applyFill="1" applyBorder="1">
      <alignment vertical="center"/>
    </xf>
    <xf numFmtId="38" fontId="10" fillId="0" borderId="0" xfId="1" applyFont="1" applyAlignment="1">
      <alignment horizontal="center" vertical="center"/>
    </xf>
    <xf numFmtId="176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38" fontId="1" fillId="0" borderId="0" xfId="1" applyFont="1" applyFill="1" applyAlignment="1">
      <alignment horizontal="center" vertical="center"/>
    </xf>
    <xf numFmtId="0" fontId="3" fillId="0" borderId="0" xfId="1" applyNumberFormat="1" applyFont="1" applyBorder="1">
      <alignment vertical="center"/>
    </xf>
    <xf numFmtId="177" fontId="3" fillId="0" borderId="12" xfId="1" applyNumberFormat="1" applyFont="1" applyFill="1" applyBorder="1">
      <alignment vertical="center"/>
    </xf>
    <xf numFmtId="177" fontId="3" fillId="0" borderId="13" xfId="1" applyNumberFormat="1" applyFont="1" applyFill="1" applyBorder="1">
      <alignment vertical="center"/>
    </xf>
    <xf numFmtId="177" fontId="3" fillId="0" borderId="15" xfId="1" applyNumberFormat="1" applyFont="1" applyFill="1" applyBorder="1">
      <alignment vertical="center"/>
    </xf>
    <xf numFmtId="177" fontId="3" fillId="0" borderId="14" xfId="1" applyNumberFormat="1" applyFont="1" applyFill="1" applyBorder="1">
      <alignment vertical="center"/>
    </xf>
    <xf numFmtId="177" fontId="3" fillId="0" borderId="21" xfId="1" applyNumberFormat="1" applyFont="1" applyFill="1" applyBorder="1">
      <alignment vertical="center"/>
    </xf>
    <xf numFmtId="177" fontId="3" fillId="0" borderId="16" xfId="1" applyNumberFormat="1" applyFont="1" applyFill="1" applyBorder="1">
      <alignment vertical="center"/>
    </xf>
    <xf numFmtId="177" fontId="3" fillId="0" borderId="20" xfId="1" applyNumberFormat="1" applyFont="1" applyFill="1" applyBorder="1">
      <alignment vertical="center"/>
    </xf>
    <xf numFmtId="177" fontId="3" fillId="0" borderId="17" xfId="1" applyNumberFormat="1" applyFont="1" applyFill="1" applyBorder="1">
      <alignment vertical="center"/>
    </xf>
    <xf numFmtId="177" fontId="3" fillId="0" borderId="7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3" fillId="0" borderId="41" xfId="1" applyNumberFormat="1" applyFont="1" applyFill="1" applyBorder="1">
      <alignment vertical="center"/>
    </xf>
    <xf numFmtId="38" fontId="3" fillId="2" borderId="38" xfId="1" applyFont="1" applyFill="1" applyBorder="1" applyAlignment="1">
      <alignment vertical="center" wrapText="1"/>
    </xf>
    <xf numFmtId="38" fontId="11" fillId="0" borderId="0" xfId="1" applyFont="1">
      <alignment vertical="center"/>
    </xf>
    <xf numFmtId="38" fontId="3" fillId="7" borderId="4" xfId="1" applyFont="1" applyFill="1" applyBorder="1" applyAlignment="1">
      <alignment vertical="center" wrapText="1"/>
    </xf>
    <xf numFmtId="38" fontId="3" fillId="7" borderId="1" xfId="1" applyFont="1" applyFill="1" applyBorder="1" applyAlignment="1">
      <alignment vertical="center" wrapText="1"/>
    </xf>
    <xf numFmtId="38" fontId="3" fillId="7" borderId="2" xfId="1" applyFont="1" applyFill="1" applyBorder="1" applyAlignment="1">
      <alignment vertical="center" wrapText="1"/>
    </xf>
    <xf numFmtId="38" fontId="3" fillId="7" borderId="6" xfId="1" applyFont="1" applyFill="1" applyBorder="1" applyAlignment="1">
      <alignment vertical="center" wrapText="1"/>
    </xf>
    <xf numFmtId="38" fontId="3" fillId="7" borderId="3" xfId="1" applyFont="1" applyFill="1" applyBorder="1" applyAlignment="1">
      <alignment vertical="center" wrapText="1"/>
    </xf>
    <xf numFmtId="38" fontId="3" fillId="4" borderId="5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7" fontId="3" fillId="0" borderId="26" xfId="1" applyNumberFormat="1" applyFont="1" applyFill="1" applyBorder="1">
      <alignment vertical="center"/>
    </xf>
    <xf numFmtId="177" fontId="3" fillId="0" borderId="42" xfId="1" applyNumberFormat="1" applyFont="1" applyFill="1" applyBorder="1">
      <alignment vertical="center"/>
    </xf>
    <xf numFmtId="38" fontId="3" fillId="2" borderId="22" xfId="1" applyFont="1" applyFill="1" applyBorder="1" applyAlignment="1">
      <alignment vertical="center" wrapText="1"/>
    </xf>
    <xf numFmtId="38" fontId="3" fillId="2" borderId="44" xfId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38" fontId="13" fillId="0" borderId="0" xfId="1" applyFont="1" applyFill="1">
      <alignment vertical="center"/>
    </xf>
    <xf numFmtId="180" fontId="4" fillId="0" borderId="0" xfId="0" applyNumberFormat="1" applyFont="1" applyAlignment="1">
      <alignment vertical="center"/>
    </xf>
    <xf numFmtId="180" fontId="0" fillId="0" borderId="0" xfId="0" applyNumberFormat="1">
      <alignment vertical="center"/>
    </xf>
    <xf numFmtId="180" fontId="4" fillId="0" borderId="0" xfId="0" applyNumberFormat="1" applyFont="1" applyAlignment="1">
      <alignment horizontal="center" vertical="center"/>
    </xf>
    <xf numFmtId="0" fontId="4" fillId="9" borderId="2" xfId="0" applyFont="1" applyFill="1" applyBorder="1" applyAlignment="1">
      <alignment horizontal="right" vertical="center"/>
    </xf>
    <xf numFmtId="0" fontId="4" fillId="9" borderId="6" xfId="0" applyFont="1" applyFill="1" applyBorder="1" applyAlignment="1">
      <alignment horizontal="right" vertical="center"/>
    </xf>
    <xf numFmtId="0" fontId="4" fillId="9" borderId="3" xfId="0" applyFont="1" applyFill="1" applyBorder="1" applyAlignment="1">
      <alignment horizontal="right" vertical="center"/>
    </xf>
    <xf numFmtId="0" fontId="4" fillId="9" borderId="28" xfId="0" applyFont="1" applyFill="1" applyBorder="1" applyAlignment="1">
      <alignment horizontal="right" vertical="center"/>
    </xf>
    <xf numFmtId="0" fontId="4" fillId="9" borderId="30" xfId="0" applyFont="1" applyFill="1" applyBorder="1">
      <alignment vertical="center"/>
    </xf>
    <xf numFmtId="0" fontId="4" fillId="9" borderId="31" xfId="0" applyFont="1" applyFill="1" applyBorder="1">
      <alignment vertical="center"/>
    </xf>
    <xf numFmtId="0" fontId="4" fillId="9" borderId="25" xfId="0" applyFont="1" applyFill="1" applyBorder="1">
      <alignment vertical="center"/>
    </xf>
    <xf numFmtId="38" fontId="3" fillId="9" borderId="4" xfId="1" applyFont="1" applyFill="1" applyBorder="1" applyAlignment="1">
      <alignment vertical="center" wrapText="1"/>
    </xf>
    <xf numFmtId="38" fontId="3" fillId="9" borderId="1" xfId="1" applyFont="1" applyFill="1" applyBorder="1" applyAlignment="1">
      <alignment vertical="center" wrapText="1"/>
    </xf>
    <xf numFmtId="38" fontId="3" fillId="9" borderId="2" xfId="1" applyFont="1" applyFill="1" applyBorder="1" applyAlignment="1">
      <alignment vertical="center" wrapText="1"/>
    </xf>
    <xf numFmtId="38" fontId="3" fillId="9" borderId="6" xfId="1" applyFont="1" applyFill="1" applyBorder="1" applyAlignment="1">
      <alignment vertical="center" wrapText="1"/>
    </xf>
    <xf numFmtId="38" fontId="3" fillId="9" borderId="3" xfId="1" applyFont="1" applyFill="1" applyBorder="1" applyAlignment="1">
      <alignment vertical="center" wrapText="1"/>
    </xf>
    <xf numFmtId="179" fontId="4" fillId="10" borderId="7" xfId="0" applyNumberFormat="1" applyFont="1" applyFill="1" applyBorder="1">
      <alignment vertical="center"/>
    </xf>
    <xf numFmtId="179" fontId="4" fillId="10" borderId="33" xfId="0" applyNumberFormat="1" applyFont="1" applyFill="1" applyBorder="1">
      <alignment vertical="center"/>
    </xf>
    <xf numFmtId="179" fontId="4" fillId="10" borderId="5" xfId="0" applyNumberFormat="1" applyFont="1" applyFill="1" applyBorder="1">
      <alignment vertical="center"/>
    </xf>
    <xf numFmtId="3" fontId="3" fillId="9" borderId="28" xfId="1" applyNumberFormat="1" applyFont="1" applyFill="1" applyBorder="1" applyAlignment="1">
      <alignment vertical="top" wrapText="1"/>
    </xf>
    <xf numFmtId="3" fontId="3" fillId="9" borderId="7" xfId="1" applyNumberFormat="1" applyFont="1" applyFill="1" applyBorder="1" applyAlignment="1">
      <alignment vertical="top" wrapText="1"/>
    </xf>
    <xf numFmtId="3" fontId="3" fillId="9" borderId="5" xfId="1" applyNumberFormat="1" applyFont="1" applyFill="1" applyBorder="1" applyAlignment="1">
      <alignment vertical="top" wrapText="1"/>
    </xf>
    <xf numFmtId="176" fontId="3" fillId="10" borderId="1" xfId="1" applyNumberFormat="1" applyFont="1" applyFill="1" applyBorder="1">
      <alignment vertical="center"/>
    </xf>
    <xf numFmtId="176" fontId="3" fillId="10" borderId="2" xfId="1" applyNumberFormat="1" applyFont="1" applyFill="1" applyBorder="1">
      <alignment vertical="center"/>
    </xf>
    <xf numFmtId="176" fontId="3" fillId="10" borderId="6" xfId="1" applyNumberFormat="1" applyFont="1" applyFill="1" applyBorder="1">
      <alignment vertical="center"/>
    </xf>
    <xf numFmtId="176" fontId="3" fillId="10" borderId="3" xfId="1" applyNumberFormat="1" applyFont="1" applyFill="1" applyBorder="1">
      <alignment vertical="center"/>
    </xf>
    <xf numFmtId="176" fontId="3" fillId="10" borderId="12" xfId="1" applyNumberFormat="1" applyFont="1" applyFill="1" applyBorder="1">
      <alignment vertical="center"/>
    </xf>
    <xf numFmtId="176" fontId="3" fillId="10" borderId="13" xfId="1" applyNumberFormat="1" applyFont="1" applyFill="1" applyBorder="1">
      <alignment vertical="center"/>
    </xf>
    <xf numFmtId="176" fontId="3" fillId="10" borderId="15" xfId="1" applyNumberFormat="1" applyFont="1" applyFill="1" applyBorder="1">
      <alignment vertical="center"/>
    </xf>
    <xf numFmtId="176" fontId="3" fillId="10" borderId="14" xfId="1" applyNumberFormat="1" applyFont="1" applyFill="1" applyBorder="1">
      <alignment vertical="center"/>
    </xf>
    <xf numFmtId="176" fontId="3" fillId="10" borderId="8" xfId="1" applyNumberFormat="1" applyFont="1" applyFill="1" applyBorder="1">
      <alignment vertical="center"/>
    </xf>
    <xf numFmtId="176" fontId="3" fillId="10" borderId="9" xfId="1" applyNumberFormat="1" applyFont="1" applyFill="1" applyBorder="1">
      <alignment vertical="center"/>
    </xf>
    <xf numFmtId="176" fontId="3" fillId="10" borderId="11" xfId="1" applyNumberFormat="1" applyFont="1" applyFill="1" applyBorder="1">
      <alignment vertical="center"/>
    </xf>
    <xf numFmtId="176" fontId="3" fillId="10" borderId="10" xfId="1" applyNumberFormat="1" applyFont="1" applyFill="1" applyBorder="1">
      <alignment vertical="center"/>
    </xf>
    <xf numFmtId="3" fontId="3" fillId="9" borderId="29" xfId="1" applyNumberFormat="1" applyFont="1" applyFill="1" applyBorder="1" applyAlignment="1">
      <alignment vertical="top" wrapText="1"/>
    </xf>
    <xf numFmtId="3" fontId="3" fillId="9" borderId="33" xfId="1" applyNumberFormat="1" applyFont="1" applyFill="1" applyBorder="1" applyAlignment="1">
      <alignment vertical="top" wrapText="1"/>
    </xf>
    <xf numFmtId="176" fontId="3" fillId="10" borderId="21" xfId="1" applyNumberFormat="1" applyFont="1" applyFill="1" applyBorder="1">
      <alignment vertical="center"/>
    </xf>
    <xf numFmtId="176" fontId="3" fillId="10" borderId="16" xfId="1" applyNumberFormat="1" applyFont="1" applyFill="1" applyBorder="1">
      <alignment vertical="center"/>
    </xf>
    <xf numFmtId="176" fontId="3" fillId="10" borderId="20" xfId="1" applyNumberFormat="1" applyFont="1" applyFill="1" applyBorder="1">
      <alignment vertical="center"/>
    </xf>
    <xf numFmtId="176" fontId="3" fillId="10" borderId="17" xfId="1" applyNumberFormat="1" applyFont="1" applyFill="1" applyBorder="1">
      <alignment vertical="center"/>
    </xf>
    <xf numFmtId="176" fontId="3" fillId="10" borderId="27" xfId="1" applyNumberFormat="1" applyFont="1" applyFill="1" applyBorder="1">
      <alignment vertical="center"/>
    </xf>
    <xf numFmtId="176" fontId="3" fillId="10" borderId="18" xfId="1" applyNumberFormat="1" applyFont="1" applyFill="1" applyBorder="1">
      <alignment vertical="center"/>
    </xf>
    <xf numFmtId="176" fontId="3" fillId="10" borderId="34" xfId="1" applyNumberFormat="1" applyFont="1" applyFill="1" applyBorder="1">
      <alignment vertical="center"/>
    </xf>
    <xf numFmtId="176" fontId="3" fillId="10" borderId="19" xfId="1" applyNumberFormat="1" applyFont="1" applyFill="1" applyBorder="1">
      <alignment vertical="center"/>
    </xf>
    <xf numFmtId="38" fontId="0" fillId="0" borderId="0" xfId="1" applyFont="1">
      <alignment vertical="center"/>
    </xf>
    <xf numFmtId="38" fontId="3" fillId="9" borderId="29" xfId="1" applyFont="1" applyFill="1" applyBorder="1" applyAlignment="1">
      <alignment vertical="top" wrapText="1"/>
    </xf>
    <xf numFmtId="38" fontId="3" fillId="9" borderId="5" xfId="1" applyFont="1" applyFill="1" applyBorder="1" applyAlignment="1">
      <alignment vertical="top" wrapText="1"/>
    </xf>
    <xf numFmtId="38" fontId="3" fillId="9" borderId="33" xfId="1" applyFont="1" applyFill="1" applyBorder="1" applyAlignment="1">
      <alignment vertical="top" wrapText="1"/>
    </xf>
    <xf numFmtId="38" fontId="3" fillId="9" borderId="46" xfId="1" applyFont="1" applyFill="1" applyBorder="1" applyAlignment="1">
      <alignment vertical="top" wrapText="1"/>
    </xf>
    <xf numFmtId="176" fontId="3" fillId="10" borderId="47" xfId="1" applyNumberFormat="1" applyFont="1" applyFill="1" applyBorder="1">
      <alignment vertical="center"/>
    </xf>
    <xf numFmtId="176" fontId="3" fillId="10" borderId="48" xfId="1" applyNumberFormat="1" applyFont="1" applyFill="1" applyBorder="1">
      <alignment vertical="center"/>
    </xf>
    <xf numFmtId="176" fontId="3" fillId="10" borderId="50" xfId="1" applyNumberFormat="1" applyFont="1" applyFill="1" applyBorder="1">
      <alignment vertical="center"/>
    </xf>
    <xf numFmtId="38" fontId="3" fillId="9" borderId="2" xfId="1" applyFont="1" applyFill="1" applyBorder="1" applyAlignment="1">
      <alignment vertical="top" wrapText="1"/>
    </xf>
    <xf numFmtId="38" fontId="3" fillId="9" borderId="6" xfId="1" applyFont="1" applyFill="1" applyBorder="1" applyAlignment="1">
      <alignment vertical="top" wrapText="1"/>
    </xf>
    <xf numFmtId="38" fontId="3" fillId="9" borderId="3" xfId="1" applyFont="1" applyFill="1" applyBorder="1" applyAlignment="1">
      <alignment vertical="top" wrapText="1"/>
    </xf>
    <xf numFmtId="38" fontId="3" fillId="0" borderId="55" xfId="1" applyFont="1" applyFill="1" applyBorder="1" applyAlignment="1">
      <alignment vertical="center" wrapText="1"/>
    </xf>
    <xf numFmtId="177" fontId="4" fillId="0" borderId="0" xfId="0" applyNumberFormat="1" applyFont="1">
      <alignment vertical="center"/>
    </xf>
    <xf numFmtId="38" fontId="3" fillId="9" borderId="22" xfId="1" applyFont="1" applyFill="1" applyBorder="1" applyAlignment="1">
      <alignment vertical="center" wrapText="1"/>
    </xf>
    <xf numFmtId="38" fontId="3" fillId="9" borderId="44" xfId="1" applyFont="1" applyFill="1" applyBorder="1" applyAlignment="1">
      <alignment vertical="center" wrapText="1"/>
    </xf>
    <xf numFmtId="38" fontId="3" fillId="9" borderId="38" xfId="1" applyFont="1" applyFill="1" applyBorder="1" applyAlignment="1">
      <alignment vertical="center" wrapText="1"/>
    </xf>
    <xf numFmtId="176" fontId="3" fillId="10" borderId="40" xfId="1" applyNumberFormat="1" applyFont="1" applyFill="1" applyBorder="1">
      <alignment vertical="center"/>
    </xf>
    <xf numFmtId="176" fontId="3" fillId="10" borderId="41" xfId="1" applyNumberFormat="1" applyFont="1" applyFill="1" applyBorder="1">
      <alignment vertical="center"/>
    </xf>
    <xf numFmtId="176" fontId="3" fillId="10" borderId="51" xfId="1" applyNumberFormat="1" applyFont="1" applyFill="1" applyBorder="1">
      <alignment vertical="center"/>
    </xf>
    <xf numFmtId="176" fontId="3" fillId="10" borderId="49" xfId="1" applyNumberFormat="1" applyFont="1" applyFill="1" applyBorder="1">
      <alignment vertical="center"/>
    </xf>
    <xf numFmtId="176" fontId="3" fillId="10" borderId="52" xfId="1" applyNumberFormat="1" applyFont="1" applyFill="1" applyBorder="1">
      <alignment vertical="center"/>
    </xf>
    <xf numFmtId="38" fontId="3" fillId="9" borderId="29" xfId="1" applyFont="1" applyFill="1" applyBorder="1">
      <alignment vertical="center"/>
    </xf>
    <xf numFmtId="177" fontId="3" fillId="11" borderId="7" xfId="1" applyNumberFormat="1" applyFont="1" applyFill="1" applyBorder="1">
      <alignment vertical="center"/>
    </xf>
    <xf numFmtId="176" fontId="3" fillId="11" borderId="5" xfId="1" applyNumberFormat="1" applyFont="1" applyFill="1" applyBorder="1">
      <alignment vertical="center"/>
    </xf>
    <xf numFmtId="179" fontId="4" fillId="11" borderId="13" xfId="0" applyNumberFormat="1" applyFont="1" applyFill="1" applyBorder="1">
      <alignment vertical="center"/>
    </xf>
    <xf numFmtId="179" fontId="4" fillId="11" borderId="15" xfId="0" applyNumberFormat="1" applyFont="1" applyFill="1" applyBorder="1">
      <alignment vertical="center"/>
    </xf>
    <xf numFmtId="179" fontId="4" fillId="11" borderId="18" xfId="0" applyNumberFormat="1" applyFont="1" applyFill="1" applyBorder="1">
      <alignment vertical="center"/>
    </xf>
    <xf numFmtId="179" fontId="4" fillId="11" borderId="34" xfId="0" applyNumberFormat="1" applyFont="1" applyFill="1" applyBorder="1">
      <alignment vertical="center"/>
    </xf>
    <xf numFmtId="179" fontId="4" fillId="11" borderId="9" xfId="0" applyNumberFormat="1" applyFont="1" applyFill="1" applyBorder="1">
      <alignment vertical="center"/>
    </xf>
    <xf numFmtId="179" fontId="4" fillId="11" borderId="11" xfId="0" applyNumberFormat="1" applyFont="1" applyFill="1" applyBorder="1">
      <alignment vertical="center"/>
    </xf>
    <xf numFmtId="177" fontId="3" fillId="11" borderId="12" xfId="1" applyNumberFormat="1" applyFont="1" applyFill="1" applyBorder="1">
      <alignment vertical="center"/>
    </xf>
    <xf numFmtId="177" fontId="3" fillId="11" borderId="13" xfId="1" applyNumberFormat="1" applyFont="1" applyFill="1" applyBorder="1">
      <alignment vertical="center"/>
    </xf>
    <xf numFmtId="177" fontId="3" fillId="11" borderId="15" xfId="1" applyNumberFormat="1" applyFont="1" applyFill="1" applyBorder="1">
      <alignment vertical="center"/>
    </xf>
    <xf numFmtId="177" fontId="3" fillId="11" borderId="14" xfId="1" applyNumberFormat="1" applyFont="1" applyFill="1" applyBorder="1">
      <alignment vertical="center"/>
    </xf>
    <xf numFmtId="176" fontId="3" fillId="11" borderId="8" xfId="1" applyNumberFormat="1" applyFont="1" applyFill="1" applyBorder="1">
      <alignment vertical="center"/>
    </xf>
    <xf numFmtId="176" fontId="3" fillId="11" borderId="9" xfId="1" applyNumberFormat="1" applyFont="1" applyFill="1" applyBorder="1">
      <alignment vertical="center"/>
    </xf>
    <xf numFmtId="176" fontId="3" fillId="11" borderId="11" xfId="1" applyNumberFormat="1" applyFont="1" applyFill="1" applyBorder="1">
      <alignment vertical="center"/>
    </xf>
    <xf numFmtId="176" fontId="3" fillId="11" borderId="10" xfId="1" applyNumberFormat="1" applyFont="1" applyFill="1" applyBorder="1">
      <alignment vertical="center"/>
    </xf>
    <xf numFmtId="177" fontId="3" fillId="11" borderId="21" xfId="1" applyNumberFormat="1" applyFont="1" applyFill="1" applyBorder="1">
      <alignment vertical="center"/>
    </xf>
    <xf numFmtId="177" fontId="3" fillId="11" borderId="16" xfId="1" applyNumberFormat="1" applyFont="1" applyFill="1" applyBorder="1">
      <alignment vertical="center"/>
    </xf>
    <xf numFmtId="177" fontId="3" fillId="11" borderId="17" xfId="1" applyNumberFormat="1" applyFont="1" applyFill="1" applyBorder="1">
      <alignment vertical="center"/>
    </xf>
    <xf numFmtId="0" fontId="4" fillId="9" borderId="22" xfId="0" applyFont="1" applyFill="1" applyBorder="1" applyAlignment="1">
      <alignment horizontal="right" vertical="center"/>
    </xf>
    <xf numFmtId="0" fontId="4" fillId="6" borderId="28" xfId="0" applyFont="1" applyFill="1" applyBorder="1">
      <alignment vertical="center"/>
    </xf>
    <xf numFmtId="0" fontId="4" fillId="9" borderId="29" xfId="0" applyFont="1" applyFill="1" applyBorder="1">
      <alignment vertical="center"/>
    </xf>
    <xf numFmtId="0" fontId="4" fillId="9" borderId="33" xfId="0" applyFont="1" applyFill="1" applyBorder="1">
      <alignment vertical="center"/>
    </xf>
    <xf numFmtId="0" fontId="4" fillId="9" borderId="5" xfId="0" applyFont="1" applyFill="1" applyBorder="1">
      <alignment vertical="center"/>
    </xf>
    <xf numFmtId="179" fontId="4" fillId="11" borderId="23" xfId="0" applyNumberFormat="1" applyFont="1" applyFill="1" applyBorder="1">
      <alignment vertical="center"/>
    </xf>
    <xf numFmtId="179" fontId="4" fillId="11" borderId="53" xfId="0" applyNumberFormat="1" applyFont="1" applyFill="1" applyBorder="1">
      <alignment vertical="center"/>
    </xf>
    <xf numFmtId="179" fontId="4" fillId="11" borderId="24" xfId="0" applyNumberFormat="1" applyFont="1" applyFill="1" applyBorder="1">
      <alignment vertical="center"/>
    </xf>
    <xf numFmtId="177" fontId="3" fillId="11" borderId="20" xfId="1" applyNumberFormat="1" applyFont="1" applyFill="1" applyBorder="1">
      <alignment vertical="center"/>
    </xf>
    <xf numFmtId="177" fontId="3" fillId="11" borderId="39" xfId="1" applyNumberFormat="1" applyFont="1" applyFill="1" applyBorder="1">
      <alignment vertical="center"/>
    </xf>
    <xf numFmtId="176" fontId="3" fillId="11" borderId="40" xfId="1" applyNumberFormat="1" applyFont="1" applyFill="1" applyBorder="1">
      <alignment vertical="center"/>
    </xf>
    <xf numFmtId="177" fontId="3" fillId="11" borderId="41" xfId="1" applyNumberFormat="1" applyFont="1" applyFill="1" applyBorder="1">
      <alignment vertical="center"/>
    </xf>
    <xf numFmtId="177" fontId="3" fillId="11" borderId="42" xfId="1" applyNumberFormat="1" applyFont="1" applyFill="1" applyBorder="1">
      <alignment vertical="center"/>
    </xf>
    <xf numFmtId="177" fontId="3" fillId="11" borderId="26" xfId="1" applyNumberFormat="1" applyFont="1" applyFill="1" applyBorder="1">
      <alignment vertical="center"/>
    </xf>
    <xf numFmtId="176" fontId="3" fillId="11" borderId="43" xfId="1" applyNumberFormat="1" applyFont="1" applyFill="1" applyBorder="1">
      <alignment vertical="center"/>
    </xf>
    <xf numFmtId="176" fontId="3" fillId="11" borderId="24" xfId="1" applyNumberFormat="1" applyFont="1" applyFill="1" applyBorder="1">
      <alignment vertical="center"/>
    </xf>
    <xf numFmtId="181" fontId="3" fillId="11" borderId="29" xfId="1" applyNumberFormat="1" applyFont="1" applyFill="1" applyBorder="1">
      <alignment vertical="center"/>
    </xf>
    <xf numFmtId="181" fontId="3" fillId="11" borderId="21" xfId="1" applyNumberFormat="1" applyFont="1" applyFill="1" applyBorder="1">
      <alignment vertical="center"/>
    </xf>
    <xf numFmtId="181" fontId="3" fillId="11" borderId="16" xfId="1" applyNumberFormat="1" applyFont="1" applyFill="1" applyBorder="1">
      <alignment vertical="center"/>
    </xf>
    <xf numFmtId="181" fontId="3" fillId="11" borderId="20" xfId="1" applyNumberFormat="1" applyFont="1" applyFill="1" applyBorder="1">
      <alignment vertical="center"/>
    </xf>
    <xf numFmtId="181" fontId="3" fillId="11" borderId="17" xfId="1" applyNumberFormat="1" applyFont="1" applyFill="1" applyBorder="1">
      <alignment vertical="center"/>
    </xf>
    <xf numFmtId="178" fontId="3" fillId="11" borderId="5" xfId="1" applyNumberFormat="1" applyFont="1" applyFill="1" applyBorder="1">
      <alignment vertical="center"/>
    </xf>
    <xf numFmtId="178" fontId="3" fillId="11" borderId="8" xfId="1" applyNumberFormat="1" applyFont="1" applyFill="1" applyBorder="1">
      <alignment vertical="center"/>
    </xf>
    <xf numFmtId="178" fontId="3" fillId="11" borderId="9" xfId="1" applyNumberFormat="1" applyFont="1" applyFill="1" applyBorder="1">
      <alignment vertical="center"/>
    </xf>
    <xf numFmtId="178" fontId="3" fillId="11" borderId="11" xfId="1" applyNumberFormat="1" applyFont="1" applyFill="1" applyBorder="1">
      <alignment vertical="center"/>
    </xf>
    <xf numFmtId="178" fontId="3" fillId="11" borderId="10" xfId="1" applyNumberFormat="1" applyFont="1" applyFill="1" applyBorder="1">
      <alignment vertical="center"/>
    </xf>
    <xf numFmtId="182" fontId="3" fillId="11" borderId="29" xfId="1" applyNumberFormat="1" applyFont="1" applyFill="1" applyBorder="1">
      <alignment vertical="center"/>
    </xf>
    <xf numFmtId="177" fontId="3" fillId="11" borderId="45" xfId="1" applyNumberFormat="1" applyFont="1" applyFill="1" applyBorder="1">
      <alignment vertical="center"/>
    </xf>
    <xf numFmtId="177" fontId="3" fillId="11" borderId="23" xfId="1" applyNumberFormat="1" applyFont="1" applyFill="1" applyBorder="1">
      <alignment vertical="center"/>
    </xf>
    <xf numFmtId="38" fontId="3" fillId="9" borderId="5" xfId="1" applyFont="1" applyFill="1" applyBorder="1">
      <alignment vertical="center"/>
    </xf>
    <xf numFmtId="38" fontId="3" fillId="9" borderId="56" xfId="1" applyFont="1" applyFill="1" applyBorder="1" applyAlignment="1">
      <alignment vertical="center" wrapText="1"/>
    </xf>
    <xf numFmtId="177" fontId="3" fillId="0" borderId="59" xfId="1" applyNumberFormat="1" applyFont="1" applyFill="1" applyBorder="1">
      <alignment vertical="center"/>
    </xf>
    <xf numFmtId="177" fontId="3" fillId="11" borderId="57" xfId="1" applyNumberFormat="1" applyFont="1" applyFill="1" applyBorder="1">
      <alignment vertical="center"/>
    </xf>
    <xf numFmtId="176" fontId="3" fillId="11" borderId="58" xfId="1" applyNumberFormat="1" applyFont="1" applyFill="1" applyBorder="1">
      <alignment vertical="center"/>
    </xf>
    <xf numFmtId="177" fontId="3" fillId="11" borderId="59" xfId="1" applyNumberFormat="1" applyFont="1" applyFill="1" applyBorder="1">
      <alignment vertical="center"/>
    </xf>
    <xf numFmtId="176" fontId="3" fillId="10" borderId="26" xfId="1" applyNumberFormat="1" applyFont="1" applyFill="1" applyBorder="1">
      <alignment vertical="center"/>
    </xf>
    <xf numFmtId="176" fontId="3" fillId="10" borderId="53" xfId="1" applyNumberFormat="1" applyFont="1" applyFill="1" applyBorder="1">
      <alignment vertical="center"/>
    </xf>
    <xf numFmtId="176" fontId="3" fillId="10" borderId="54" xfId="1" applyNumberFormat="1" applyFont="1" applyFill="1" applyBorder="1">
      <alignment vertical="center"/>
    </xf>
    <xf numFmtId="176" fontId="3" fillId="10" borderId="24" xfId="1" applyNumberFormat="1" applyFont="1" applyFill="1" applyBorder="1">
      <alignment vertical="center"/>
    </xf>
    <xf numFmtId="176" fontId="3" fillId="10" borderId="59" xfId="1" applyNumberFormat="1" applyFont="1" applyFill="1" applyBorder="1">
      <alignment vertical="center"/>
    </xf>
    <xf numFmtId="176" fontId="3" fillId="10" borderId="60" xfId="1" applyNumberFormat="1" applyFont="1" applyFill="1" applyBorder="1">
      <alignment vertical="center"/>
    </xf>
    <xf numFmtId="176" fontId="3" fillId="10" borderId="61" xfId="1" applyNumberFormat="1" applyFont="1" applyFill="1" applyBorder="1">
      <alignment vertical="center"/>
    </xf>
    <xf numFmtId="176" fontId="3" fillId="10" borderId="58" xfId="1" applyNumberFormat="1" applyFont="1" applyFill="1" applyBorder="1">
      <alignment vertical="center"/>
    </xf>
    <xf numFmtId="176" fontId="3" fillId="10" borderId="23" xfId="1" applyNumberFormat="1" applyFont="1" applyFill="1" applyBorder="1">
      <alignment vertical="center"/>
    </xf>
    <xf numFmtId="177" fontId="0" fillId="0" borderId="0" xfId="0" applyNumberFormat="1">
      <alignment vertical="center"/>
    </xf>
    <xf numFmtId="38" fontId="3" fillId="0" borderId="55" xfId="1" applyFont="1" applyFill="1" applyBorder="1" applyAlignment="1">
      <alignment horizontal="center" vertical="center" wrapText="1"/>
    </xf>
    <xf numFmtId="181" fontId="3" fillId="0" borderId="32" xfId="1" applyNumberFormat="1" applyFont="1" applyFill="1" applyBorder="1">
      <alignment vertical="center"/>
    </xf>
    <xf numFmtId="3" fontId="3" fillId="0" borderId="0" xfId="1" applyNumberFormat="1" applyFont="1" applyFill="1" applyBorder="1" applyAlignment="1">
      <alignment horizontal="left" vertical="center" wrapText="1"/>
    </xf>
    <xf numFmtId="177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Fill="1" applyBorder="1">
      <alignment vertical="center"/>
    </xf>
    <xf numFmtId="0" fontId="0" fillId="0" borderId="0" xfId="1" applyNumberFormat="1" applyFont="1">
      <alignment vertical="center"/>
    </xf>
    <xf numFmtId="38" fontId="3" fillId="9" borderId="7" xfId="1" applyFont="1" applyFill="1" applyBorder="1" applyAlignment="1">
      <alignment vertical="top" wrapText="1"/>
    </xf>
    <xf numFmtId="176" fontId="3" fillId="10" borderId="39" xfId="1" applyNumberFormat="1" applyFont="1" applyFill="1" applyBorder="1">
      <alignment vertical="center"/>
    </xf>
    <xf numFmtId="176" fontId="3" fillId="10" borderId="62" xfId="1" applyNumberFormat="1" applyFont="1" applyFill="1" applyBorder="1">
      <alignment vertical="center"/>
    </xf>
    <xf numFmtId="3" fontId="3" fillId="9" borderId="35" xfId="1" applyNumberFormat="1" applyFont="1" applyFill="1" applyBorder="1" applyAlignment="1">
      <alignment vertical="top" wrapText="1"/>
    </xf>
    <xf numFmtId="176" fontId="3" fillId="10" borderId="63" xfId="1" applyNumberFormat="1" applyFont="1" applyFill="1" applyBorder="1">
      <alignment vertical="center"/>
    </xf>
    <xf numFmtId="176" fontId="3" fillId="10" borderId="64" xfId="1" applyNumberFormat="1" applyFont="1" applyFill="1" applyBorder="1">
      <alignment vertical="center"/>
    </xf>
    <xf numFmtId="176" fontId="3" fillId="10" borderId="65" xfId="1" applyNumberFormat="1" applyFont="1" applyFill="1" applyBorder="1">
      <alignment vertical="center"/>
    </xf>
    <xf numFmtId="181" fontId="1" fillId="0" borderId="0" xfId="1" applyNumberFormat="1" applyFont="1" applyFill="1" applyAlignment="1">
      <alignment horizontal="center" vertical="center"/>
    </xf>
    <xf numFmtId="181" fontId="3" fillId="0" borderId="0" xfId="1" applyNumberFormat="1" applyFont="1" applyFill="1" applyBorder="1">
      <alignment vertical="center"/>
    </xf>
    <xf numFmtId="181" fontId="0" fillId="0" borderId="0" xfId="0" applyNumberFormat="1">
      <alignment vertical="center"/>
    </xf>
    <xf numFmtId="181" fontId="3" fillId="0" borderId="0" xfId="1" applyNumberFormat="1" applyFont="1" applyFill="1" applyBorder="1" applyAlignment="1">
      <alignment horizontal="left" vertical="center" wrapText="1"/>
    </xf>
    <xf numFmtId="181" fontId="4" fillId="0" borderId="0" xfId="0" applyNumberFormat="1" applyFont="1" applyFill="1">
      <alignment vertical="center"/>
    </xf>
    <xf numFmtId="181" fontId="0" fillId="0" borderId="0" xfId="0" applyNumberFormat="1" applyFill="1">
      <alignment vertical="center"/>
    </xf>
    <xf numFmtId="38" fontId="3" fillId="0" borderId="0" xfId="1" applyFont="1" applyFill="1" applyBorder="1" applyAlignment="1">
      <alignment horizontal="left" vertical="center" wrapText="1"/>
    </xf>
    <xf numFmtId="176" fontId="0" fillId="0" borderId="0" xfId="0" applyNumberFormat="1">
      <alignment vertical="center"/>
    </xf>
    <xf numFmtId="38" fontId="0" fillId="0" borderId="0" xfId="1" applyFont="1" applyFill="1">
      <alignment vertical="center"/>
    </xf>
    <xf numFmtId="179" fontId="4" fillId="10" borderId="14" xfId="0" applyNumberFormat="1" applyFont="1" applyFill="1" applyBorder="1">
      <alignment vertical="center"/>
    </xf>
    <xf numFmtId="179" fontId="4" fillId="10" borderId="19" xfId="0" applyNumberFormat="1" applyFont="1" applyFill="1" applyBorder="1">
      <alignment vertical="center"/>
    </xf>
    <xf numFmtId="179" fontId="4" fillId="10" borderId="10" xfId="0" applyNumberFormat="1" applyFont="1" applyFill="1" applyBorder="1">
      <alignment vertical="center"/>
    </xf>
    <xf numFmtId="176" fontId="3" fillId="0" borderId="5" xfId="1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Fill="1">
      <alignment vertical="center"/>
    </xf>
    <xf numFmtId="181" fontId="4" fillId="0" borderId="0" xfId="0" applyNumberFormat="1" applyFont="1">
      <alignment vertical="center"/>
    </xf>
    <xf numFmtId="183" fontId="3" fillId="11" borderId="12" xfId="1" applyNumberFormat="1" applyFont="1" applyFill="1" applyBorder="1">
      <alignment vertical="center"/>
    </xf>
    <xf numFmtId="184" fontId="3" fillId="11" borderId="29" xfId="1" applyNumberFormat="1" applyFont="1" applyFill="1" applyBorder="1">
      <alignment vertical="center"/>
    </xf>
    <xf numFmtId="183" fontId="3" fillId="11" borderId="5" xfId="1" applyNumberFormat="1" applyFont="1" applyFill="1" applyBorder="1">
      <alignment vertical="center"/>
    </xf>
    <xf numFmtId="177" fontId="0" fillId="0" borderId="0" xfId="0" applyNumberFormat="1" applyFill="1">
      <alignment vertical="center"/>
    </xf>
    <xf numFmtId="177" fontId="3" fillId="0" borderId="55" xfId="1" applyNumberFormat="1" applyFont="1" applyFill="1" applyBorder="1">
      <alignment vertical="center"/>
    </xf>
    <xf numFmtId="177" fontId="3" fillId="0" borderId="0" xfId="1" applyNumberFormat="1" applyFont="1" applyFill="1" applyBorder="1">
      <alignment vertical="center"/>
    </xf>
    <xf numFmtId="38" fontId="3" fillId="0" borderId="0" xfId="1" applyFont="1" applyFill="1" applyBorder="1" applyAlignment="1">
      <alignment vertical="center" wrapText="1"/>
    </xf>
    <xf numFmtId="183" fontId="3" fillId="11" borderId="7" xfId="1" applyNumberFormat="1" applyFont="1" applyFill="1" applyBorder="1">
      <alignment vertical="center"/>
    </xf>
    <xf numFmtId="49" fontId="3" fillId="0" borderId="7" xfId="1" applyNumberFormat="1" applyFont="1" applyFill="1" applyBorder="1">
      <alignment vertical="center"/>
    </xf>
    <xf numFmtId="49" fontId="4" fillId="0" borderId="0" xfId="0" applyNumberFormat="1" applyFont="1">
      <alignment vertical="center"/>
    </xf>
    <xf numFmtId="186" fontId="0" fillId="0" borderId="0" xfId="0" applyNumberFormat="1">
      <alignment vertical="center"/>
    </xf>
    <xf numFmtId="182" fontId="4" fillId="0" borderId="0" xfId="0" applyNumberFormat="1" applyFont="1">
      <alignment vertical="center"/>
    </xf>
    <xf numFmtId="38" fontId="16" fillId="0" borderId="0" xfId="1" applyFont="1">
      <alignment vertical="center"/>
    </xf>
    <xf numFmtId="181" fontId="16" fillId="0" borderId="0" xfId="0" applyNumberFormat="1" applyFont="1" applyFill="1">
      <alignment vertical="center"/>
    </xf>
    <xf numFmtId="176" fontId="3" fillId="0" borderId="10" xfId="1" applyNumberFormat="1" applyFont="1" applyFill="1" applyBorder="1">
      <alignment vertical="center"/>
    </xf>
    <xf numFmtId="176" fontId="3" fillId="0" borderId="9" xfId="1" applyNumberFormat="1" applyFont="1" applyFill="1" applyBorder="1">
      <alignment vertical="center"/>
    </xf>
    <xf numFmtId="176" fontId="3" fillId="0" borderId="11" xfId="1" applyNumberFormat="1" applyFont="1" applyFill="1" applyBorder="1">
      <alignment vertical="center"/>
    </xf>
    <xf numFmtId="177" fontId="3" fillId="11" borderId="29" xfId="1" applyNumberFormat="1" applyFont="1" applyFill="1" applyBorder="1">
      <alignment vertical="center"/>
    </xf>
    <xf numFmtId="176" fontId="3" fillId="10" borderId="66" xfId="1" applyNumberFormat="1" applyFont="1" applyFill="1" applyBorder="1">
      <alignment vertical="center"/>
    </xf>
    <xf numFmtId="176" fontId="3" fillId="10" borderId="67" xfId="1" applyNumberFormat="1" applyFont="1" applyFill="1" applyBorder="1">
      <alignment vertical="center"/>
    </xf>
    <xf numFmtId="176" fontId="3" fillId="10" borderId="68" xfId="1" applyNumberFormat="1" applyFont="1" applyFill="1" applyBorder="1">
      <alignment vertical="center"/>
    </xf>
    <xf numFmtId="38" fontId="3" fillId="9" borderId="36" xfId="1" applyFont="1" applyFill="1" applyBorder="1" applyAlignment="1">
      <alignment vertical="top" wrapText="1"/>
    </xf>
    <xf numFmtId="38" fontId="3" fillId="9" borderId="35" xfId="1" applyFont="1" applyFill="1" applyBorder="1" applyAlignment="1">
      <alignment vertical="top" wrapText="1"/>
    </xf>
    <xf numFmtId="38" fontId="3" fillId="0" borderId="0" xfId="1" applyFont="1" applyFill="1">
      <alignment vertical="center"/>
    </xf>
    <xf numFmtId="38" fontId="17" fillId="0" borderId="0" xfId="1" applyFont="1">
      <alignment vertical="center"/>
    </xf>
    <xf numFmtId="176" fontId="4" fillId="0" borderId="0" xfId="0" applyNumberFormat="1" applyFont="1" applyFill="1">
      <alignment vertical="center"/>
    </xf>
    <xf numFmtId="180" fontId="0" fillId="0" borderId="0" xfId="0" applyNumberFormat="1" applyFont="1">
      <alignment vertical="center"/>
    </xf>
    <xf numFmtId="179" fontId="4" fillId="11" borderId="10" xfId="0" applyNumberFormat="1" applyFont="1" applyFill="1" applyBorder="1">
      <alignment vertical="center"/>
    </xf>
    <xf numFmtId="179" fontId="4" fillId="11" borderId="14" xfId="0" applyNumberFormat="1" applyFont="1" applyFill="1" applyBorder="1">
      <alignment vertical="center"/>
    </xf>
    <xf numFmtId="179" fontId="4" fillId="11" borderId="19" xfId="0" applyNumberFormat="1" applyFont="1" applyFill="1" applyBorder="1">
      <alignment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10" fillId="0" borderId="0" xfId="1" applyFont="1" applyAlignment="1">
      <alignment horizontal="center" vertical="center" wrapText="1"/>
    </xf>
    <xf numFmtId="0" fontId="18" fillId="0" borderId="37" xfId="0" applyFont="1" applyBorder="1" applyAlignment="1">
      <alignment vertical="center"/>
    </xf>
    <xf numFmtId="0" fontId="4" fillId="0" borderId="0" xfId="0" applyFont="1" applyFill="1">
      <alignment vertical="center"/>
    </xf>
    <xf numFmtId="181" fontId="4" fillId="0" borderId="0" xfId="1" applyNumberFormat="1" applyFo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6" fontId="3" fillId="10" borderId="43" xfId="1" applyNumberFormat="1" applyFont="1" applyFill="1" applyBorder="1">
      <alignment vertical="center"/>
    </xf>
    <xf numFmtId="176" fontId="3" fillId="10" borderId="69" xfId="1" applyNumberFormat="1" applyFont="1" applyFill="1" applyBorder="1">
      <alignment vertical="center"/>
    </xf>
    <xf numFmtId="176" fontId="3" fillId="10" borderId="42" xfId="1" applyNumberFormat="1" applyFont="1" applyFill="1" applyBorder="1">
      <alignment vertical="center"/>
    </xf>
    <xf numFmtId="38" fontId="19" fillId="5" borderId="0" xfId="1" applyFont="1" applyFill="1" applyAlignment="1">
      <alignment horizontal="left" vertical="center"/>
    </xf>
    <xf numFmtId="38" fontId="17" fillId="0" borderId="0" xfId="1" applyFont="1" applyFill="1" applyAlignment="1">
      <alignment horizontal="center" vertical="center"/>
    </xf>
    <xf numFmtId="181" fontId="3" fillId="13" borderId="0" xfId="1" applyNumberFormat="1" applyFont="1" applyFill="1" applyBorder="1">
      <alignment vertical="center"/>
    </xf>
    <xf numFmtId="0" fontId="0" fillId="0" borderId="0" xfId="0" applyAlignment="1"/>
    <xf numFmtId="176" fontId="3" fillId="0" borderId="24" xfId="1" applyNumberFormat="1" applyFont="1" applyFill="1" applyBorder="1">
      <alignment vertical="center"/>
    </xf>
    <xf numFmtId="177" fontId="3" fillId="0" borderId="23" xfId="1" applyNumberFormat="1" applyFont="1" applyFill="1" applyBorder="1">
      <alignment vertical="center"/>
    </xf>
    <xf numFmtId="184" fontId="4" fillId="0" borderId="0" xfId="0" applyNumberFormat="1" applyFont="1">
      <alignment vertical="center"/>
    </xf>
    <xf numFmtId="184" fontId="3" fillId="0" borderId="0" xfId="1" applyNumberFormat="1" applyFont="1" applyFill="1" applyBorder="1">
      <alignment vertical="center"/>
    </xf>
    <xf numFmtId="176" fontId="3" fillId="0" borderId="70" xfId="2" applyNumberFormat="1" applyFont="1" applyFill="1" applyBorder="1">
      <alignment vertical="center"/>
    </xf>
    <xf numFmtId="177" fontId="3" fillId="0" borderId="16" xfId="2" applyNumberFormat="1" applyFont="1" applyFill="1" applyBorder="1">
      <alignment vertical="center"/>
    </xf>
    <xf numFmtId="177" fontId="3" fillId="0" borderId="26" xfId="2" applyNumberFormat="1" applyFont="1" applyFill="1" applyBorder="1">
      <alignment vertical="center"/>
    </xf>
    <xf numFmtId="177" fontId="3" fillId="0" borderId="20" xfId="2" applyNumberFormat="1" applyFont="1" applyFill="1" applyBorder="1">
      <alignment vertical="center"/>
    </xf>
    <xf numFmtId="177" fontId="3" fillId="0" borderId="21" xfId="2" applyNumberFormat="1" applyFont="1" applyFill="1" applyBorder="1">
      <alignment vertical="center"/>
    </xf>
    <xf numFmtId="181" fontId="0" fillId="0" borderId="0" xfId="1" applyNumberFormat="1" applyFont="1">
      <alignment vertical="center"/>
    </xf>
    <xf numFmtId="181" fontId="20" fillId="0" borderId="0" xfId="1" applyNumberFormat="1" applyFont="1" applyAlignment="1">
      <alignment horizontal="center" vertical="center"/>
    </xf>
    <xf numFmtId="38" fontId="3" fillId="0" borderId="7" xfId="1" applyNumberFormat="1" applyFont="1" applyFill="1" applyBorder="1">
      <alignment vertical="center"/>
    </xf>
    <xf numFmtId="38" fontId="3" fillId="0" borderId="15" xfId="1" applyNumberFormat="1" applyFont="1" applyFill="1" applyBorder="1">
      <alignment vertical="center"/>
    </xf>
    <xf numFmtId="38" fontId="3" fillId="0" borderId="13" xfId="1" applyNumberFormat="1" applyFont="1" applyFill="1" applyBorder="1">
      <alignment vertical="center"/>
    </xf>
    <xf numFmtId="38" fontId="3" fillId="0" borderId="23" xfId="1" applyNumberFormat="1" applyFont="1" applyFill="1" applyBorder="1">
      <alignment vertical="center"/>
    </xf>
    <xf numFmtId="38" fontId="3" fillId="0" borderId="42" xfId="1" applyNumberFormat="1" applyFont="1" applyFill="1" applyBorder="1">
      <alignment vertical="center"/>
    </xf>
    <xf numFmtId="38" fontId="3" fillId="0" borderId="16" xfId="1" applyNumberFormat="1" applyFont="1" applyFill="1" applyBorder="1">
      <alignment vertical="center"/>
    </xf>
    <xf numFmtId="38" fontId="3" fillId="0" borderId="12" xfId="1" applyNumberFormat="1" applyFont="1" applyFill="1" applyBorder="1">
      <alignment vertical="center"/>
    </xf>
    <xf numFmtId="3" fontId="3" fillId="4" borderId="35" xfId="1" applyNumberFormat="1" applyFont="1" applyFill="1" applyBorder="1" applyAlignment="1">
      <alignment horizontal="left" vertical="center" wrapText="1"/>
    </xf>
    <xf numFmtId="3" fontId="3" fillId="4" borderId="36" xfId="1" applyNumberFormat="1" applyFont="1" applyFill="1" applyBorder="1" applyAlignment="1">
      <alignment horizontal="left" vertical="center" wrapText="1"/>
    </xf>
    <xf numFmtId="185" fontId="3" fillId="9" borderId="35" xfId="1" applyNumberFormat="1" applyFont="1" applyFill="1" applyBorder="1" applyAlignment="1">
      <alignment horizontal="left" vertical="center" wrapText="1"/>
    </xf>
    <xf numFmtId="185" fontId="3" fillId="9" borderId="36" xfId="1" applyNumberFormat="1" applyFont="1" applyFill="1" applyBorder="1" applyAlignment="1">
      <alignment horizontal="left" vertical="center" wrapText="1"/>
    </xf>
    <xf numFmtId="3" fontId="3" fillId="9" borderId="35" xfId="1" applyNumberFormat="1" applyFont="1" applyFill="1" applyBorder="1" applyAlignment="1">
      <alignment horizontal="left" vertical="center" wrapText="1"/>
    </xf>
    <xf numFmtId="3" fontId="3" fillId="9" borderId="36" xfId="1" applyNumberFormat="1" applyFont="1" applyFill="1" applyBorder="1" applyAlignment="1">
      <alignment horizontal="left" vertical="center" wrapText="1"/>
    </xf>
    <xf numFmtId="38" fontId="3" fillId="9" borderId="35" xfId="1" applyFont="1" applyFill="1" applyBorder="1" applyAlignment="1">
      <alignment horizontal="left" vertical="center" wrapText="1"/>
    </xf>
    <xf numFmtId="38" fontId="3" fillId="9" borderId="36" xfId="1" applyFont="1" applyFill="1" applyBorder="1" applyAlignment="1">
      <alignment horizontal="left" vertical="center" wrapText="1"/>
    </xf>
    <xf numFmtId="38" fontId="3" fillId="4" borderId="35" xfId="1" applyFont="1" applyFill="1" applyBorder="1" applyAlignment="1">
      <alignment horizontal="left" vertical="center" wrapText="1"/>
    </xf>
    <xf numFmtId="38" fontId="3" fillId="4" borderId="36" xfId="1" applyFont="1" applyFill="1" applyBorder="1" applyAlignment="1">
      <alignment horizontal="left" vertical="center" wrapText="1"/>
    </xf>
    <xf numFmtId="38" fontId="6" fillId="9" borderId="35" xfId="1" applyFont="1" applyFill="1" applyBorder="1" applyAlignment="1">
      <alignment horizontal="left" vertical="center" wrapText="1"/>
    </xf>
    <xf numFmtId="38" fontId="6" fillId="9" borderId="36" xfId="1" applyFont="1" applyFill="1" applyBorder="1" applyAlignment="1">
      <alignment horizontal="left" vertical="center" wrapText="1"/>
    </xf>
    <xf numFmtId="38" fontId="6" fillId="4" borderId="35" xfId="1" applyFont="1" applyFill="1" applyBorder="1" applyAlignment="1">
      <alignment horizontal="left" vertical="center" wrapText="1"/>
    </xf>
    <xf numFmtId="38" fontId="6" fillId="4" borderId="36" xfId="1" applyFont="1" applyFill="1" applyBorder="1" applyAlignment="1">
      <alignment horizontal="left" vertical="center" wrapText="1"/>
    </xf>
    <xf numFmtId="38" fontId="7" fillId="9" borderId="35" xfId="1" applyFont="1" applyFill="1" applyBorder="1" applyAlignment="1">
      <alignment horizontal="left" vertical="center" wrapText="1"/>
    </xf>
    <xf numFmtId="38" fontId="7" fillId="9" borderId="36" xfId="1" applyFont="1" applyFill="1" applyBorder="1" applyAlignment="1">
      <alignment horizontal="left" vertical="center" wrapText="1"/>
    </xf>
    <xf numFmtId="38" fontId="7" fillId="4" borderId="35" xfId="1" applyFont="1" applyFill="1" applyBorder="1" applyAlignment="1">
      <alignment horizontal="left" vertical="center" wrapText="1"/>
    </xf>
    <xf numFmtId="38" fontId="7" fillId="4" borderId="36" xfId="1" applyFont="1" applyFill="1" applyBorder="1" applyAlignment="1">
      <alignment horizontal="left" vertical="center" wrapText="1"/>
    </xf>
    <xf numFmtId="38" fontId="9" fillId="0" borderId="32" xfId="1" applyFont="1" applyFill="1" applyBorder="1" applyAlignment="1">
      <alignment horizontal="center" vertical="center" wrapText="1"/>
    </xf>
    <xf numFmtId="38" fontId="9" fillId="0" borderId="37" xfId="1" applyFont="1" applyFill="1" applyBorder="1" applyAlignment="1">
      <alignment horizontal="center" vertical="center" wrapText="1"/>
    </xf>
    <xf numFmtId="38" fontId="3" fillId="2" borderId="35" xfId="1" applyFont="1" applyFill="1" applyBorder="1" applyAlignment="1">
      <alignment horizontal="left" vertical="center" wrapText="1"/>
    </xf>
    <xf numFmtId="38" fontId="3" fillId="2" borderId="36" xfId="1" applyFont="1" applyFill="1" applyBorder="1" applyAlignment="1">
      <alignment horizontal="left" vertical="center" wrapText="1"/>
    </xf>
    <xf numFmtId="38" fontId="3" fillId="12" borderId="35" xfId="1" applyFont="1" applyFill="1" applyBorder="1" applyAlignment="1">
      <alignment horizontal="left" vertical="center" wrapText="1"/>
    </xf>
    <xf numFmtId="38" fontId="3" fillId="12" borderId="36" xfId="1" applyFont="1" applyFill="1" applyBorder="1" applyAlignment="1">
      <alignment horizontal="left" vertical="center" wrapText="1"/>
    </xf>
    <xf numFmtId="38" fontId="6" fillId="12" borderId="35" xfId="1" applyFont="1" applyFill="1" applyBorder="1" applyAlignment="1">
      <alignment horizontal="left" vertical="center" wrapText="1"/>
    </xf>
    <xf numFmtId="38" fontId="6" fillId="12" borderId="36" xfId="1" applyFont="1" applyFill="1" applyBorder="1" applyAlignment="1">
      <alignment horizontal="left" vertical="center" wrapText="1"/>
    </xf>
    <xf numFmtId="38" fontId="7" fillId="12" borderId="35" xfId="1" applyFont="1" applyFill="1" applyBorder="1" applyAlignment="1">
      <alignment horizontal="left" vertical="center" wrapText="1"/>
    </xf>
    <xf numFmtId="38" fontId="7" fillId="12" borderId="36" xfId="1" applyFont="1" applyFill="1" applyBorder="1" applyAlignment="1">
      <alignment horizontal="left" vertical="center" wrapText="1"/>
    </xf>
    <xf numFmtId="38" fontId="7" fillId="2" borderId="35" xfId="1" applyFont="1" applyFill="1" applyBorder="1" applyAlignment="1">
      <alignment horizontal="left" vertical="center" wrapText="1"/>
    </xf>
    <xf numFmtId="38" fontId="7" fillId="2" borderId="36" xfId="1" applyFont="1" applyFill="1" applyBorder="1" applyAlignment="1">
      <alignment horizontal="left" vertical="center" wrapText="1"/>
    </xf>
    <xf numFmtId="38" fontId="6" fillId="2" borderId="35" xfId="1" applyFont="1" applyFill="1" applyBorder="1" applyAlignment="1">
      <alignment horizontal="left" vertical="center" wrapText="1"/>
    </xf>
    <xf numFmtId="38" fontId="6" fillId="2" borderId="36" xfId="1" applyFont="1" applyFill="1" applyBorder="1" applyAlignment="1">
      <alignment horizontal="left" vertical="center" wrapText="1"/>
    </xf>
    <xf numFmtId="38" fontId="3" fillId="7" borderId="35" xfId="1" applyFont="1" applyFill="1" applyBorder="1" applyAlignment="1">
      <alignment horizontal="left" vertical="center" wrapText="1"/>
    </xf>
    <xf numFmtId="38" fontId="3" fillId="7" borderId="36" xfId="1" applyFont="1" applyFill="1" applyBorder="1" applyAlignment="1">
      <alignment horizontal="left" vertical="center" wrapText="1"/>
    </xf>
    <xf numFmtId="38" fontId="6" fillId="7" borderId="35" xfId="1" applyFont="1" applyFill="1" applyBorder="1" applyAlignment="1">
      <alignment horizontal="left" vertical="center" wrapText="1"/>
    </xf>
    <xf numFmtId="38" fontId="6" fillId="7" borderId="36" xfId="1" applyFont="1" applyFill="1" applyBorder="1" applyAlignment="1">
      <alignment horizontal="left" vertical="center" wrapText="1"/>
    </xf>
    <xf numFmtId="38" fontId="7" fillId="7" borderId="35" xfId="1" applyFont="1" applyFill="1" applyBorder="1" applyAlignment="1">
      <alignment horizontal="left" vertical="center" wrapText="1"/>
    </xf>
    <xf numFmtId="38" fontId="7" fillId="7" borderId="36" xfId="1" applyFont="1" applyFill="1" applyBorder="1" applyAlignment="1">
      <alignment horizontal="left" vertical="center" wrapText="1"/>
    </xf>
    <xf numFmtId="38" fontId="3" fillId="8" borderId="35" xfId="1" applyFont="1" applyFill="1" applyBorder="1" applyAlignment="1">
      <alignment horizontal="left" vertical="center" wrapText="1"/>
    </xf>
    <xf numFmtId="38" fontId="3" fillId="8" borderId="36" xfId="1" applyFont="1" applyFill="1" applyBorder="1" applyAlignment="1">
      <alignment horizontal="left" vertical="center" wrapText="1"/>
    </xf>
    <xf numFmtId="3" fontId="14" fillId="4" borderId="35" xfId="1" applyNumberFormat="1" applyFont="1" applyFill="1" applyBorder="1" applyAlignment="1">
      <alignment horizontal="left" vertical="center" wrapText="1"/>
    </xf>
    <xf numFmtId="3" fontId="14" fillId="4" borderId="36" xfId="1" applyNumberFormat="1" applyFont="1" applyFill="1" applyBorder="1" applyAlignment="1">
      <alignment horizontal="left" vertical="center" wrapText="1"/>
    </xf>
    <xf numFmtId="3" fontId="3" fillId="8" borderId="35" xfId="1" applyNumberFormat="1" applyFont="1" applyFill="1" applyBorder="1" applyAlignment="1">
      <alignment horizontal="left" vertical="center" wrapText="1"/>
    </xf>
    <xf numFmtId="3" fontId="3" fillId="8" borderId="36" xfId="1" applyNumberFormat="1" applyFont="1" applyFill="1" applyBorder="1" applyAlignment="1">
      <alignment horizontal="left" vertical="center" wrapText="1"/>
    </xf>
    <xf numFmtId="38" fontId="6" fillId="8" borderId="35" xfId="1" applyFont="1" applyFill="1" applyBorder="1" applyAlignment="1">
      <alignment horizontal="left" vertical="center" wrapText="1"/>
    </xf>
    <xf numFmtId="38" fontId="6" fillId="8" borderId="36" xfId="1" applyFont="1" applyFill="1" applyBorder="1" applyAlignment="1">
      <alignment horizontal="left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CCFFCC"/>
      <color rgb="FF99CCFF"/>
      <color rgb="FF66CCFF"/>
      <color rgb="FF6699FF"/>
      <color rgb="FF0099FF"/>
      <color rgb="FF00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410d586\04_&#26989;&#21209;&#20849;&#26377;\3&#12304;&#23696;&#38428;&#12305;\&#9679;60&#26399;\&#12304;&#21463;&#35351;&#12305;&#23696;&#38428;&#30476;&#25919;&#19990;&#35542;&#24066;&#27665;&#24847;&#35672;&#35519;&#26619;\11_&#12525;&#12540;&#12487;&#12540;&#12479;\R1%20&#38598;&#35336;&#34920;\&#23696;&#38428;&#30476;%20&#30476;&#25919;&#19990;&#35542;&#35519;&#26619;%20&#12525;&#12540;&#12487;&#12540;&#12479;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ﾛｰﾃﾞｰﾀ"/>
      <sheetName val="変換表"/>
      <sheetName val="基本属性"/>
      <sheetName val="問1"/>
      <sheetName val="問1 グラフ"/>
      <sheetName val="問1 経年"/>
      <sheetName val="問1-2"/>
      <sheetName val="問1-2 (グラフ)"/>
      <sheetName val="問2"/>
      <sheetName val="問2 グラフ"/>
      <sheetName val="問2 経年"/>
      <sheetName val="問3"/>
      <sheetName val="問3 (グラフ)"/>
      <sheetName val="問4"/>
      <sheetName val="問4 (グラフ)"/>
      <sheetName val="問5"/>
      <sheetName val="問5 (グラフ)"/>
      <sheetName val="問6"/>
      <sheetName val="問6 グラフ"/>
      <sheetName val="問6-2"/>
      <sheetName val="問6-2 (グラフ)"/>
      <sheetName val="問6-3"/>
      <sheetName val="問6-3 (グラフ)"/>
      <sheetName val="問7"/>
      <sheetName val="問7 グラフ"/>
      <sheetName val="問8"/>
      <sheetName val="問8 (グラフ)"/>
      <sheetName val="問9"/>
      <sheetName val="問9 グラフ"/>
      <sheetName val="問9 経年"/>
      <sheetName val="問9-2"/>
      <sheetName val="問9-2 グラフ"/>
      <sheetName val="問9-2 グラフ （幅21例）"/>
      <sheetName val="問10 ①"/>
      <sheetName val="問10 ① (グラフ)"/>
      <sheetName val="問10 ②"/>
      <sheetName val="問10 ② (グラフ)"/>
      <sheetName val="問11"/>
      <sheetName val="問11 (グラフ)"/>
      <sheetName val="問1-2_FA"/>
      <sheetName val="問3_FA"/>
      <sheetName val="問4_FA"/>
      <sheetName val="問5_FA"/>
      <sheetName val="問6-2_FA"/>
      <sheetName val="問6-3_FA"/>
      <sheetName val="問8_FA"/>
      <sheetName val="問9-2_FA"/>
      <sheetName val="F6_FA"/>
      <sheetName val="F8_FA"/>
      <sheetName val="F10_FA"/>
      <sheetName val="F11_FA"/>
    </sheetNames>
    <sheetDataSet>
      <sheetData sheetId="0">
        <row r="11">
          <cell r="CV11">
            <v>1</v>
          </cell>
        </row>
        <row r="12">
          <cell r="CV12">
            <v>3</v>
          </cell>
        </row>
        <row r="13">
          <cell r="CV13">
            <v>3</v>
          </cell>
        </row>
        <row r="14">
          <cell r="CV14">
            <v>2</v>
          </cell>
        </row>
        <row r="15">
          <cell r="CV15">
            <v>2</v>
          </cell>
        </row>
        <row r="16">
          <cell r="CV16">
            <v>5</v>
          </cell>
        </row>
        <row r="17">
          <cell r="CV17">
            <v>3</v>
          </cell>
        </row>
        <row r="18">
          <cell r="CV18">
            <v>1</v>
          </cell>
        </row>
        <row r="19">
          <cell r="CV19">
            <v>3</v>
          </cell>
        </row>
        <row r="20">
          <cell r="CV20">
            <v>1</v>
          </cell>
        </row>
        <row r="21">
          <cell r="CV21">
            <v>2</v>
          </cell>
        </row>
        <row r="22">
          <cell r="CV22">
            <v>3</v>
          </cell>
        </row>
        <row r="23">
          <cell r="CV23">
            <v>2</v>
          </cell>
        </row>
        <row r="24">
          <cell r="CV24">
            <v>1</v>
          </cell>
        </row>
        <row r="25">
          <cell r="CV25">
            <v>5</v>
          </cell>
        </row>
        <row r="26">
          <cell r="CV26">
            <v>3</v>
          </cell>
        </row>
        <row r="27">
          <cell r="CV27">
            <v>5</v>
          </cell>
        </row>
        <row r="28">
          <cell r="CV28">
            <v>2</v>
          </cell>
        </row>
        <row r="29">
          <cell r="CV29">
            <v>3</v>
          </cell>
        </row>
        <row r="30">
          <cell r="CV30">
            <v>1</v>
          </cell>
        </row>
        <row r="31">
          <cell r="CV31">
            <v>1</v>
          </cell>
        </row>
        <row r="32">
          <cell r="CV32">
            <v>3</v>
          </cell>
        </row>
        <row r="33">
          <cell r="CV33">
            <v>2</v>
          </cell>
        </row>
        <row r="34">
          <cell r="CV34">
            <v>3</v>
          </cell>
        </row>
        <row r="35">
          <cell r="CV35">
            <v>2</v>
          </cell>
        </row>
        <row r="36">
          <cell r="CV36">
            <v>1</v>
          </cell>
        </row>
        <row r="37">
          <cell r="CV37">
            <v>2</v>
          </cell>
        </row>
        <row r="38">
          <cell r="CV38">
            <v>3</v>
          </cell>
        </row>
        <row r="39">
          <cell r="CV39">
            <v>2</v>
          </cell>
        </row>
        <row r="40">
          <cell r="CV40">
            <v>3</v>
          </cell>
        </row>
        <row r="41">
          <cell r="CV41">
            <v>5</v>
          </cell>
        </row>
        <row r="42">
          <cell r="CV42">
            <v>1</v>
          </cell>
        </row>
        <row r="43">
          <cell r="CV43">
            <v>3</v>
          </cell>
        </row>
        <row r="44">
          <cell r="CV44">
            <v>2</v>
          </cell>
        </row>
        <row r="45">
          <cell r="CV45">
            <v>1</v>
          </cell>
        </row>
        <row r="46">
          <cell r="CV46">
            <v>2</v>
          </cell>
        </row>
        <row r="47">
          <cell r="CV47">
            <v>3</v>
          </cell>
        </row>
        <row r="48">
          <cell r="CV48">
            <v>3</v>
          </cell>
        </row>
        <row r="49">
          <cell r="CV49">
            <v>3</v>
          </cell>
        </row>
        <row r="50">
          <cell r="CV50">
            <v>2</v>
          </cell>
        </row>
        <row r="51">
          <cell r="CV51">
            <v>3</v>
          </cell>
        </row>
        <row r="52">
          <cell r="CV52">
            <v>4</v>
          </cell>
        </row>
        <row r="53">
          <cell r="CV53">
            <v>3</v>
          </cell>
        </row>
        <row r="54">
          <cell r="CV54">
            <v>4</v>
          </cell>
        </row>
        <row r="55">
          <cell r="CV55">
            <v>2</v>
          </cell>
        </row>
        <row r="56">
          <cell r="CV56">
            <v>2</v>
          </cell>
        </row>
        <row r="57">
          <cell r="CV57">
            <v>1</v>
          </cell>
        </row>
        <row r="58">
          <cell r="CV58">
            <v>3</v>
          </cell>
        </row>
        <row r="59">
          <cell r="CV59">
            <v>3</v>
          </cell>
        </row>
        <row r="60">
          <cell r="CV60">
            <v>1</v>
          </cell>
        </row>
        <row r="61">
          <cell r="CV61">
            <v>2</v>
          </cell>
        </row>
        <row r="62">
          <cell r="CV62">
            <v>2</v>
          </cell>
        </row>
        <row r="63">
          <cell r="CV63">
            <v>4</v>
          </cell>
        </row>
        <row r="64">
          <cell r="CV64">
            <v>3</v>
          </cell>
        </row>
        <row r="65">
          <cell r="CV65">
            <v>3</v>
          </cell>
        </row>
        <row r="66">
          <cell r="CV66">
            <v>3</v>
          </cell>
        </row>
        <row r="67">
          <cell r="CV67">
            <v>4</v>
          </cell>
        </row>
        <row r="68">
          <cell r="CV68">
            <v>2</v>
          </cell>
        </row>
        <row r="69">
          <cell r="CV69">
            <v>3</v>
          </cell>
        </row>
        <row r="70">
          <cell r="CV70">
            <v>2</v>
          </cell>
        </row>
        <row r="71">
          <cell r="CV71">
            <v>5</v>
          </cell>
        </row>
        <row r="72">
          <cell r="CV72">
            <v>4</v>
          </cell>
        </row>
        <row r="73">
          <cell r="CV73">
            <v>5</v>
          </cell>
        </row>
        <row r="74">
          <cell r="CV74">
            <v>3</v>
          </cell>
        </row>
        <row r="75">
          <cell r="CV75">
            <v>2</v>
          </cell>
        </row>
        <row r="76">
          <cell r="CV76">
            <v>3</v>
          </cell>
        </row>
        <row r="77">
          <cell r="CV77">
            <v>3</v>
          </cell>
        </row>
        <row r="78">
          <cell r="CV78">
            <v>5</v>
          </cell>
        </row>
        <row r="79">
          <cell r="CV79">
            <v>3</v>
          </cell>
        </row>
        <row r="80">
          <cell r="CV80">
            <v>3</v>
          </cell>
        </row>
        <row r="81">
          <cell r="CV81">
            <v>1</v>
          </cell>
        </row>
        <row r="82">
          <cell r="CV82">
            <v>2</v>
          </cell>
        </row>
        <row r="83">
          <cell r="CV83">
            <v>5</v>
          </cell>
        </row>
        <row r="84">
          <cell r="CV84">
            <v>4</v>
          </cell>
        </row>
        <row r="85">
          <cell r="CV85">
            <v>4</v>
          </cell>
        </row>
        <row r="86">
          <cell r="CV86">
            <v>2</v>
          </cell>
        </row>
        <row r="87">
          <cell r="CV87">
            <v>3</v>
          </cell>
        </row>
        <row r="88">
          <cell r="CV88">
            <v>3</v>
          </cell>
        </row>
        <row r="89">
          <cell r="CV89">
            <v>2</v>
          </cell>
        </row>
        <row r="90">
          <cell r="CV90">
            <v>3</v>
          </cell>
        </row>
        <row r="91">
          <cell r="CV91">
            <v>3</v>
          </cell>
        </row>
        <row r="92">
          <cell r="CV92">
            <v>2</v>
          </cell>
        </row>
        <row r="93">
          <cell r="CV93">
            <v>3</v>
          </cell>
        </row>
        <row r="94">
          <cell r="CV94">
            <v>3</v>
          </cell>
        </row>
        <row r="96">
          <cell r="CV96">
            <v>3</v>
          </cell>
        </row>
        <row r="97">
          <cell r="CV97">
            <v>2</v>
          </cell>
        </row>
        <row r="98">
          <cell r="CV98">
            <v>2</v>
          </cell>
        </row>
        <row r="99">
          <cell r="CV99">
            <v>3</v>
          </cell>
        </row>
        <row r="100">
          <cell r="CV100">
            <v>1</v>
          </cell>
        </row>
        <row r="101">
          <cell r="CV101">
            <v>1</v>
          </cell>
        </row>
        <row r="102">
          <cell r="CV102">
            <v>1</v>
          </cell>
        </row>
        <row r="103">
          <cell r="CV103">
            <v>2</v>
          </cell>
        </row>
        <row r="104">
          <cell r="CV104">
            <v>3</v>
          </cell>
        </row>
        <row r="105">
          <cell r="CV105">
            <v>1</v>
          </cell>
        </row>
        <row r="106">
          <cell r="CV106">
            <v>3</v>
          </cell>
        </row>
        <row r="107">
          <cell r="CV107">
            <v>4</v>
          </cell>
        </row>
        <row r="108">
          <cell r="CV108">
            <v>5</v>
          </cell>
        </row>
        <row r="109">
          <cell r="CV109">
            <v>4</v>
          </cell>
        </row>
        <row r="110">
          <cell r="CV110">
            <v>3</v>
          </cell>
        </row>
        <row r="111">
          <cell r="CV111">
            <v>3</v>
          </cell>
        </row>
        <row r="112">
          <cell r="CV112">
            <v>2</v>
          </cell>
        </row>
        <row r="113">
          <cell r="CV113">
            <v>3</v>
          </cell>
        </row>
        <row r="114">
          <cell r="CV114">
            <v>1</v>
          </cell>
        </row>
        <row r="115">
          <cell r="CV115">
            <v>3</v>
          </cell>
        </row>
        <row r="116">
          <cell r="CV116">
            <v>2</v>
          </cell>
        </row>
        <row r="117">
          <cell r="CV117">
            <v>1</v>
          </cell>
        </row>
        <row r="118">
          <cell r="CV118">
            <v>2</v>
          </cell>
        </row>
        <row r="119">
          <cell r="CV119">
            <v>5</v>
          </cell>
        </row>
        <row r="120">
          <cell r="CV120">
            <v>3</v>
          </cell>
        </row>
        <row r="121">
          <cell r="CV121">
            <v>5</v>
          </cell>
        </row>
        <row r="122">
          <cell r="CV122">
            <v>3</v>
          </cell>
        </row>
        <row r="123">
          <cell r="CV123">
            <v>2</v>
          </cell>
        </row>
        <row r="124">
          <cell r="CV124">
            <v>2</v>
          </cell>
        </row>
        <row r="125">
          <cell r="CV125">
            <v>2</v>
          </cell>
        </row>
        <row r="126">
          <cell r="CV126">
            <v>2</v>
          </cell>
        </row>
        <row r="127">
          <cell r="CV127">
            <v>3</v>
          </cell>
        </row>
        <row r="128">
          <cell r="CV128">
            <v>4</v>
          </cell>
        </row>
        <row r="129">
          <cell r="CV129">
            <v>3</v>
          </cell>
        </row>
        <row r="130">
          <cell r="CV130">
            <v>2</v>
          </cell>
        </row>
        <row r="131">
          <cell r="CV131">
            <v>4</v>
          </cell>
        </row>
        <row r="132">
          <cell r="CV132">
            <v>2</v>
          </cell>
        </row>
        <row r="133">
          <cell r="CV133">
            <v>5</v>
          </cell>
        </row>
        <row r="134">
          <cell r="CV134">
            <v>3</v>
          </cell>
        </row>
        <row r="135">
          <cell r="CV135">
            <v>5</v>
          </cell>
        </row>
        <row r="136">
          <cell r="CV136">
            <v>3</v>
          </cell>
        </row>
        <row r="137">
          <cell r="CV137">
            <v>5</v>
          </cell>
        </row>
        <row r="138">
          <cell r="CV138">
            <v>5</v>
          </cell>
        </row>
        <row r="139">
          <cell r="CV139">
            <v>2</v>
          </cell>
        </row>
        <row r="140">
          <cell r="CV140">
            <v>3</v>
          </cell>
        </row>
        <row r="141">
          <cell r="CV141">
            <v>3</v>
          </cell>
        </row>
        <row r="142">
          <cell r="CV142">
            <v>4</v>
          </cell>
        </row>
        <row r="143">
          <cell r="CV143">
            <v>1</v>
          </cell>
        </row>
        <row r="144">
          <cell r="CV144">
            <v>3</v>
          </cell>
        </row>
        <row r="145">
          <cell r="CV145">
            <v>4</v>
          </cell>
        </row>
        <row r="146">
          <cell r="CV146">
            <v>3</v>
          </cell>
        </row>
        <row r="147">
          <cell r="CV147">
            <v>2</v>
          </cell>
        </row>
        <row r="148">
          <cell r="CV148">
            <v>3</v>
          </cell>
        </row>
        <row r="149">
          <cell r="CV149">
            <v>1</v>
          </cell>
        </row>
        <row r="150">
          <cell r="CV150">
            <v>2</v>
          </cell>
        </row>
        <row r="151">
          <cell r="CV151">
            <v>2</v>
          </cell>
        </row>
        <row r="152">
          <cell r="CV152">
            <v>1</v>
          </cell>
        </row>
        <row r="153">
          <cell r="CV153">
            <v>3</v>
          </cell>
        </row>
        <row r="154">
          <cell r="CV154">
            <v>3</v>
          </cell>
        </row>
        <row r="155">
          <cell r="CV155">
            <v>3</v>
          </cell>
        </row>
        <row r="156">
          <cell r="CV156">
            <v>3</v>
          </cell>
        </row>
        <row r="157">
          <cell r="CV157">
            <v>2</v>
          </cell>
        </row>
        <row r="158">
          <cell r="CV158">
            <v>1</v>
          </cell>
        </row>
        <row r="159">
          <cell r="CV159">
            <v>5</v>
          </cell>
        </row>
        <row r="160">
          <cell r="CV160">
            <v>2</v>
          </cell>
        </row>
        <row r="161">
          <cell r="CV161">
            <v>3</v>
          </cell>
        </row>
        <row r="162">
          <cell r="CV162">
            <v>3</v>
          </cell>
        </row>
        <row r="163">
          <cell r="CV163">
            <v>2</v>
          </cell>
        </row>
        <row r="164">
          <cell r="CV164">
            <v>2</v>
          </cell>
        </row>
        <row r="165">
          <cell r="CV165">
            <v>3</v>
          </cell>
        </row>
        <row r="166">
          <cell r="CV166">
            <v>5</v>
          </cell>
        </row>
        <row r="167">
          <cell r="CV167">
            <v>2</v>
          </cell>
        </row>
        <row r="168">
          <cell r="CV168">
            <v>1</v>
          </cell>
        </row>
        <row r="169">
          <cell r="CV169">
            <v>2</v>
          </cell>
        </row>
        <row r="170">
          <cell r="CV170">
            <v>1</v>
          </cell>
        </row>
        <row r="171">
          <cell r="CV171">
            <v>2</v>
          </cell>
        </row>
        <row r="172">
          <cell r="CV172">
            <v>3</v>
          </cell>
        </row>
        <row r="173">
          <cell r="CV173">
            <v>4</v>
          </cell>
        </row>
        <row r="174">
          <cell r="CV174">
            <v>2</v>
          </cell>
        </row>
        <row r="175">
          <cell r="CV175">
            <v>3</v>
          </cell>
        </row>
        <row r="176">
          <cell r="CV176">
            <v>2</v>
          </cell>
        </row>
        <row r="177">
          <cell r="CV177">
            <v>1</v>
          </cell>
        </row>
        <row r="178">
          <cell r="CV178">
            <v>3</v>
          </cell>
        </row>
        <row r="179">
          <cell r="CV179">
            <v>2</v>
          </cell>
        </row>
        <row r="180">
          <cell r="CV180">
            <v>5</v>
          </cell>
        </row>
        <row r="181">
          <cell r="CV181">
            <v>3</v>
          </cell>
        </row>
        <row r="182">
          <cell r="CV182">
            <v>2</v>
          </cell>
        </row>
        <row r="183">
          <cell r="CV183">
            <v>1</v>
          </cell>
        </row>
        <row r="184">
          <cell r="CV184">
            <v>3</v>
          </cell>
        </row>
        <row r="185">
          <cell r="CV185">
            <v>4</v>
          </cell>
        </row>
        <row r="186">
          <cell r="CV186">
            <v>4</v>
          </cell>
        </row>
        <row r="187">
          <cell r="CV187">
            <v>4</v>
          </cell>
        </row>
        <row r="188">
          <cell r="CV188">
            <v>2</v>
          </cell>
        </row>
        <row r="189">
          <cell r="CV189">
            <v>3</v>
          </cell>
        </row>
        <row r="190">
          <cell r="CV190">
            <v>1</v>
          </cell>
        </row>
        <row r="191">
          <cell r="CV191">
            <v>3</v>
          </cell>
        </row>
        <row r="192">
          <cell r="CV192">
            <v>4</v>
          </cell>
        </row>
        <row r="193">
          <cell r="CV193">
            <v>1</v>
          </cell>
        </row>
        <row r="194">
          <cell r="CV194">
            <v>2</v>
          </cell>
        </row>
        <row r="195">
          <cell r="CV195">
            <v>3</v>
          </cell>
        </row>
        <row r="196">
          <cell r="CV196">
            <v>2</v>
          </cell>
        </row>
        <row r="197">
          <cell r="CV197">
            <v>3</v>
          </cell>
        </row>
        <row r="198">
          <cell r="CV198">
            <v>4</v>
          </cell>
        </row>
        <row r="199">
          <cell r="CV199">
            <v>3</v>
          </cell>
        </row>
        <row r="200">
          <cell r="CV200">
            <v>3</v>
          </cell>
        </row>
        <row r="201">
          <cell r="CV201">
            <v>3</v>
          </cell>
        </row>
        <row r="202">
          <cell r="CV202">
            <v>2</v>
          </cell>
        </row>
        <row r="203">
          <cell r="CV203">
            <v>3</v>
          </cell>
        </row>
        <row r="204">
          <cell r="CV204">
            <v>2</v>
          </cell>
        </row>
        <row r="205">
          <cell r="CV205">
            <v>1</v>
          </cell>
        </row>
        <row r="206">
          <cell r="CV206">
            <v>4</v>
          </cell>
        </row>
        <row r="207">
          <cell r="CV207">
            <v>3</v>
          </cell>
        </row>
        <row r="208">
          <cell r="CV208">
            <v>2</v>
          </cell>
        </row>
        <row r="209">
          <cell r="CV209">
            <v>3</v>
          </cell>
        </row>
        <row r="210">
          <cell r="CV210">
            <v>3</v>
          </cell>
        </row>
        <row r="211">
          <cell r="CV211">
            <v>2</v>
          </cell>
        </row>
        <row r="212">
          <cell r="CV212">
            <v>2</v>
          </cell>
        </row>
        <row r="213">
          <cell r="CV213">
            <v>2</v>
          </cell>
        </row>
        <row r="214">
          <cell r="CV214">
            <v>1</v>
          </cell>
        </row>
        <row r="215">
          <cell r="CV215">
            <v>2</v>
          </cell>
        </row>
        <row r="216">
          <cell r="CV216">
            <v>2</v>
          </cell>
        </row>
        <row r="217">
          <cell r="CV217">
            <v>2</v>
          </cell>
        </row>
        <row r="218">
          <cell r="CV218">
            <v>2</v>
          </cell>
        </row>
        <row r="219">
          <cell r="CV219">
            <v>1</v>
          </cell>
        </row>
        <row r="220">
          <cell r="CV220">
            <v>2</v>
          </cell>
        </row>
        <row r="221">
          <cell r="CV221">
            <v>3</v>
          </cell>
        </row>
        <row r="222">
          <cell r="CV222">
            <v>4</v>
          </cell>
        </row>
        <row r="223">
          <cell r="CV223">
            <v>2</v>
          </cell>
        </row>
        <row r="224">
          <cell r="CV224">
            <v>2</v>
          </cell>
        </row>
        <row r="225">
          <cell r="CV225">
            <v>5</v>
          </cell>
        </row>
        <row r="226">
          <cell r="CV226">
            <v>3</v>
          </cell>
        </row>
        <row r="227">
          <cell r="CV227">
            <v>2</v>
          </cell>
        </row>
        <row r="228">
          <cell r="CV228">
            <v>3</v>
          </cell>
        </row>
        <row r="229">
          <cell r="CV229">
            <v>2</v>
          </cell>
        </row>
        <row r="230">
          <cell r="CV230">
            <v>2</v>
          </cell>
        </row>
        <row r="231">
          <cell r="CV231">
            <v>3</v>
          </cell>
        </row>
        <row r="232">
          <cell r="CV232">
            <v>5</v>
          </cell>
        </row>
        <row r="233">
          <cell r="CV233">
            <v>2</v>
          </cell>
        </row>
        <row r="234">
          <cell r="CV234">
            <v>3</v>
          </cell>
        </row>
        <row r="235">
          <cell r="CV235">
            <v>3</v>
          </cell>
        </row>
        <row r="236">
          <cell r="CV236">
            <v>3</v>
          </cell>
        </row>
        <row r="237">
          <cell r="CV237">
            <v>3</v>
          </cell>
        </row>
        <row r="238">
          <cell r="CV238">
            <v>3</v>
          </cell>
        </row>
        <row r="239">
          <cell r="CV239">
            <v>4</v>
          </cell>
        </row>
        <row r="240">
          <cell r="CV240">
            <v>4</v>
          </cell>
        </row>
        <row r="241">
          <cell r="CV241">
            <v>3</v>
          </cell>
        </row>
        <row r="242">
          <cell r="CV242">
            <v>2</v>
          </cell>
        </row>
        <row r="243">
          <cell r="CV243">
            <v>4</v>
          </cell>
        </row>
        <row r="244">
          <cell r="CV244">
            <v>3</v>
          </cell>
        </row>
        <row r="245">
          <cell r="CV245">
            <v>3</v>
          </cell>
        </row>
        <row r="246">
          <cell r="CV246">
            <v>4</v>
          </cell>
        </row>
        <row r="247">
          <cell r="CV247">
            <v>3</v>
          </cell>
        </row>
        <row r="248">
          <cell r="CV248">
            <v>4</v>
          </cell>
        </row>
        <row r="249">
          <cell r="CV249">
            <v>4</v>
          </cell>
        </row>
        <row r="250">
          <cell r="CV250">
            <v>5</v>
          </cell>
        </row>
        <row r="251">
          <cell r="CV251">
            <v>2</v>
          </cell>
        </row>
        <row r="252">
          <cell r="CV252">
            <v>3</v>
          </cell>
        </row>
        <row r="253">
          <cell r="CV253">
            <v>2</v>
          </cell>
        </row>
        <row r="254">
          <cell r="CV254">
            <v>3</v>
          </cell>
        </row>
        <row r="255">
          <cell r="CV255">
            <v>4</v>
          </cell>
        </row>
        <row r="256">
          <cell r="CV256">
            <v>1</v>
          </cell>
        </row>
        <row r="257">
          <cell r="CV257">
            <v>2</v>
          </cell>
        </row>
        <row r="258">
          <cell r="CV258">
            <v>2</v>
          </cell>
        </row>
        <row r="259">
          <cell r="CV259">
            <v>3</v>
          </cell>
        </row>
        <row r="260">
          <cell r="CV260">
            <v>3</v>
          </cell>
        </row>
        <row r="261">
          <cell r="CV261">
            <v>3</v>
          </cell>
        </row>
        <row r="262">
          <cell r="CV262">
            <v>2</v>
          </cell>
        </row>
        <row r="263">
          <cell r="CV263">
            <v>4</v>
          </cell>
        </row>
        <row r="264">
          <cell r="CV264">
            <v>2</v>
          </cell>
        </row>
        <row r="265">
          <cell r="CV265">
            <v>2</v>
          </cell>
        </row>
        <row r="266">
          <cell r="CV266">
            <v>3</v>
          </cell>
        </row>
        <row r="267">
          <cell r="CV267">
            <v>3</v>
          </cell>
        </row>
        <row r="268">
          <cell r="CV268">
            <v>2</v>
          </cell>
        </row>
        <row r="269">
          <cell r="CV269">
            <v>3</v>
          </cell>
        </row>
        <row r="270">
          <cell r="CV270">
            <v>4</v>
          </cell>
        </row>
        <row r="271">
          <cell r="CV271">
            <v>2</v>
          </cell>
        </row>
        <row r="273">
          <cell r="CV273">
            <v>3</v>
          </cell>
        </row>
        <row r="274">
          <cell r="CV274">
            <v>1</v>
          </cell>
        </row>
        <row r="275">
          <cell r="CV275">
            <v>5</v>
          </cell>
        </row>
        <row r="276">
          <cell r="CV276">
            <v>3</v>
          </cell>
        </row>
        <row r="277">
          <cell r="CV277">
            <v>3</v>
          </cell>
        </row>
        <row r="278">
          <cell r="CV278">
            <v>3</v>
          </cell>
        </row>
        <row r="279">
          <cell r="CV279">
            <v>3</v>
          </cell>
        </row>
        <row r="280">
          <cell r="CV280">
            <v>3</v>
          </cell>
        </row>
        <row r="281">
          <cell r="CV281">
            <v>2</v>
          </cell>
        </row>
        <row r="282">
          <cell r="CV282">
            <v>3</v>
          </cell>
        </row>
        <row r="283">
          <cell r="CV283">
            <v>3</v>
          </cell>
        </row>
        <row r="284">
          <cell r="CV284">
            <v>5</v>
          </cell>
        </row>
        <row r="285">
          <cell r="CV285">
            <v>2</v>
          </cell>
        </row>
        <row r="286">
          <cell r="CV286">
            <v>4</v>
          </cell>
        </row>
        <row r="287">
          <cell r="CV287">
            <v>1</v>
          </cell>
        </row>
        <row r="288">
          <cell r="CV288">
            <v>2</v>
          </cell>
        </row>
        <row r="289">
          <cell r="CV289">
            <v>2</v>
          </cell>
        </row>
        <row r="290">
          <cell r="CV290">
            <v>2</v>
          </cell>
        </row>
        <row r="291">
          <cell r="CV291">
            <v>3</v>
          </cell>
        </row>
        <row r="292">
          <cell r="CV292">
            <v>4</v>
          </cell>
        </row>
        <row r="293">
          <cell r="CV293">
            <v>2</v>
          </cell>
        </row>
        <row r="294">
          <cell r="CV294">
            <v>2</v>
          </cell>
        </row>
        <row r="295">
          <cell r="CV295">
            <v>2</v>
          </cell>
        </row>
        <row r="296">
          <cell r="CV296">
            <v>3</v>
          </cell>
        </row>
        <row r="297">
          <cell r="CV297">
            <v>2</v>
          </cell>
        </row>
        <row r="298">
          <cell r="CV298">
            <v>2</v>
          </cell>
        </row>
        <row r="299">
          <cell r="CV299">
            <v>2</v>
          </cell>
        </row>
        <row r="300">
          <cell r="CV300">
            <v>4</v>
          </cell>
        </row>
        <row r="301">
          <cell r="CV301">
            <v>2</v>
          </cell>
        </row>
        <row r="302">
          <cell r="CV302">
            <v>5</v>
          </cell>
        </row>
        <row r="303">
          <cell r="CV303">
            <v>3</v>
          </cell>
        </row>
        <row r="304">
          <cell r="CV304">
            <v>2</v>
          </cell>
        </row>
        <row r="305">
          <cell r="CV305">
            <v>1</v>
          </cell>
        </row>
        <row r="306">
          <cell r="CV306">
            <v>2</v>
          </cell>
        </row>
        <row r="307">
          <cell r="CV307">
            <v>3</v>
          </cell>
        </row>
        <row r="308">
          <cell r="CV308">
            <v>2</v>
          </cell>
        </row>
        <row r="309">
          <cell r="CV309">
            <v>2</v>
          </cell>
        </row>
        <row r="310">
          <cell r="CV310">
            <v>2</v>
          </cell>
        </row>
        <row r="311">
          <cell r="CV311">
            <v>3</v>
          </cell>
        </row>
        <row r="312">
          <cell r="CV312">
            <v>1</v>
          </cell>
        </row>
        <row r="313">
          <cell r="CV313">
            <v>3</v>
          </cell>
        </row>
        <row r="314">
          <cell r="CV314">
            <v>2</v>
          </cell>
        </row>
        <row r="315">
          <cell r="CV315">
            <v>2</v>
          </cell>
        </row>
        <row r="316">
          <cell r="CV316">
            <v>2</v>
          </cell>
        </row>
        <row r="317">
          <cell r="CV317">
            <v>5</v>
          </cell>
        </row>
        <row r="318">
          <cell r="CV318">
            <v>5</v>
          </cell>
        </row>
        <row r="319">
          <cell r="CV319">
            <v>2</v>
          </cell>
        </row>
        <row r="320">
          <cell r="CV320">
            <v>3</v>
          </cell>
        </row>
        <row r="321">
          <cell r="CV321">
            <v>3</v>
          </cell>
        </row>
        <row r="322">
          <cell r="CV322">
            <v>3</v>
          </cell>
        </row>
        <row r="323">
          <cell r="CV323">
            <v>2</v>
          </cell>
        </row>
        <row r="324">
          <cell r="CV324">
            <v>3</v>
          </cell>
        </row>
        <row r="325">
          <cell r="CV325">
            <v>2</v>
          </cell>
        </row>
        <row r="326">
          <cell r="CV326">
            <v>2</v>
          </cell>
        </row>
        <row r="327">
          <cell r="CV327">
            <v>4</v>
          </cell>
        </row>
        <row r="328">
          <cell r="CV328">
            <v>3</v>
          </cell>
        </row>
        <row r="329">
          <cell r="CV329">
            <v>2</v>
          </cell>
        </row>
        <row r="330">
          <cell r="CV330">
            <v>5</v>
          </cell>
        </row>
        <row r="331">
          <cell r="CV331">
            <v>1</v>
          </cell>
        </row>
        <row r="332">
          <cell r="CV332">
            <v>3</v>
          </cell>
        </row>
        <row r="333">
          <cell r="CV333">
            <v>2</v>
          </cell>
        </row>
        <row r="334">
          <cell r="CV334">
            <v>3</v>
          </cell>
        </row>
        <row r="335">
          <cell r="CV335">
            <v>2</v>
          </cell>
        </row>
        <row r="336">
          <cell r="CV336">
            <v>2</v>
          </cell>
        </row>
        <row r="337">
          <cell r="CV337">
            <v>4</v>
          </cell>
        </row>
        <row r="338">
          <cell r="CV338">
            <v>3</v>
          </cell>
        </row>
        <row r="339">
          <cell r="CV339">
            <v>2</v>
          </cell>
        </row>
        <row r="340">
          <cell r="CV340">
            <v>1</v>
          </cell>
        </row>
        <row r="341">
          <cell r="CV341">
            <v>5</v>
          </cell>
        </row>
        <row r="342">
          <cell r="CV342">
            <v>3</v>
          </cell>
        </row>
        <row r="343">
          <cell r="CV343">
            <v>1</v>
          </cell>
        </row>
        <row r="344">
          <cell r="CV344">
            <v>1</v>
          </cell>
        </row>
        <row r="345">
          <cell r="CV345">
            <v>3</v>
          </cell>
        </row>
        <row r="346">
          <cell r="CV346">
            <v>2</v>
          </cell>
        </row>
        <row r="347">
          <cell r="CV347">
            <v>5</v>
          </cell>
        </row>
        <row r="348">
          <cell r="CV348">
            <v>3</v>
          </cell>
        </row>
        <row r="349">
          <cell r="CV349">
            <v>3</v>
          </cell>
        </row>
        <row r="350">
          <cell r="CV350">
            <v>2</v>
          </cell>
        </row>
        <row r="351">
          <cell r="CV351">
            <v>3</v>
          </cell>
        </row>
        <row r="352">
          <cell r="CV352">
            <v>2</v>
          </cell>
        </row>
        <row r="353">
          <cell r="CV353">
            <v>2</v>
          </cell>
        </row>
        <row r="354">
          <cell r="CV354">
            <v>2</v>
          </cell>
        </row>
        <row r="355">
          <cell r="CV355">
            <v>2</v>
          </cell>
        </row>
        <row r="356">
          <cell r="CV356">
            <v>3</v>
          </cell>
        </row>
        <row r="357">
          <cell r="CV357">
            <v>1</v>
          </cell>
        </row>
        <row r="358">
          <cell r="CV358">
            <v>4</v>
          </cell>
        </row>
        <row r="359">
          <cell r="CV359">
            <v>1</v>
          </cell>
        </row>
        <row r="360">
          <cell r="CV360">
            <v>2</v>
          </cell>
        </row>
        <row r="361">
          <cell r="CV361">
            <v>3</v>
          </cell>
        </row>
        <row r="362">
          <cell r="CV362">
            <v>3</v>
          </cell>
        </row>
        <row r="363">
          <cell r="CV363">
            <v>5</v>
          </cell>
        </row>
        <row r="364">
          <cell r="CV364">
            <v>4</v>
          </cell>
        </row>
        <row r="365">
          <cell r="CV365">
            <v>4</v>
          </cell>
        </row>
        <row r="366">
          <cell r="CV366">
            <v>2</v>
          </cell>
        </row>
        <row r="367">
          <cell r="CV367">
            <v>2</v>
          </cell>
        </row>
        <row r="368">
          <cell r="CV368">
            <v>1</v>
          </cell>
        </row>
        <row r="369">
          <cell r="CV369">
            <v>1</v>
          </cell>
        </row>
        <row r="370">
          <cell r="CV370">
            <v>2</v>
          </cell>
        </row>
        <row r="371">
          <cell r="CV371">
            <v>4</v>
          </cell>
        </row>
        <row r="372">
          <cell r="CV372">
            <v>3</v>
          </cell>
        </row>
        <row r="373">
          <cell r="CV373">
            <v>4</v>
          </cell>
        </row>
        <row r="374">
          <cell r="CV374">
            <v>3</v>
          </cell>
        </row>
        <row r="375">
          <cell r="CV375">
            <v>1</v>
          </cell>
        </row>
        <row r="376">
          <cell r="CV376">
            <v>2</v>
          </cell>
        </row>
        <row r="377">
          <cell r="CV377">
            <v>2</v>
          </cell>
        </row>
        <row r="378">
          <cell r="CV378">
            <v>2</v>
          </cell>
        </row>
        <row r="379">
          <cell r="CV379">
            <v>2</v>
          </cell>
        </row>
        <row r="380">
          <cell r="CV380">
            <v>2</v>
          </cell>
        </row>
        <row r="381">
          <cell r="CV381">
            <v>3</v>
          </cell>
        </row>
        <row r="382">
          <cell r="CV382">
            <v>4</v>
          </cell>
        </row>
        <row r="383">
          <cell r="CV383">
            <v>2</v>
          </cell>
        </row>
        <row r="384">
          <cell r="CV384">
            <v>2</v>
          </cell>
        </row>
        <row r="385">
          <cell r="CV385">
            <v>4</v>
          </cell>
        </row>
        <row r="386">
          <cell r="CV386">
            <v>4</v>
          </cell>
        </row>
        <row r="387">
          <cell r="CV387">
            <v>3</v>
          </cell>
        </row>
        <row r="388">
          <cell r="CV388">
            <v>2</v>
          </cell>
        </row>
        <row r="389">
          <cell r="CV389">
            <v>2</v>
          </cell>
        </row>
        <row r="390">
          <cell r="CV390">
            <v>2</v>
          </cell>
        </row>
        <row r="391">
          <cell r="CV391">
            <v>3</v>
          </cell>
        </row>
        <row r="392">
          <cell r="CV392">
            <v>5</v>
          </cell>
        </row>
        <row r="393">
          <cell r="CV393">
            <v>3</v>
          </cell>
        </row>
        <row r="394">
          <cell r="CV394">
            <v>3</v>
          </cell>
        </row>
        <row r="395">
          <cell r="CV395">
            <v>4</v>
          </cell>
        </row>
        <row r="396">
          <cell r="CV396">
            <v>5</v>
          </cell>
        </row>
        <row r="397">
          <cell r="CV397">
            <v>4</v>
          </cell>
        </row>
        <row r="398">
          <cell r="CV398">
            <v>2</v>
          </cell>
        </row>
        <row r="399">
          <cell r="CV399">
            <v>2</v>
          </cell>
        </row>
        <row r="400">
          <cell r="CV400">
            <v>1</v>
          </cell>
        </row>
        <row r="401">
          <cell r="CV401">
            <v>3</v>
          </cell>
        </row>
        <row r="402">
          <cell r="CV402">
            <v>3</v>
          </cell>
        </row>
        <row r="403">
          <cell r="CV403">
            <v>4</v>
          </cell>
        </row>
        <row r="404">
          <cell r="CV404">
            <v>3</v>
          </cell>
        </row>
        <row r="405">
          <cell r="CV405">
            <v>3</v>
          </cell>
        </row>
        <row r="406">
          <cell r="CV406">
            <v>2</v>
          </cell>
        </row>
        <row r="407">
          <cell r="CV407">
            <v>2</v>
          </cell>
        </row>
        <row r="408">
          <cell r="CV408">
            <v>3</v>
          </cell>
        </row>
        <row r="409">
          <cell r="CV409">
            <v>2</v>
          </cell>
        </row>
        <row r="410">
          <cell r="CV410">
            <v>2</v>
          </cell>
        </row>
        <row r="411">
          <cell r="CV411">
            <v>3</v>
          </cell>
        </row>
        <row r="412">
          <cell r="CV412">
            <v>2</v>
          </cell>
        </row>
        <row r="413">
          <cell r="CV413">
            <v>2</v>
          </cell>
        </row>
        <row r="414">
          <cell r="CV414">
            <v>1</v>
          </cell>
        </row>
        <row r="415">
          <cell r="CV415">
            <v>2</v>
          </cell>
        </row>
        <row r="416">
          <cell r="CV416">
            <v>3</v>
          </cell>
        </row>
        <row r="417">
          <cell r="CV417">
            <v>5</v>
          </cell>
        </row>
        <row r="418">
          <cell r="CV418">
            <v>2</v>
          </cell>
        </row>
        <row r="419">
          <cell r="CV419">
            <v>2</v>
          </cell>
        </row>
        <row r="420">
          <cell r="CV420">
            <v>3</v>
          </cell>
        </row>
        <row r="421">
          <cell r="CV421">
            <v>3</v>
          </cell>
        </row>
        <row r="422">
          <cell r="CV422">
            <v>4</v>
          </cell>
        </row>
        <row r="423">
          <cell r="CV423">
            <v>5</v>
          </cell>
        </row>
        <row r="424">
          <cell r="CV424">
            <v>2</v>
          </cell>
        </row>
        <row r="425">
          <cell r="CV425">
            <v>3</v>
          </cell>
        </row>
        <row r="426">
          <cell r="CV426">
            <v>2</v>
          </cell>
        </row>
        <row r="427">
          <cell r="CV427">
            <v>2</v>
          </cell>
        </row>
        <row r="428">
          <cell r="CV428">
            <v>5</v>
          </cell>
        </row>
        <row r="429">
          <cell r="CV429">
            <v>4</v>
          </cell>
        </row>
        <row r="430">
          <cell r="CV430">
            <v>2</v>
          </cell>
        </row>
        <row r="431">
          <cell r="CV431">
            <v>3</v>
          </cell>
        </row>
        <row r="432">
          <cell r="CV432">
            <v>3</v>
          </cell>
        </row>
        <row r="433">
          <cell r="CV433">
            <v>3</v>
          </cell>
        </row>
        <row r="434">
          <cell r="CV434">
            <v>2</v>
          </cell>
        </row>
        <row r="435">
          <cell r="CV435">
            <v>1</v>
          </cell>
        </row>
        <row r="436">
          <cell r="CV436">
            <v>2</v>
          </cell>
        </row>
        <row r="437">
          <cell r="CV437">
            <v>4</v>
          </cell>
        </row>
        <row r="438">
          <cell r="CV438">
            <v>4</v>
          </cell>
        </row>
        <row r="439">
          <cell r="CV439">
            <v>4</v>
          </cell>
        </row>
        <row r="440">
          <cell r="CV440">
            <v>2</v>
          </cell>
        </row>
        <row r="441">
          <cell r="CV441">
            <v>3</v>
          </cell>
        </row>
        <row r="442">
          <cell r="CV442">
            <v>1</v>
          </cell>
        </row>
        <row r="443">
          <cell r="CV443">
            <v>4</v>
          </cell>
        </row>
        <row r="444">
          <cell r="CV444">
            <v>3</v>
          </cell>
        </row>
        <row r="445">
          <cell r="CV445">
            <v>3</v>
          </cell>
        </row>
        <row r="446">
          <cell r="CV446">
            <v>2</v>
          </cell>
        </row>
        <row r="447">
          <cell r="CV447">
            <v>2</v>
          </cell>
        </row>
        <row r="448">
          <cell r="CV448">
            <v>2</v>
          </cell>
        </row>
        <row r="449">
          <cell r="CV449">
            <v>1</v>
          </cell>
        </row>
        <row r="450">
          <cell r="CV450">
            <v>2</v>
          </cell>
        </row>
        <row r="451">
          <cell r="CV451">
            <v>2</v>
          </cell>
        </row>
        <row r="452">
          <cell r="CV452">
            <v>3</v>
          </cell>
        </row>
        <row r="453">
          <cell r="CV453">
            <v>3</v>
          </cell>
        </row>
        <row r="454">
          <cell r="CV454">
            <v>3</v>
          </cell>
        </row>
        <row r="455">
          <cell r="CV455">
            <v>3</v>
          </cell>
        </row>
        <row r="456">
          <cell r="CV456">
            <v>2</v>
          </cell>
        </row>
        <row r="457">
          <cell r="CV457">
            <v>3</v>
          </cell>
        </row>
        <row r="458">
          <cell r="CV458">
            <v>2</v>
          </cell>
        </row>
        <row r="459">
          <cell r="CV459">
            <v>3</v>
          </cell>
        </row>
        <row r="460">
          <cell r="CV460">
            <v>2</v>
          </cell>
        </row>
        <row r="461">
          <cell r="CV461">
            <v>3</v>
          </cell>
        </row>
        <row r="462">
          <cell r="CV462">
            <v>3</v>
          </cell>
        </row>
        <row r="463">
          <cell r="CV463">
            <v>3</v>
          </cell>
        </row>
        <row r="464">
          <cell r="CV464">
            <v>3</v>
          </cell>
        </row>
        <row r="465">
          <cell r="CV465">
            <v>5</v>
          </cell>
        </row>
        <row r="466">
          <cell r="CV466">
            <v>3</v>
          </cell>
        </row>
        <row r="467">
          <cell r="CV467">
            <v>2</v>
          </cell>
        </row>
        <row r="468">
          <cell r="CV468">
            <v>5</v>
          </cell>
        </row>
        <row r="469">
          <cell r="CV469">
            <v>5</v>
          </cell>
        </row>
        <row r="470">
          <cell r="CV470">
            <v>3</v>
          </cell>
        </row>
        <row r="471">
          <cell r="CV471">
            <v>3</v>
          </cell>
        </row>
        <row r="472">
          <cell r="CV472">
            <v>3</v>
          </cell>
        </row>
        <row r="473">
          <cell r="CV473">
            <v>2</v>
          </cell>
        </row>
        <row r="474">
          <cell r="CV474">
            <v>2</v>
          </cell>
        </row>
        <row r="475">
          <cell r="CV475">
            <v>1</v>
          </cell>
        </row>
        <row r="476">
          <cell r="CV476">
            <v>2</v>
          </cell>
        </row>
        <row r="477">
          <cell r="CV477">
            <v>2</v>
          </cell>
        </row>
        <row r="478">
          <cell r="CV478">
            <v>4</v>
          </cell>
        </row>
        <row r="479">
          <cell r="CV479">
            <v>2</v>
          </cell>
        </row>
        <row r="480">
          <cell r="CV480">
            <v>3</v>
          </cell>
        </row>
        <row r="481">
          <cell r="CV481">
            <v>5</v>
          </cell>
        </row>
        <row r="482">
          <cell r="CV482">
            <v>3</v>
          </cell>
        </row>
        <row r="483">
          <cell r="CV483">
            <v>5</v>
          </cell>
        </row>
        <row r="484">
          <cell r="CV484">
            <v>3</v>
          </cell>
        </row>
        <row r="485">
          <cell r="CV485">
            <v>2</v>
          </cell>
        </row>
        <row r="486">
          <cell r="CV486">
            <v>3</v>
          </cell>
        </row>
        <row r="487">
          <cell r="CV487">
            <v>5</v>
          </cell>
        </row>
        <row r="488">
          <cell r="CV488">
            <v>3</v>
          </cell>
        </row>
        <row r="489">
          <cell r="CV489">
            <v>2</v>
          </cell>
        </row>
        <row r="490">
          <cell r="CV490">
            <v>3</v>
          </cell>
        </row>
        <row r="491">
          <cell r="CV491">
            <v>2</v>
          </cell>
        </row>
        <row r="492">
          <cell r="CV492">
            <v>2</v>
          </cell>
        </row>
        <row r="493">
          <cell r="CV493">
            <v>3</v>
          </cell>
        </row>
        <row r="494">
          <cell r="CV494">
            <v>3</v>
          </cell>
        </row>
        <row r="495">
          <cell r="CV495">
            <v>1</v>
          </cell>
        </row>
        <row r="496">
          <cell r="CV496">
            <v>3</v>
          </cell>
        </row>
        <row r="497">
          <cell r="CV497">
            <v>2</v>
          </cell>
        </row>
        <row r="498">
          <cell r="CV498">
            <v>2</v>
          </cell>
        </row>
        <row r="499">
          <cell r="CV499">
            <v>2</v>
          </cell>
        </row>
        <row r="500">
          <cell r="CV500">
            <v>3</v>
          </cell>
        </row>
        <row r="501">
          <cell r="CV501">
            <v>2</v>
          </cell>
        </row>
        <row r="502">
          <cell r="CV502">
            <v>2</v>
          </cell>
        </row>
        <row r="503">
          <cell r="CV503">
            <v>3</v>
          </cell>
        </row>
        <row r="504">
          <cell r="CV504">
            <v>3</v>
          </cell>
        </row>
        <row r="505">
          <cell r="CV505">
            <v>3</v>
          </cell>
        </row>
        <row r="506">
          <cell r="CV506">
            <v>3</v>
          </cell>
        </row>
        <row r="507">
          <cell r="CV507">
            <v>4</v>
          </cell>
        </row>
        <row r="508">
          <cell r="CV508">
            <v>2</v>
          </cell>
        </row>
        <row r="509">
          <cell r="CV509">
            <v>3</v>
          </cell>
        </row>
        <row r="510">
          <cell r="CV510">
            <v>1</v>
          </cell>
        </row>
        <row r="511">
          <cell r="CV511">
            <v>3</v>
          </cell>
        </row>
        <row r="512">
          <cell r="CV512">
            <v>2</v>
          </cell>
        </row>
        <row r="513">
          <cell r="CV513">
            <v>5</v>
          </cell>
        </row>
        <row r="514">
          <cell r="CV514">
            <v>2</v>
          </cell>
        </row>
        <row r="515">
          <cell r="CV515">
            <v>1</v>
          </cell>
        </row>
        <row r="516">
          <cell r="CV516">
            <v>2</v>
          </cell>
        </row>
        <row r="517">
          <cell r="CV517">
            <v>2</v>
          </cell>
        </row>
        <row r="518">
          <cell r="CV518">
            <v>3</v>
          </cell>
        </row>
        <row r="519">
          <cell r="CV519">
            <v>2</v>
          </cell>
        </row>
        <row r="520">
          <cell r="CV520">
            <v>3</v>
          </cell>
        </row>
        <row r="521">
          <cell r="CV521">
            <v>1</v>
          </cell>
        </row>
        <row r="522">
          <cell r="CV522">
            <v>4</v>
          </cell>
        </row>
        <row r="523">
          <cell r="CV523">
            <v>1</v>
          </cell>
        </row>
        <row r="524">
          <cell r="CV524">
            <v>3</v>
          </cell>
        </row>
        <row r="525">
          <cell r="CV525">
            <v>2</v>
          </cell>
        </row>
        <row r="526">
          <cell r="CV526">
            <v>5</v>
          </cell>
        </row>
        <row r="527">
          <cell r="CV527">
            <v>5</v>
          </cell>
        </row>
        <row r="528">
          <cell r="CV528">
            <v>3</v>
          </cell>
        </row>
        <row r="529">
          <cell r="CV529">
            <v>5</v>
          </cell>
        </row>
        <row r="530">
          <cell r="CV530">
            <v>5</v>
          </cell>
        </row>
        <row r="531">
          <cell r="CV531">
            <v>4</v>
          </cell>
        </row>
        <row r="532">
          <cell r="CV532">
            <v>3</v>
          </cell>
        </row>
        <row r="533">
          <cell r="CV533">
            <v>3</v>
          </cell>
        </row>
        <row r="534">
          <cell r="CV534">
            <v>2</v>
          </cell>
        </row>
        <row r="535">
          <cell r="CV535">
            <v>3</v>
          </cell>
        </row>
        <row r="536">
          <cell r="CV536">
            <v>3</v>
          </cell>
        </row>
        <row r="537">
          <cell r="CV537">
            <v>5</v>
          </cell>
        </row>
        <row r="538">
          <cell r="CV538">
            <v>3</v>
          </cell>
        </row>
        <row r="539">
          <cell r="CV539">
            <v>3</v>
          </cell>
        </row>
        <row r="540">
          <cell r="CV540">
            <v>2</v>
          </cell>
        </row>
        <row r="541">
          <cell r="CV541">
            <v>3</v>
          </cell>
        </row>
        <row r="542">
          <cell r="CV542">
            <v>2</v>
          </cell>
        </row>
        <row r="543">
          <cell r="CV543">
            <v>2</v>
          </cell>
        </row>
        <row r="544">
          <cell r="CV544">
            <v>2</v>
          </cell>
        </row>
        <row r="545">
          <cell r="CV545">
            <v>3</v>
          </cell>
        </row>
        <row r="546">
          <cell r="CV546">
            <v>3</v>
          </cell>
        </row>
        <row r="547">
          <cell r="CV547">
            <v>2</v>
          </cell>
        </row>
        <row r="548">
          <cell r="CV548">
            <v>1</v>
          </cell>
        </row>
        <row r="549">
          <cell r="CV549">
            <v>1</v>
          </cell>
        </row>
        <row r="550">
          <cell r="CV550">
            <v>2</v>
          </cell>
        </row>
        <row r="551">
          <cell r="CV551">
            <v>3</v>
          </cell>
        </row>
        <row r="552">
          <cell r="CV552">
            <v>2</v>
          </cell>
        </row>
        <row r="553">
          <cell r="CV553">
            <v>4</v>
          </cell>
        </row>
        <row r="554">
          <cell r="CV554">
            <v>3</v>
          </cell>
        </row>
        <row r="555">
          <cell r="CV555">
            <v>3</v>
          </cell>
        </row>
        <row r="556">
          <cell r="CV556">
            <v>1</v>
          </cell>
        </row>
        <row r="557">
          <cell r="CV557">
            <v>1</v>
          </cell>
        </row>
        <row r="558">
          <cell r="CV558">
            <v>3</v>
          </cell>
        </row>
        <row r="559">
          <cell r="CV559">
            <v>5</v>
          </cell>
        </row>
        <row r="560">
          <cell r="CV560">
            <v>3</v>
          </cell>
        </row>
        <row r="561">
          <cell r="CV561">
            <v>1</v>
          </cell>
        </row>
        <row r="562">
          <cell r="CV562">
            <v>4</v>
          </cell>
        </row>
        <row r="563">
          <cell r="CV563">
            <v>1</v>
          </cell>
        </row>
        <row r="564">
          <cell r="CV564">
            <v>3</v>
          </cell>
        </row>
        <row r="565">
          <cell r="CV565">
            <v>2</v>
          </cell>
        </row>
        <row r="566">
          <cell r="CV566">
            <v>3</v>
          </cell>
        </row>
        <row r="567">
          <cell r="CV567">
            <v>3</v>
          </cell>
        </row>
        <row r="568">
          <cell r="CV568">
            <v>3</v>
          </cell>
        </row>
        <row r="569">
          <cell r="CV569">
            <v>3</v>
          </cell>
        </row>
        <row r="570">
          <cell r="CV570">
            <v>2</v>
          </cell>
        </row>
        <row r="571">
          <cell r="CV571">
            <v>3</v>
          </cell>
        </row>
        <row r="572">
          <cell r="CV572">
            <v>2</v>
          </cell>
        </row>
        <row r="573">
          <cell r="CV573">
            <v>4</v>
          </cell>
        </row>
        <row r="574">
          <cell r="CV574">
            <v>2</v>
          </cell>
        </row>
        <row r="575">
          <cell r="CV575">
            <v>2</v>
          </cell>
        </row>
        <row r="576">
          <cell r="CV576">
            <v>1</v>
          </cell>
        </row>
        <row r="577">
          <cell r="CV577">
            <v>5</v>
          </cell>
        </row>
        <row r="578">
          <cell r="CV578">
            <v>3</v>
          </cell>
        </row>
        <row r="579">
          <cell r="CV579">
            <v>3</v>
          </cell>
        </row>
        <row r="580">
          <cell r="CV580">
            <v>3</v>
          </cell>
        </row>
        <row r="581">
          <cell r="CV581">
            <v>2</v>
          </cell>
        </row>
        <row r="582">
          <cell r="CV582">
            <v>5</v>
          </cell>
        </row>
        <row r="583">
          <cell r="CV583">
            <v>3</v>
          </cell>
        </row>
        <row r="584">
          <cell r="CV584">
            <v>2</v>
          </cell>
        </row>
        <row r="585">
          <cell r="CV585">
            <v>3</v>
          </cell>
        </row>
        <row r="586">
          <cell r="CV586">
            <v>2</v>
          </cell>
        </row>
        <row r="587">
          <cell r="CV587">
            <v>4</v>
          </cell>
        </row>
        <row r="588">
          <cell r="CV588">
            <v>3</v>
          </cell>
        </row>
        <row r="589">
          <cell r="CV589">
            <v>2</v>
          </cell>
        </row>
        <row r="590">
          <cell r="CV590">
            <v>4</v>
          </cell>
        </row>
        <row r="591">
          <cell r="CV591">
            <v>2</v>
          </cell>
        </row>
        <row r="592">
          <cell r="CV592">
            <v>5</v>
          </cell>
        </row>
        <row r="593">
          <cell r="CV593">
            <v>1</v>
          </cell>
        </row>
        <row r="594">
          <cell r="CV594">
            <v>3</v>
          </cell>
        </row>
        <row r="595">
          <cell r="CV595">
            <v>3</v>
          </cell>
        </row>
        <row r="596">
          <cell r="CV596">
            <v>1</v>
          </cell>
        </row>
        <row r="597">
          <cell r="CV597">
            <v>3</v>
          </cell>
        </row>
        <row r="598">
          <cell r="CV598">
            <v>2</v>
          </cell>
        </row>
        <row r="599">
          <cell r="CV599">
            <v>3</v>
          </cell>
        </row>
        <row r="600">
          <cell r="CV600">
            <v>2</v>
          </cell>
        </row>
        <row r="601">
          <cell r="CV601">
            <v>2</v>
          </cell>
        </row>
        <row r="602">
          <cell r="CV602">
            <v>2</v>
          </cell>
        </row>
        <row r="603">
          <cell r="CV603">
            <v>2</v>
          </cell>
        </row>
        <row r="604">
          <cell r="CV604">
            <v>2</v>
          </cell>
        </row>
        <row r="605">
          <cell r="CV605">
            <v>3</v>
          </cell>
        </row>
        <row r="606">
          <cell r="CV606">
            <v>3</v>
          </cell>
        </row>
        <row r="607">
          <cell r="CV607">
            <v>2</v>
          </cell>
        </row>
        <row r="608">
          <cell r="CV608">
            <v>2</v>
          </cell>
        </row>
        <row r="609">
          <cell r="CV609">
            <v>3</v>
          </cell>
        </row>
        <row r="610">
          <cell r="CV610">
            <v>5</v>
          </cell>
        </row>
        <row r="611">
          <cell r="CV611">
            <v>1</v>
          </cell>
        </row>
        <row r="612">
          <cell r="CV612">
            <v>3</v>
          </cell>
        </row>
        <row r="613">
          <cell r="CV613">
            <v>2</v>
          </cell>
        </row>
        <row r="614">
          <cell r="CV614">
            <v>2</v>
          </cell>
        </row>
        <row r="615">
          <cell r="CV615">
            <v>2</v>
          </cell>
        </row>
        <row r="616">
          <cell r="CV616">
            <v>3</v>
          </cell>
        </row>
        <row r="617">
          <cell r="CV617">
            <v>3</v>
          </cell>
        </row>
        <row r="618">
          <cell r="CV618">
            <v>3</v>
          </cell>
        </row>
        <row r="619">
          <cell r="CV619">
            <v>1</v>
          </cell>
        </row>
        <row r="620">
          <cell r="CV620">
            <v>3</v>
          </cell>
        </row>
        <row r="621">
          <cell r="CV621">
            <v>2</v>
          </cell>
        </row>
        <row r="622">
          <cell r="CV622">
            <v>2</v>
          </cell>
        </row>
        <row r="623">
          <cell r="CV623">
            <v>2</v>
          </cell>
        </row>
        <row r="624">
          <cell r="CV624">
            <v>3</v>
          </cell>
        </row>
        <row r="625">
          <cell r="CV625">
            <v>2</v>
          </cell>
        </row>
        <row r="626">
          <cell r="CV626">
            <v>5</v>
          </cell>
        </row>
        <row r="627">
          <cell r="CV627">
            <v>1</v>
          </cell>
        </row>
        <row r="628">
          <cell r="CV628">
            <v>3</v>
          </cell>
        </row>
        <row r="629">
          <cell r="CV629">
            <v>3</v>
          </cell>
        </row>
        <row r="630">
          <cell r="CV630">
            <v>2</v>
          </cell>
        </row>
        <row r="631">
          <cell r="CV631">
            <v>2</v>
          </cell>
        </row>
        <row r="632">
          <cell r="CV632">
            <v>3</v>
          </cell>
        </row>
        <row r="633">
          <cell r="CV633">
            <v>3</v>
          </cell>
        </row>
        <row r="634">
          <cell r="CV634">
            <v>2</v>
          </cell>
        </row>
        <row r="635">
          <cell r="CV635">
            <v>3</v>
          </cell>
        </row>
        <row r="636">
          <cell r="CV636">
            <v>2</v>
          </cell>
        </row>
        <row r="637">
          <cell r="CV637">
            <v>3</v>
          </cell>
        </row>
        <row r="638">
          <cell r="CV638">
            <v>2</v>
          </cell>
        </row>
        <row r="639">
          <cell r="CV639">
            <v>2</v>
          </cell>
        </row>
        <row r="640">
          <cell r="CV640">
            <v>3</v>
          </cell>
        </row>
        <row r="641">
          <cell r="CV641">
            <v>3</v>
          </cell>
        </row>
        <row r="642">
          <cell r="CV642">
            <v>2</v>
          </cell>
        </row>
        <row r="643">
          <cell r="CV643">
            <v>5</v>
          </cell>
        </row>
        <row r="644">
          <cell r="CV644">
            <v>3</v>
          </cell>
        </row>
        <row r="645">
          <cell r="CV645">
            <v>5</v>
          </cell>
        </row>
        <row r="646">
          <cell r="CV646">
            <v>2</v>
          </cell>
        </row>
        <row r="647">
          <cell r="CV647">
            <v>3</v>
          </cell>
        </row>
        <row r="648">
          <cell r="CV648">
            <v>3</v>
          </cell>
        </row>
        <row r="649">
          <cell r="CV649">
            <v>2</v>
          </cell>
        </row>
        <row r="650">
          <cell r="CV650">
            <v>2</v>
          </cell>
        </row>
        <row r="651">
          <cell r="CV651">
            <v>1</v>
          </cell>
        </row>
        <row r="652">
          <cell r="CV652">
            <v>2</v>
          </cell>
        </row>
        <row r="653">
          <cell r="CV653">
            <v>2</v>
          </cell>
        </row>
        <row r="654">
          <cell r="CV654">
            <v>1</v>
          </cell>
        </row>
        <row r="655">
          <cell r="CV655">
            <v>1</v>
          </cell>
        </row>
        <row r="656">
          <cell r="CV656">
            <v>5</v>
          </cell>
        </row>
        <row r="657">
          <cell r="CV657">
            <v>3</v>
          </cell>
        </row>
        <row r="658">
          <cell r="CV658">
            <v>2</v>
          </cell>
        </row>
        <row r="659">
          <cell r="CV659">
            <v>5</v>
          </cell>
        </row>
        <row r="660">
          <cell r="CV660">
            <v>5</v>
          </cell>
        </row>
        <row r="661">
          <cell r="CV661">
            <v>4</v>
          </cell>
        </row>
        <row r="662">
          <cell r="CV662">
            <v>3</v>
          </cell>
        </row>
        <row r="663">
          <cell r="CV663">
            <v>2</v>
          </cell>
        </row>
        <row r="664">
          <cell r="CV664">
            <v>3</v>
          </cell>
        </row>
        <row r="665">
          <cell r="CV665">
            <v>2</v>
          </cell>
        </row>
        <row r="666">
          <cell r="CV666">
            <v>1</v>
          </cell>
        </row>
        <row r="667">
          <cell r="CV667">
            <v>2</v>
          </cell>
        </row>
        <row r="668">
          <cell r="CV668">
            <v>3</v>
          </cell>
        </row>
        <row r="669">
          <cell r="CV669">
            <v>5</v>
          </cell>
        </row>
        <row r="670">
          <cell r="CV670">
            <v>1</v>
          </cell>
        </row>
        <row r="671">
          <cell r="CV671">
            <v>2</v>
          </cell>
        </row>
        <row r="672">
          <cell r="CV672">
            <v>2</v>
          </cell>
        </row>
        <row r="673">
          <cell r="CV673">
            <v>4</v>
          </cell>
        </row>
        <row r="674">
          <cell r="CV674">
            <v>3</v>
          </cell>
        </row>
        <row r="675">
          <cell r="CV675">
            <v>4</v>
          </cell>
        </row>
        <row r="676">
          <cell r="CV676">
            <v>1</v>
          </cell>
        </row>
        <row r="677">
          <cell r="CV677">
            <v>4</v>
          </cell>
        </row>
        <row r="678">
          <cell r="CV678">
            <v>2</v>
          </cell>
        </row>
        <row r="679">
          <cell r="CV679">
            <v>3</v>
          </cell>
        </row>
        <row r="680">
          <cell r="CV680">
            <v>2</v>
          </cell>
        </row>
        <row r="681">
          <cell r="CV681">
            <v>2</v>
          </cell>
        </row>
        <row r="682">
          <cell r="CV682">
            <v>2</v>
          </cell>
        </row>
        <row r="683">
          <cell r="CV683">
            <v>1</v>
          </cell>
        </row>
        <row r="684">
          <cell r="CV684">
            <v>4</v>
          </cell>
        </row>
        <row r="685">
          <cell r="CV685">
            <v>2</v>
          </cell>
        </row>
        <row r="686">
          <cell r="CV686">
            <v>3</v>
          </cell>
        </row>
        <row r="687">
          <cell r="CV687">
            <v>1</v>
          </cell>
        </row>
        <row r="688">
          <cell r="CV688">
            <v>2</v>
          </cell>
        </row>
        <row r="689">
          <cell r="CV689">
            <v>2</v>
          </cell>
        </row>
        <row r="690">
          <cell r="CV690">
            <v>5</v>
          </cell>
        </row>
        <row r="691">
          <cell r="CV691">
            <v>3</v>
          </cell>
        </row>
        <row r="692">
          <cell r="CV692">
            <v>2</v>
          </cell>
        </row>
        <row r="693">
          <cell r="CV693">
            <v>2</v>
          </cell>
        </row>
        <row r="694">
          <cell r="CV694">
            <v>3</v>
          </cell>
        </row>
        <row r="695">
          <cell r="CV695">
            <v>3</v>
          </cell>
        </row>
        <row r="696">
          <cell r="CV696">
            <v>2</v>
          </cell>
        </row>
        <row r="697">
          <cell r="CV697">
            <v>2</v>
          </cell>
        </row>
        <row r="698">
          <cell r="CV698">
            <v>2</v>
          </cell>
        </row>
        <row r="699">
          <cell r="CV699">
            <v>2</v>
          </cell>
        </row>
        <row r="700">
          <cell r="CV700">
            <v>2</v>
          </cell>
        </row>
        <row r="701">
          <cell r="CV701">
            <v>4</v>
          </cell>
        </row>
        <row r="702">
          <cell r="CV702">
            <v>4</v>
          </cell>
        </row>
        <row r="703">
          <cell r="CV703">
            <v>2</v>
          </cell>
        </row>
        <row r="704">
          <cell r="CV704">
            <v>3</v>
          </cell>
        </row>
        <row r="705">
          <cell r="CV705">
            <v>2</v>
          </cell>
        </row>
        <row r="706">
          <cell r="CV706">
            <v>2</v>
          </cell>
        </row>
        <row r="707">
          <cell r="CV707">
            <v>5</v>
          </cell>
        </row>
        <row r="708">
          <cell r="CV708">
            <v>3</v>
          </cell>
        </row>
        <row r="709">
          <cell r="CV709">
            <v>2</v>
          </cell>
        </row>
        <row r="710">
          <cell r="CV710">
            <v>2</v>
          </cell>
        </row>
        <row r="711">
          <cell r="CV711">
            <v>2</v>
          </cell>
        </row>
        <row r="712">
          <cell r="CV712">
            <v>5</v>
          </cell>
        </row>
        <row r="713">
          <cell r="CV713">
            <v>2</v>
          </cell>
        </row>
        <row r="714">
          <cell r="CV714">
            <v>1</v>
          </cell>
        </row>
        <row r="715">
          <cell r="CV715">
            <v>3</v>
          </cell>
        </row>
        <row r="716">
          <cell r="CV716">
            <v>3</v>
          </cell>
        </row>
        <row r="717">
          <cell r="CV717">
            <v>2</v>
          </cell>
        </row>
        <row r="718">
          <cell r="CV718">
            <v>2</v>
          </cell>
        </row>
        <row r="719">
          <cell r="CV719">
            <v>2</v>
          </cell>
        </row>
        <row r="720">
          <cell r="CV720">
            <v>2</v>
          </cell>
        </row>
        <row r="721">
          <cell r="CV721">
            <v>1</v>
          </cell>
        </row>
        <row r="722">
          <cell r="CV722">
            <v>3</v>
          </cell>
        </row>
        <row r="723">
          <cell r="CV723">
            <v>3</v>
          </cell>
        </row>
        <row r="724">
          <cell r="CV724">
            <v>3</v>
          </cell>
        </row>
        <row r="725">
          <cell r="CV725">
            <v>5</v>
          </cell>
        </row>
        <row r="726">
          <cell r="CV726">
            <v>2</v>
          </cell>
        </row>
        <row r="727">
          <cell r="CV727">
            <v>2</v>
          </cell>
        </row>
        <row r="728">
          <cell r="CV728">
            <v>2</v>
          </cell>
        </row>
        <row r="729">
          <cell r="CV729">
            <v>2</v>
          </cell>
        </row>
        <row r="730">
          <cell r="CV730">
            <v>3</v>
          </cell>
        </row>
        <row r="731">
          <cell r="CV731">
            <v>2</v>
          </cell>
        </row>
        <row r="732">
          <cell r="CV732">
            <v>5</v>
          </cell>
        </row>
        <row r="733">
          <cell r="CV733">
            <v>2</v>
          </cell>
        </row>
        <row r="734">
          <cell r="CV734">
            <v>2</v>
          </cell>
        </row>
        <row r="735">
          <cell r="CV735">
            <v>3</v>
          </cell>
        </row>
        <row r="736">
          <cell r="CV736">
            <v>2</v>
          </cell>
        </row>
        <row r="737">
          <cell r="CV737">
            <v>3</v>
          </cell>
        </row>
        <row r="738">
          <cell r="CV738">
            <v>3</v>
          </cell>
        </row>
        <row r="739">
          <cell r="CV739">
            <v>2</v>
          </cell>
        </row>
        <row r="740">
          <cell r="CV740">
            <v>3</v>
          </cell>
        </row>
        <row r="741">
          <cell r="CV741">
            <v>5</v>
          </cell>
        </row>
        <row r="742">
          <cell r="CV742">
            <v>3</v>
          </cell>
        </row>
        <row r="743">
          <cell r="CV743">
            <v>5</v>
          </cell>
        </row>
        <row r="744">
          <cell r="CV744">
            <v>2</v>
          </cell>
        </row>
        <row r="745">
          <cell r="CV745">
            <v>2</v>
          </cell>
        </row>
        <row r="746">
          <cell r="CV746">
            <v>4</v>
          </cell>
        </row>
        <row r="747">
          <cell r="CV747">
            <v>3</v>
          </cell>
        </row>
        <row r="748">
          <cell r="CV748">
            <v>4</v>
          </cell>
        </row>
        <row r="749">
          <cell r="CV749">
            <v>3</v>
          </cell>
        </row>
        <row r="750">
          <cell r="CV750">
            <v>1</v>
          </cell>
        </row>
        <row r="751">
          <cell r="CV751">
            <v>2</v>
          </cell>
        </row>
        <row r="752">
          <cell r="CV752">
            <v>2</v>
          </cell>
        </row>
        <row r="753">
          <cell r="CV753">
            <v>2</v>
          </cell>
        </row>
        <row r="754">
          <cell r="CV754">
            <v>1</v>
          </cell>
        </row>
        <row r="755">
          <cell r="CV755">
            <v>5</v>
          </cell>
        </row>
        <row r="756">
          <cell r="CV756">
            <v>3</v>
          </cell>
        </row>
        <row r="757">
          <cell r="CV757">
            <v>3</v>
          </cell>
        </row>
        <row r="758">
          <cell r="CV758">
            <v>3</v>
          </cell>
        </row>
        <row r="759">
          <cell r="CV759">
            <v>2</v>
          </cell>
        </row>
        <row r="760">
          <cell r="CV760">
            <v>3</v>
          </cell>
        </row>
        <row r="761">
          <cell r="CV761">
            <v>2</v>
          </cell>
        </row>
        <row r="762">
          <cell r="CV762">
            <v>3</v>
          </cell>
        </row>
        <row r="763">
          <cell r="CV763">
            <v>2</v>
          </cell>
        </row>
        <row r="764">
          <cell r="CV764">
            <v>2</v>
          </cell>
        </row>
        <row r="765">
          <cell r="CV765">
            <v>3</v>
          </cell>
        </row>
        <row r="766">
          <cell r="CV766">
            <v>4</v>
          </cell>
        </row>
        <row r="767">
          <cell r="CV767">
            <v>2</v>
          </cell>
        </row>
        <row r="768">
          <cell r="CV768">
            <v>4</v>
          </cell>
        </row>
        <row r="769">
          <cell r="CV769">
            <v>4</v>
          </cell>
        </row>
        <row r="770">
          <cell r="CV770">
            <v>1</v>
          </cell>
        </row>
        <row r="771">
          <cell r="CV771">
            <v>2</v>
          </cell>
        </row>
        <row r="772">
          <cell r="CV772">
            <v>2</v>
          </cell>
        </row>
        <row r="773">
          <cell r="CV773">
            <v>5</v>
          </cell>
        </row>
        <row r="774">
          <cell r="CV774">
            <v>2</v>
          </cell>
        </row>
        <row r="775">
          <cell r="CV775">
            <v>2</v>
          </cell>
        </row>
        <row r="776">
          <cell r="CV776">
            <v>3</v>
          </cell>
        </row>
        <row r="777">
          <cell r="CV777">
            <v>4</v>
          </cell>
        </row>
        <row r="778">
          <cell r="CV778">
            <v>2</v>
          </cell>
        </row>
        <row r="779">
          <cell r="CV779">
            <v>2</v>
          </cell>
        </row>
        <row r="780">
          <cell r="CV780">
            <v>2</v>
          </cell>
        </row>
        <row r="781">
          <cell r="CV781">
            <v>3</v>
          </cell>
        </row>
        <row r="782">
          <cell r="CV782">
            <v>3</v>
          </cell>
        </row>
        <row r="783">
          <cell r="CV783">
            <v>3</v>
          </cell>
        </row>
        <row r="784">
          <cell r="CV784">
            <v>2</v>
          </cell>
        </row>
        <row r="785">
          <cell r="CV785">
            <v>2</v>
          </cell>
        </row>
        <row r="786">
          <cell r="CV786">
            <v>2</v>
          </cell>
        </row>
        <row r="787">
          <cell r="CV787">
            <v>3</v>
          </cell>
        </row>
        <row r="788">
          <cell r="CV788">
            <v>3</v>
          </cell>
        </row>
        <row r="789">
          <cell r="CV789">
            <v>2</v>
          </cell>
        </row>
        <row r="790">
          <cell r="CV790">
            <v>2</v>
          </cell>
        </row>
        <row r="791">
          <cell r="CV791">
            <v>2</v>
          </cell>
        </row>
        <row r="792">
          <cell r="CV792">
            <v>2</v>
          </cell>
        </row>
        <row r="793">
          <cell r="CV793">
            <v>4</v>
          </cell>
        </row>
        <row r="794">
          <cell r="CV794">
            <v>3</v>
          </cell>
        </row>
        <row r="795">
          <cell r="CV795">
            <v>2</v>
          </cell>
        </row>
        <row r="796">
          <cell r="CV796">
            <v>3</v>
          </cell>
        </row>
        <row r="797">
          <cell r="CV797">
            <v>2</v>
          </cell>
        </row>
        <row r="798">
          <cell r="CV798">
            <v>4</v>
          </cell>
        </row>
        <row r="799">
          <cell r="CV799">
            <v>3</v>
          </cell>
        </row>
        <row r="800">
          <cell r="CV800">
            <v>3</v>
          </cell>
        </row>
        <row r="801">
          <cell r="CV801">
            <v>4</v>
          </cell>
        </row>
        <row r="802">
          <cell r="CV802">
            <v>2</v>
          </cell>
        </row>
        <row r="803">
          <cell r="CV803">
            <v>2</v>
          </cell>
        </row>
        <row r="804">
          <cell r="CV804">
            <v>2</v>
          </cell>
        </row>
        <row r="805">
          <cell r="CV805">
            <v>3</v>
          </cell>
        </row>
        <row r="806">
          <cell r="CV806">
            <v>3</v>
          </cell>
        </row>
        <row r="807">
          <cell r="CV807">
            <v>2</v>
          </cell>
        </row>
        <row r="808">
          <cell r="CV808">
            <v>2</v>
          </cell>
        </row>
        <row r="809">
          <cell r="CV809">
            <v>3</v>
          </cell>
        </row>
        <row r="810">
          <cell r="CV810">
            <v>2</v>
          </cell>
        </row>
        <row r="811">
          <cell r="CV811">
            <v>3</v>
          </cell>
        </row>
        <row r="812">
          <cell r="CV812">
            <v>2</v>
          </cell>
        </row>
        <row r="813">
          <cell r="CV813">
            <v>1</v>
          </cell>
        </row>
        <row r="814">
          <cell r="CV814">
            <v>1</v>
          </cell>
        </row>
        <row r="815">
          <cell r="CV815">
            <v>4</v>
          </cell>
        </row>
        <row r="816">
          <cell r="CV816">
            <v>3</v>
          </cell>
        </row>
        <row r="817">
          <cell r="CV817">
            <v>3</v>
          </cell>
        </row>
        <row r="818">
          <cell r="CV818">
            <v>2</v>
          </cell>
        </row>
        <row r="819">
          <cell r="CV819">
            <v>2</v>
          </cell>
        </row>
        <row r="820">
          <cell r="CV820">
            <v>2</v>
          </cell>
        </row>
        <row r="821">
          <cell r="CV821">
            <v>2</v>
          </cell>
        </row>
        <row r="822">
          <cell r="CV822">
            <v>2</v>
          </cell>
        </row>
        <row r="823">
          <cell r="CV823">
            <v>2</v>
          </cell>
        </row>
        <row r="824">
          <cell r="CV824">
            <v>3</v>
          </cell>
        </row>
        <row r="825">
          <cell r="CV825">
            <v>3</v>
          </cell>
        </row>
        <row r="826">
          <cell r="CV826">
            <v>3</v>
          </cell>
        </row>
        <row r="827">
          <cell r="CV827">
            <v>3</v>
          </cell>
        </row>
        <row r="828">
          <cell r="CV828">
            <v>2</v>
          </cell>
        </row>
        <row r="829">
          <cell r="CV829">
            <v>2</v>
          </cell>
        </row>
        <row r="830">
          <cell r="CV830">
            <v>1</v>
          </cell>
        </row>
        <row r="831">
          <cell r="CV831">
            <v>2</v>
          </cell>
        </row>
        <row r="832">
          <cell r="CV832">
            <v>2</v>
          </cell>
        </row>
        <row r="833">
          <cell r="CV833">
            <v>4</v>
          </cell>
        </row>
        <row r="834">
          <cell r="CV834">
            <v>4</v>
          </cell>
        </row>
        <row r="835">
          <cell r="CV835">
            <v>5</v>
          </cell>
        </row>
        <row r="836">
          <cell r="CV836">
            <v>3</v>
          </cell>
        </row>
        <row r="837">
          <cell r="CV837">
            <v>4</v>
          </cell>
        </row>
        <row r="838">
          <cell r="CV838">
            <v>2</v>
          </cell>
        </row>
        <row r="839">
          <cell r="CV839">
            <v>3</v>
          </cell>
        </row>
        <row r="840">
          <cell r="CV840">
            <v>2</v>
          </cell>
        </row>
        <row r="841">
          <cell r="CV841">
            <v>2</v>
          </cell>
        </row>
        <row r="842">
          <cell r="CV842">
            <v>4</v>
          </cell>
        </row>
        <row r="843">
          <cell r="CV843">
            <v>3</v>
          </cell>
        </row>
        <row r="844">
          <cell r="CV844">
            <v>3</v>
          </cell>
        </row>
        <row r="845">
          <cell r="CV845">
            <v>5</v>
          </cell>
        </row>
        <row r="846">
          <cell r="CV846">
            <v>4</v>
          </cell>
        </row>
        <row r="847">
          <cell r="CV847">
            <v>3</v>
          </cell>
        </row>
        <row r="848">
          <cell r="CV848">
            <v>2</v>
          </cell>
        </row>
        <row r="849">
          <cell r="CV849">
            <v>3</v>
          </cell>
        </row>
        <row r="850">
          <cell r="CV850">
            <v>2</v>
          </cell>
        </row>
        <row r="851">
          <cell r="CV851">
            <v>3</v>
          </cell>
        </row>
        <row r="852">
          <cell r="CV852">
            <v>1</v>
          </cell>
        </row>
        <row r="853">
          <cell r="CV853">
            <v>2</v>
          </cell>
        </row>
        <row r="854">
          <cell r="CV854">
            <v>3</v>
          </cell>
        </row>
        <row r="855">
          <cell r="CV855">
            <v>3</v>
          </cell>
        </row>
        <row r="856">
          <cell r="CV856">
            <v>2</v>
          </cell>
        </row>
        <row r="857">
          <cell r="CV857">
            <v>2</v>
          </cell>
        </row>
        <row r="858">
          <cell r="CV858">
            <v>3</v>
          </cell>
        </row>
        <row r="859">
          <cell r="CV859">
            <v>1</v>
          </cell>
        </row>
        <row r="860">
          <cell r="CV860">
            <v>2</v>
          </cell>
        </row>
        <row r="861">
          <cell r="CV861">
            <v>1</v>
          </cell>
        </row>
        <row r="862">
          <cell r="CV862">
            <v>3</v>
          </cell>
        </row>
        <row r="863">
          <cell r="CV863">
            <v>4</v>
          </cell>
        </row>
        <row r="864">
          <cell r="CV864">
            <v>2</v>
          </cell>
        </row>
        <row r="865">
          <cell r="CV865">
            <v>2</v>
          </cell>
        </row>
        <row r="866">
          <cell r="CV866">
            <v>3</v>
          </cell>
        </row>
        <row r="867">
          <cell r="CV867">
            <v>3</v>
          </cell>
        </row>
        <row r="868">
          <cell r="CV868">
            <v>4</v>
          </cell>
        </row>
        <row r="869">
          <cell r="CV869">
            <v>3</v>
          </cell>
        </row>
        <row r="870">
          <cell r="CV870">
            <v>4</v>
          </cell>
        </row>
        <row r="871">
          <cell r="CV871">
            <v>3</v>
          </cell>
        </row>
        <row r="872">
          <cell r="CV872">
            <v>2</v>
          </cell>
        </row>
        <row r="873">
          <cell r="CV873">
            <v>2</v>
          </cell>
        </row>
        <row r="874">
          <cell r="CV874">
            <v>5</v>
          </cell>
        </row>
        <row r="875">
          <cell r="CV875">
            <v>2</v>
          </cell>
        </row>
        <row r="876">
          <cell r="CV876">
            <v>2</v>
          </cell>
        </row>
        <row r="877">
          <cell r="CV877">
            <v>1</v>
          </cell>
        </row>
        <row r="878">
          <cell r="CV878">
            <v>3</v>
          </cell>
        </row>
        <row r="879">
          <cell r="CV879">
            <v>3</v>
          </cell>
        </row>
        <row r="880">
          <cell r="CV880">
            <v>3</v>
          </cell>
        </row>
        <row r="881">
          <cell r="CV881">
            <v>3</v>
          </cell>
        </row>
        <row r="883">
          <cell r="CV883">
            <v>3</v>
          </cell>
        </row>
        <row r="884">
          <cell r="CV884">
            <v>5</v>
          </cell>
        </row>
        <row r="885">
          <cell r="CV885">
            <v>1</v>
          </cell>
        </row>
        <row r="886">
          <cell r="CV886">
            <v>1</v>
          </cell>
        </row>
        <row r="887">
          <cell r="CV887">
            <v>2</v>
          </cell>
        </row>
        <row r="888">
          <cell r="CV888">
            <v>1</v>
          </cell>
        </row>
        <row r="889">
          <cell r="CV889">
            <v>3</v>
          </cell>
        </row>
        <row r="890">
          <cell r="CV890">
            <v>2</v>
          </cell>
        </row>
        <row r="891">
          <cell r="CV891">
            <v>4</v>
          </cell>
        </row>
        <row r="892">
          <cell r="CV892">
            <v>3</v>
          </cell>
        </row>
        <row r="893">
          <cell r="CV893">
            <v>3</v>
          </cell>
        </row>
        <row r="894">
          <cell r="CV894">
            <v>1</v>
          </cell>
        </row>
        <row r="895">
          <cell r="CV895">
            <v>3</v>
          </cell>
        </row>
        <row r="896">
          <cell r="CV896">
            <v>5</v>
          </cell>
        </row>
        <row r="897">
          <cell r="CV897">
            <v>2</v>
          </cell>
        </row>
        <row r="898">
          <cell r="CV898">
            <v>1</v>
          </cell>
        </row>
        <row r="899">
          <cell r="CV899">
            <v>5</v>
          </cell>
        </row>
        <row r="900">
          <cell r="CV900">
            <v>2</v>
          </cell>
        </row>
        <row r="901">
          <cell r="CV901">
            <v>4</v>
          </cell>
        </row>
        <row r="902">
          <cell r="CV902">
            <v>3</v>
          </cell>
        </row>
        <row r="903">
          <cell r="CV903">
            <v>2</v>
          </cell>
        </row>
        <row r="904">
          <cell r="CV904">
            <v>3</v>
          </cell>
        </row>
        <row r="905">
          <cell r="CV905">
            <v>2</v>
          </cell>
        </row>
        <row r="906">
          <cell r="CV906">
            <v>2</v>
          </cell>
        </row>
        <row r="907">
          <cell r="CV907">
            <v>2</v>
          </cell>
        </row>
        <row r="908">
          <cell r="CV908">
            <v>2</v>
          </cell>
        </row>
        <row r="909">
          <cell r="CV909">
            <v>2</v>
          </cell>
        </row>
        <row r="910">
          <cell r="CV910">
            <v>5</v>
          </cell>
        </row>
        <row r="911">
          <cell r="CV911">
            <v>3</v>
          </cell>
        </row>
        <row r="912">
          <cell r="CV912">
            <v>5</v>
          </cell>
        </row>
        <row r="913">
          <cell r="CV913">
            <v>4</v>
          </cell>
        </row>
        <row r="914">
          <cell r="CV914">
            <v>3</v>
          </cell>
        </row>
        <row r="915">
          <cell r="CV915">
            <v>3</v>
          </cell>
        </row>
        <row r="916">
          <cell r="CV916">
            <v>2</v>
          </cell>
        </row>
        <row r="917">
          <cell r="CV917">
            <v>2</v>
          </cell>
        </row>
        <row r="918">
          <cell r="CV918">
            <v>3</v>
          </cell>
        </row>
        <row r="919">
          <cell r="CV919">
            <v>2</v>
          </cell>
        </row>
        <row r="920">
          <cell r="CV920">
            <v>1</v>
          </cell>
        </row>
        <row r="921">
          <cell r="CV921">
            <v>5</v>
          </cell>
        </row>
        <row r="922">
          <cell r="CV922">
            <v>5</v>
          </cell>
        </row>
        <row r="923">
          <cell r="CV923">
            <v>5</v>
          </cell>
        </row>
        <row r="924">
          <cell r="CV924">
            <v>2</v>
          </cell>
        </row>
        <row r="925">
          <cell r="CV925">
            <v>2</v>
          </cell>
        </row>
        <row r="926">
          <cell r="CV926">
            <v>3</v>
          </cell>
        </row>
        <row r="927">
          <cell r="CV927">
            <v>2</v>
          </cell>
        </row>
        <row r="928">
          <cell r="CV928">
            <v>3</v>
          </cell>
        </row>
        <row r="929">
          <cell r="CV929">
            <v>2</v>
          </cell>
        </row>
        <row r="930">
          <cell r="CV930">
            <v>2</v>
          </cell>
        </row>
        <row r="931">
          <cell r="CV931">
            <v>3</v>
          </cell>
        </row>
        <row r="932">
          <cell r="CV932">
            <v>3</v>
          </cell>
        </row>
        <row r="933">
          <cell r="CV933">
            <v>4</v>
          </cell>
        </row>
        <row r="934">
          <cell r="CV934">
            <v>5</v>
          </cell>
        </row>
        <row r="935">
          <cell r="CV935">
            <v>4</v>
          </cell>
        </row>
        <row r="936">
          <cell r="CV936">
            <v>4</v>
          </cell>
        </row>
        <row r="937">
          <cell r="CV937">
            <v>3</v>
          </cell>
        </row>
        <row r="938">
          <cell r="CV938">
            <v>5</v>
          </cell>
        </row>
        <row r="939">
          <cell r="CV939">
            <v>2</v>
          </cell>
        </row>
        <row r="940">
          <cell r="CV940">
            <v>3</v>
          </cell>
        </row>
        <row r="941">
          <cell r="CV941">
            <v>2</v>
          </cell>
        </row>
        <row r="942">
          <cell r="CV942">
            <v>2</v>
          </cell>
        </row>
        <row r="943">
          <cell r="CV943">
            <v>3</v>
          </cell>
        </row>
        <row r="944">
          <cell r="CV944">
            <v>3</v>
          </cell>
        </row>
        <row r="945">
          <cell r="CV945">
            <v>3</v>
          </cell>
        </row>
        <row r="946">
          <cell r="CV946">
            <v>3</v>
          </cell>
        </row>
        <row r="947">
          <cell r="CV947">
            <v>2</v>
          </cell>
        </row>
        <row r="948">
          <cell r="CV948">
            <v>5</v>
          </cell>
        </row>
        <row r="949">
          <cell r="CV949">
            <v>3</v>
          </cell>
        </row>
        <row r="950">
          <cell r="CV950">
            <v>4</v>
          </cell>
        </row>
        <row r="951">
          <cell r="CV951">
            <v>4</v>
          </cell>
        </row>
        <row r="952">
          <cell r="CV952">
            <v>3</v>
          </cell>
        </row>
        <row r="953">
          <cell r="CV953">
            <v>2</v>
          </cell>
        </row>
        <row r="954">
          <cell r="CV954">
            <v>5</v>
          </cell>
        </row>
        <row r="955">
          <cell r="CV955">
            <v>2</v>
          </cell>
        </row>
        <row r="956">
          <cell r="CV956">
            <v>4</v>
          </cell>
        </row>
        <row r="957">
          <cell r="CV957">
            <v>2</v>
          </cell>
        </row>
        <row r="958">
          <cell r="CV958">
            <v>3</v>
          </cell>
        </row>
        <row r="959">
          <cell r="CV959">
            <v>3</v>
          </cell>
        </row>
        <row r="960">
          <cell r="CV960">
            <v>5</v>
          </cell>
        </row>
        <row r="961">
          <cell r="CV961">
            <v>5</v>
          </cell>
        </row>
        <row r="962">
          <cell r="CV962">
            <v>4</v>
          </cell>
        </row>
        <row r="963">
          <cell r="CV963">
            <v>2</v>
          </cell>
        </row>
        <row r="964">
          <cell r="CV964">
            <v>2</v>
          </cell>
        </row>
        <row r="965">
          <cell r="CV965">
            <v>1</v>
          </cell>
        </row>
        <row r="966">
          <cell r="CV966">
            <v>5</v>
          </cell>
        </row>
        <row r="967">
          <cell r="CV967">
            <v>4</v>
          </cell>
        </row>
        <row r="968">
          <cell r="CV968">
            <v>2</v>
          </cell>
        </row>
        <row r="969">
          <cell r="CV969">
            <v>3</v>
          </cell>
        </row>
        <row r="970">
          <cell r="CV970">
            <v>5</v>
          </cell>
        </row>
        <row r="971">
          <cell r="CV971">
            <v>3</v>
          </cell>
        </row>
        <row r="972">
          <cell r="CV972">
            <v>2</v>
          </cell>
        </row>
        <row r="973">
          <cell r="CV973">
            <v>2</v>
          </cell>
        </row>
        <row r="974">
          <cell r="CV974">
            <v>2</v>
          </cell>
        </row>
        <row r="975">
          <cell r="CV975">
            <v>2</v>
          </cell>
        </row>
        <row r="976">
          <cell r="CV976">
            <v>4</v>
          </cell>
        </row>
        <row r="977">
          <cell r="CV977">
            <v>2</v>
          </cell>
        </row>
        <row r="978">
          <cell r="CV978">
            <v>2</v>
          </cell>
        </row>
        <row r="979">
          <cell r="CV979">
            <v>5</v>
          </cell>
        </row>
        <row r="980">
          <cell r="CV980">
            <v>3</v>
          </cell>
        </row>
        <row r="981">
          <cell r="CV981">
            <v>3</v>
          </cell>
        </row>
        <row r="982">
          <cell r="CV982">
            <v>3</v>
          </cell>
        </row>
        <row r="983">
          <cell r="CV983">
            <v>2</v>
          </cell>
        </row>
        <row r="984">
          <cell r="CV984">
            <v>2</v>
          </cell>
        </row>
        <row r="985">
          <cell r="CV985">
            <v>2</v>
          </cell>
        </row>
        <row r="986">
          <cell r="CV986">
            <v>3</v>
          </cell>
        </row>
        <row r="987">
          <cell r="CV987">
            <v>5</v>
          </cell>
        </row>
        <row r="988">
          <cell r="CV988">
            <v>1</v>
          </cell>
        </row>
        <row r="989">
          <cell r="CV989">
            <v>2</v>
          </cell>
        </row>
        <row r="990">
          <cell r="CV990">
            <v>2</v>
          </cell>
        </row>
        <row r="991">
          <cell r="CV991">
            <v>4</v>
          </cell>
        </row>
        <row r="992">
          <cell r="CV992">
            <v>1</v>
          </cell>
        </row>
        <row r="993">
          <cell r="CV993">
            <v>2</v>
          </cell>
        </row>
        <row r="994">
          <cell r="CV994">
            <v>2</v>
          </cell>
        </row>
        <row r="995">
          <cell r="CV995">
            <v>3</v>
          </cell>
        </row>
        <row r="996">
          <cell r="CV996">
            <v>3</v>
          </cell>
        </row>
        <row r="997">
          <cell r="CV997">
            <v>4</v>
          </cell>
        </row>
        <row r="998">
          <cell r="CV998">
            <v>2</v>
          </cell>
        </row>
        <row r="999">
          <cell r="CV999">
            <v>2</v>
          </cell>
        </row>
        <row r="1000">
          <cell r="CV1000">
            <v>3</v>
          </cell>
        </row>
        <row r="1002">
          <cell r="CV1002">
            <v>4</v>
          </cell>
        </row>
        <row r="1003">
          <cell r="CV1003">
            <v>2</v>
          </cell>
        </row>
        <row r="1004">
          <cell r="CV1004">
            <v>3</v>
          </cell>
        </row>
        <row r="1005">
          <cell r="CV1005">
            <v>3</v>
          </cell>
        </row>
        <row r="1006">
          <cell r="CV1006">
            <v>2</v>
          </cell>
        </row>
        <row r="1007">
          <cell r="CV1007">
            <v>5</v>
          </cell>
        </row>
        <row r="1008">
          <cell r="CV1008">
            <v>1</v>
          </cell>
        </row>
        <row r="1009">
          <cell r="CV1009">
            <v>2</v>
          </cell>
        </row>
        <row r="1010">
          <cell r="CV1010">
            <v>2</v>
          </cell>
        </row>
        <row r="1011">
          <cell r="CV1011">
            <v>2</v>
          </cell>
        </row>
        <row r="1012">
          <cell r="CV1012">
            <v>4</v>
          </cell>
        </row>
        <row r="1013">
          <cell r="CV1013">
            <v>2</v>
          </cell>
        </row>
        <row r="1014">
          <cell r="CV1014">
            <v>3</v>
          </cell>
        </row>
        <row r="1015">
          <cell r="CV1015">
            <v>3</v>
          </cell>
        </row>
        <row r="1016">
          <cell r="CV1016">
            <v>3</v>
          </cell>
        </row>
        <row r="1017">
          <cell r="CV1017">
            <v>1</v>
          </cell>
        </row>
        <row r="1018">
          <cell r="CV1018">
            <v>3</v>
          </cell>
        </row>
        <row r="1019">
          <cell r="CV1019">
            <v>4</v>
          </cell>
        </row>
        <row r="1020">
          <cell r="CV1020">
            <v>3</v>
          </cell>
        </row>
        <row r="1021">
          <cell r="CV1021">
            <v>5</v>
          </cell>
        </row>
        <row r="1022">
          <cell r="CV1022">
            <v>5</v>
          </cell>
        </row>
        <row r="1023">
          <cell r="CV1023">
            <v>3</v>
          </cell>
        </row>
        <row r="1024">
          <cell r="CV1024">
            <v>3</v>
          </cell>
        </row>
        <row r="1025">
          <cell r="CV1025">
            <v>2</v>
          </cell>
        </row>
        <row r="1026">
          <cell r="CV1026">
            <v>3</v>
          </cell>
        </row>
        <row r="1027">
          <cell r="CV1027">
            <v>3</v>
          </cell>
        </row>
        <row r="1028">
          <cell r="CV1028">
            <v>5</v>
          </cell>
        </row>
        <row r="1029">
          <cell r="CV1029">
            <v>1</v>
          </cell>
        </row>
        <row r="1030">
          <cell r="CV1030">
            <v>1</v>
          </cell>
        </row>
        <row r="1031">
          <cell r="CV1031">
            <v>2</v>
          </cell>
        </row>
        <row r="1032">
          <cell r="CV1032">
            <v>5</v>
          </cell>
        </row>
        <row r="1033">
          <cell r="CV1033">
            <v>1</v>
          </cell>
        </row>
        <row r="1034">
          <cell r="CV1034">
            <v>2</v>
          </cell>
        </row>
        <row r="1035">
          <cell r="CV1035">
            <v>2</v>
          </cell>
        </row>
        <row r="1036">
          <cell r="CV1036">
            <v>3</v>
          </cell>
        </row>
        <row r="1037">
          <cell r="CV1037">
            <v>2</v>
          </cell>
        </row>
        <row r="1038">
          <cell r="CV1038">
            <v>2</v>
          </cell>
        </row>
        <row r="1039">
          <cell r="CV1039">
            <v>1</v>
          </cell>
        </row>
        <row r="1040">
          <cell r="CV1040">
            <v>5</v>
          </cell>
        </row>
        <row r="1041">
          <cell r="CV1041">
            <v>3</v>
          </cell>
        </row>
        <row r="1042">
          <cell r="CV1042">
            <v>3</v>
          </cell>
        </row>
        <row r="1043">
          <cell r="CV1043">
            <v>3</v>
          </cell>
        </row>
        <row r="1044">
          <cell r="CV1044">
            <v>2</v>
          </cell>
        </row>
        <row r="1045">
          <cell r="CV1045">
            <v>1</v>
          </cell>
        </row>
        <row r="1046">
          <cell r="CV1046">
            <v>2</v>
          </cell>
        </row>
        <row r="1047">
          <cell r="CV1047">
            <v>2</v>
          </cell>
        </row>
        <row r="1048">
          <cell r="CV1048">
            <v>4</v>
          </cell>
        </row>
        <row r="1049">
          <cell r="CV1049">
            <v>4</v>
          </cell>
        </row>
        <row r="1050">
          <cell r="CV1050">
            <v>5</v>
          </cell>
        </row>
        <row r="1051">
          <cell r="CV1051">
            <v>3</v>
          </cell>
        </row>
        <row r="1052">
          <cell r="CV1052">
            <v>4</v>
          </cell>
        </row>
        <row r="1053">
          <cell r="CV1053">
            <v>1</v>
          </cell>
        </row>
        <row r="1054">
          <cell r="CV1054">
            <v>2</v>
          </cell>
        </row>
        <row r="1055">
          <cell r="CV1055">
            <v>3</v>
          </cell>
        </row>
        <row r="1056">
          <cell r="CV1056">
            <v>2</v>
          </cell>
        </row>
        <row r="1057">
          <cell r="CV1057">
            <v>2</v>
          </cell>
        </row>
        <row r="1058">
          <cell r="CV1058">
            <v>5</v>
          </cell>
        </row>
        <row r="1059">
          <cell r="CV1059">
            <v>2</v>
          </cell>
        </row>
        <row r="1060">
          <cell r="CV1060">
            <v>2</v>
          </cell>
        </row>
        <row r="1061">
          <cell r="CV1061">
            <v>2</v>
          </cell>
        </row>
        <row r="1062">
          <cell r="CV1062">
            <v>3</v>
          </cell>
        </row>
        <row r="1063">
          <cell r="CV1063">
            <v>3</v>
          </cell>
        </row>
        <row r="1064">
          <cell r="CV1064">
            <v>2</v>
          </cell>
        </row>
        <row r="1065">
          <cell r="CV1065">
            <v>2</v>
          </cell>
        </row>
        <row r="1066">
          <cell r="CV1066">
            <v>4</v>
          </cell>
        </row>
        <row r="1067">
          <cell r="CV1067">
            <v>5</v>
          </cell>
        </row>
        <row r="1068">
          <cell r="CV1068">
            <v>2</v>
          </cell>
        </row>
        <row r="1069">
          <cell r="CV1069">
            <v>2</v>
          </cell>
        </row>
        <row r="1070">
          <cell r="CV1070">
            <v>3</v>
          </cell>
        </row>
        <row r="1071">
          <cell r="CV1071">
            <v>1</v>
          </cell>
        </row>
        <row r="1072">
          <cell r="CV1072">
            <v>5</v>
          </cell>
        </row>
        <row r="1073">
          <cell r="CV1073">
            <v>2</v>
          </cell>
        </row>
        <row r="1074">
          <cell r="CV1074">
            <v>4</v>
          </cell>
        </row>
        <row r="1075">
          <cell r="CV1075">
            <v>2</v>
          </cell>
        </row>
        <row r="1076">
          <cell r="CV1076">
            <v>3</v>
          </cell>
        </row>
        <row r="1077">
          <cell r="CV1077">
            <v>2</v>
          </cell>
        </row>
        <row r="1078">
          <cell r="CV1078">
            <v>5</v>
          </cell>
        </row>
        <row r="1079">
          <cell r="CV1079">
            <v>4</v>
          </cell>
        </row>
        <row r="1080">
          <cell r="CV1080">
            <v>2</v>
          </cell>
        </row>
        <row r="1081">
          <cell r="CV1081">
            <v>4</v>
          </cell>
        </row>
        <row r="1082">
          <cell r="CV1082">
            <v>3</v>
          </cell>
        </row>
        <row r="1083">
          <cell r="CV1083">
            <v>5</v>
          </cell>
        </row>
        <row r="1084">
          <cell r="CV1084">
            <v>2</v>
          </cell>
        </row>
        <row r="1085">
          <cell r="CV1085">
            <v>3</v>
          </cell>
        </row>
        <row r="1086">
          <cell r="CV1086">
            <v>1</v>
          </cell>
        </row>
        <row r="1087">
          <cell r="CV1087">
            <v>3</v>
          </cell>
        </row>
        <row r="1088">
          <cell r="CV1088">
            <v>3</v>
          </cell>
        </row>
        <row r="1089">
          <cell r="CV1089">
            <v>2</v>
          </cell>
        </row>
        <row r="1090">
          <cell r="CV1090">
            <v>2</v>
          </cell>
        </row>
        <row r="1091">
          <cell r="CV1091">
            <v>2</v>
          </cell>
        </row>
        <row r="1092">
          <cell r="CV1092">
            <v>3</v>
          </cell>
        </row>
        <row r="1093">
          <cell r="CV1093">
            <v>5</v>
          </cell>
        </row>
        <row r="1094">
          <cell r="CV1094">
            <v>2</v>
          </cell>
        </row>
        <row r="1095">
          <cell r="CV1095">
            <v>2</v>
          </cell>
        </row>
        <row r="1096">
          <cell r="CV1096">
            <v>3</v>
          </cell>
        </row>
        <row r="1097">
          <cell r="CV1097">
            <v>5</v>
          </cell>
        </row>
        <row r="1098">
          <cell r="CV1098">
            <v>4</v>
          </cell>
        </row>
        <row r="1099">
          <cell r="CV1099">
            <v>2</v>
          </cell>
        </row>
        <row r="1100">
          <cell r="CV1100">
            <v>5</v>
          </cell>
        </row>
        <row r="1101">
          <cell r="CV1101">
            <v>5</v>
          </cell>
        </row>
        <row r="1102">
          <cell r="CV1102">
            <v>4</v>
          </cell>
        </row>
        <row r="1103">
          <cell r="CV1103">
            <v>2</v>
          </cell>
        </row>
        <row r="1104">
          <cell r="CV1104">
            <v>2</v>
          </cell>
        </row>
        <row r="1105">
          <cell r="CV1105">
            <v>3</v>
          </cell>
        </row>
        <row r="1106">
          <cell r="CV1106">
            <v>2</v>
          </cell>
        </row>
        <row r="1107">
          <cell r="CV1107">
            <v>2</v>
          </cell>
        </row>
        <row r="1108">
          <cell r="CV1108">
            <v>2</v>
          </cell>
        </row>
        <row r="1109">
          <cell r="CV1109">
            <v>3</v>
          </cell>
        </row>
        <row r="1110">
          <cell r="CV1110">
            <v>5</v>
          </cell>
        </row>
        <row r="1111">
          <cell r="CV1111">
            <v>2</v>
          </cell>
        </row>
        <row r="1112">
          <cell r="CV1112">
            <v>3</v>
          </cell>
        </row>
        <row r="1113">
          <cell r="CV1113">
            <v>2</v>
          </cell>
        </row>
        <row r="1114">
          <cell r="CV1114">
            <v>5</v>
          </cell>
        </row>
        <row r="1115">
          <cell r="CV1115">
            <v>3</v>
          </cell>
        </row>
        <row r="1116">
          <cell r="CV1116">
            <v>3</v>
          </cell>
        </row>
        <row r="1117">
          <cell r="CV1117">
            <v>2</v>
          </cell>
        </row>
        <row r="1118">
          <cell r="CV1118">
            <v>2</v>
          </cell>
        </row>
        <row r="1119">
          <cell r="CV1119">
            <v>2</v>
          </cell>
        </row>
        <row r="1120">
          <cell r="CV1120">
            <v>1</v>
          </cell>
        </row>
        <row r="1121">
          <cell r="CV1121">
            <v>3</v>
          </cell>
        </row>
        <row r="1122">
          <cell r="CV1122">
            <v>3</v>
          </cell>
        </row>
        <row r="1123">
          <cell r="CV1123">
            <v>2</v>
          </cell>
        </row>
        <row r="1124">
          <cell r="CV1124">
            <v>2</v>
          </cell>
        </row>
        <row r="1125">
          <cell r="CV1125">
            <v>4</v>
          </cell>
        </row>
        <row r="1126">
          <cell r="CV1126">
            <v>3</v>
          </cell>
        </row>
        <row r="1127">
          <cell r="CV1127">
            <v>3</v>
          </cell>
        </row>
        <row r="1128">
          <cell r="CV1128">
            <v>2</v>
          </cell>
        </row>
        <row r="1129">
          <cell r="CV1129">
            <v>5</v>
          </cell>
        </row>
        <row r="1130">
          <cell r="CV1130">
            <v>1</v>
          </cell>
        </row>
        <row r="1131">
          <cell r="CV1131">
            <v>5</v>
          </cell>
        </row>
        <row r="1132">
          <cell r="CV1132">
            <v>5</v>
          </cell>
        </row>
        <row r="1133">
          <cell r="CV1133">
            <v>5</v>
          </cell>
        </row>
        <row r="1134">
          <cell r="CV1134">
            <v>2</v>
          </cell>
        </row>
        <row r="1135">
          <cell r="CV1135">
            <v>3</v>
          </cell>
        </row>
        <row r="1136">
          <cell r="CV1136">
            <v>2</v>
          </cell>
        </row>
        <row r="1137">
          <cell r="CV1137">
            <v>3</v>
          </cell>
        </row>
        <row r="1138">
          <cell r="CV1138">
            <v>2</v>
          </cell>
        </row>
        <row r="1139">
          <cell r="CV1139">
            <v>1</v>
          </cell>
        </row>
        <row r="1140">
          <cell r="CV1140">
            <v>2</v>
          </cell>
        </row>
        <row r="1141">
          <cell r="CV1141">
            <v>3</v>
          </cell>
        </row>
        <row r="1142">
          <cell r="CV1142">
            <v>3</v>
          </cell>
        </row>
        <row r="1143">
          <cell r="CV1143">
            <v>2</v>
          </cell>
        </row>
        <row r="1144">
          <cell r="CV1144">
            <v>3</v>
          </cell>
        </row>
        <row r="1145">
          <cell r="CV1145">
            <v>5</v>
          </cell>
        </row>
        <row r="1146">
          <cell r="CV1146">
            <v>3</v>
          </cell>
        </row>
        <row r="1147">
          <cell r="CV1147">
            <v>1</v>
          </cell>
        </row>
        <row r="1148">
          <cell r="CV1148">
            <v>3</v>
          </cell>
        </row>
        <row r="1149">
          <cell r="CV1149">
            <v>1</v>
          </cell>
        </row>
        <row r="1150">
          <cell r="CV1150">
            <v>1</v>
          </cell>
        </row>
        <row r="1151">
          <cell r="CV1151">
            <v>2</v>
          </cell>
        </row>
        <row r="1152">
          <cell r="CV1152">
            <v>1</v>
          </cell>
        </row>
        <row r="1153">
          <cell r="CV1153">
            <v>5</v>
          </cell>
        </row>
        <row r="1154">
          <cell r="CV1154">
            <v>3</v>
          </cell>
        </row>
        <row r="1155">
          <cell r="CV1155">
            <v>1</v>
          </cell>
        </row>
        <row r="1156">
          <cell r="CV1156">
            <v>2</v>
          </cell>
        </row>
        <row r="1157">
          <cell r="CV1157">
            <v>3</v>
          </cell>
        </row>
        <row r="1158">
          <cell r="CV1158">
            <v>2</v>
          </cell>
        </row>
        <row r="1159">
          <cell r="CV1159">
            <v>3</v>
          </cell>
        </row>
        <row r="1160">
          <cell r="CV1160">
            <v>3</v>
          </cell>
        </row>
        <row r="1161">
          <cell r="CV1161">
            <v>2</v>
          </cell>
        </row>
        <row r="1162">
          <cell r="CV1162">
            <v>3</v>
          </cell>
        </row>
        <row r="1163">
          <cell r="CV1163">
            <v>2</v>
          </cell>
        </row>
        <row r="1164">
          <cell r="CV1164">
            <v>2</v>
          </cell>
        </row>
        <row r="1165">
          <cell r="CV1165">
            <v>3</v>
          </cell>
        </row>
        <row r="1166">
          <cell r="CV1166">
            <v>4</v>
          </cell>
        </row>
        <row r="1167">
          <cell r="CV1167">
            <v>3</v>
          </cell>
        </row>
        <row r="1168">
          <cell r="CV1168">
            <v>2</v>
          </cell>
        </row>
        <row r="1169">
          <cell r="CV1169">
            <v>3</v>
          </cell>
        </row>
        <row r="1170">
          <cell r="CV1170">
            <v>3</v>
          </cell>
        </row>
        <row r="1171">
          <cell r="CV1171">
            <v>2</v>
          </cell>
        </row>
        <row r="1172">
          <cell r="CV1172">
            <v>5</v>
          </cell>
        </row>
        <row r="1173">
          <cell r="CV1173">
            <v>2</v>
          </cell>
        </row>
        <row r="1174">
          <cell r="CV1174">
            <v>1</v>
          </cell>
        </row>
        <row r="1175">
          <cell r="CV1175">
            <v>5</v>
          </cell>
        </row>
        <row r="1176">
          <cell r="CV1176">
            <v>2</v>
          </cell>
        </row>
        <row r="1177">
          <cell r="CV1177">
            <v>2</v>
          </cell>
        </row>
        <row r="1178">
          <cell r="CV1178">
            <v>1</v>
          </cell>
        </row>
        <row r="1179">
          <cell r="CV1179">
            <v>5</v>
          </cell>
        </row>
        <row r="1180">
          <cell r="CV1180">
            <v>3</v>
          </cell>
        </row>
        <row r="1181">
          <cell r="CV1181">
            <v>5</v>
          </cell>
        </row>
        <row r="1182">
          <cell r="CV1182">
            <v>2</v>
          </cell>
        </row>
        <row r="1183">
          <cell r="CV1183">
            <v>4</v>
          </cell>
        </row>
        <row r="1184">
          <cell r="CV1184">
            <v>2</v>
          </cell>
        </row>
        <row r="1185">
          <cell r="CV1185">
            <v>1</v>
          </cell>
        </row>
        <row r="1186">
          <cell r="CV1186">
            <v>2</v>
          </cell>
        </row>
        <row r="1187">
          <cell r="CV1187">
            <v>5</v>
          </cell>
        </row>
        <row r="1188">
          <cell r="CV1188">
            <v>5</v>
          </cell>
        </row>
        <row r="1189">
          <cell r="CV1189">
            <v>2</v>
          </cell>
        </row>
        <row r="1190">
          <cell r="CV1190">
            <v>2</v>
          </cell>
        </row>
        <row r="1191">
          <cell r="CV1191">
            <v>2</v>
          </cell>
        </row>
        <row r="1192">
          <cell r="CV1192">
            <v>4</v>
          </cell>
        </row>
        <row r="1193">
          <cell r="CV1193">
            <v>3</v>
          </cell>
        </row>
        <row r="1194">
          <cell r="CV1194">
            <v>4</v>
          </cell>
        </row>
        <row r="1195">
          <cell r="CV1195">
            <v>1</v>
          </cell>
        </row>
        <row r="1196">
          <cell r="CV1196">
            <v>2</v>
          </cell>
        </row>
        <row r="1197">
          <cell r="CV1197">
            <v>4</v>
          </cell>
        </row>
        <row r="1198">
          <cell r="CV1198">
            <v>2</v>
          </cell>
        </row>
        <row r="1199">
          <cell r="CV1199">
            <v>3</v>
          </cell>
        </row>
        <row r="1200">
          <cell r="CV1200">
            <v>5</v>
          </cell>
        </row>
        <row r="1201">
          <cell r="CV1201">
            <v>1</v>
          </cell>
        </row>
        <row r="1202">
          <cell r="CV1202">
            <v>2</v>
          </cell>
        </row>
        <row r="1203">
          <cell r="CV1203">
            <v>1</v>
          </cell>
        </row>
        <row r="1204">
          <cell r="CV1204">
            <v>4</v>
          </cell>
        </row>
        <row r="1205">
          <cell r="CV1205">
            <v>2</v>
          </cell>
        </row>
        <row r="1206">
          <cell r="CV1206">
            <v>2</v>
          </cell>
        </row>
        <row r="1207">
          <cell r="CV1207">
            <v>4</v>
          </cell>
        </row>
        <row r="1208">
          <cell r="CV1208">
            <v>1</v>
          </cell>
        </row>
        <row r="1209">
          <cell r="CV1209">
            <v>4</v>
          </cell>
        </row>
        <row r="1210">
          <cell r="CV1210">
            <v>3</v>
          </cell>
        </row>
        <row r="1211">
          <cell r="CV1211">
            <v>3</v>
          </cell>
        </row>
        <row r="1212">
          <cell r="CV1212">
            <v>2</v>
          </cell>
        </row>
        <row r="1213">
          <cell r="CV1213">
            <v>3</v>
          </cell>
        </row>
        <row r="1214">
          <cell r="CV1214">
            <v>3</v>
          </cell>
        </row>
        <row r="1215">
          <cell r="CV1215">
            <v>2</v>
          </cell>
        </row>
        <row r="1216">
          <cell r="CV1216">
            <v>2</v>
          </cell>
        </row>
        <row r="1217">
          <cell r="CV1217">
            <v>3</v>
          </cell>
        </row>
        <row r="1218">
          <cell r="CV1218">
            <v>4</v>
          </cell>
        </row>
        <row r="1219">
          <cell r="CV1219">
            <v>4</v>
          </cell>
        </row>
        <row r="1220">
          <cell r="CV1220">
            <v>2</v>
          </cell>
        </row>
        <row r="1221">
          <cell r="CV1221">
            <v>2</v>
          </cell>
        </row>
        <row r="1222">
          <cell r="CV1222">
            <v>2</v>
          </cell>
        </row>
        <row r="1223">
          <cell r="CV1223">
            <v>1</v>
          </cell>
        </row>
        <row r="1224">
          <cell r="CV1224">
            <v>3</v>
          </cell>
        </row>
        <row r="1225">
          <cell r="CV1225">
            <v>1</v>
          </cell>
        </row>
        <row r="1226">
          <cell r="CV1226">
            <v>3</v>
          </cell>
        </row>
        <row r="1227">
          <cell r="CV1227">
            <v>3</v>
          </cell>
        </row>
        <row r="1228">
          <cell r="CV1228">
            <v>2</v>
          </cell>
        </row>
        <row r="1229">
          <cell r="CV1229">
            <v>3</v>
          </cell>
        </row>
        <row r="1230">
          <cell r="CV1230">
            <v>2</v>
          </cell>
        </row>
        <row r="1231">
          <cell r="CV1231">
            <v>2</v>
          </cell>
        </row>
        <row r="1232">
          <cell r="CV1232">
            <v>4</v>
          </cell>
        </row>
        <row r="1233">
          <cell r="CV1233">
            <v>2</v>
          </cell>
        </row>
        <row r="1234">
          <cell r="CV1234">
            <v>1</v>
          </cell>
        </row>
        <row r="1235">
          <cell r="CV1235">
            <v>3</v>
          </cell>
        </row>
        <row r="1236">
          <cell r="CV1236">
            <v>3</v>
          </cell>
        </row>
        <row r="1237">
          <cell r="CV1237">
            <v>3</v>
          </cell>
        </row>
        <row r="1238">
          <cell r="CV1238">
            <v>2</v>
          </cell>
        </row>
        <row r="1239">
          <cell r="CV1239">
            <v>2</v>
          </cell>
        </row>
        <row r="1240">
          <cell r="CV1240">
            <v>3</v>
          </cell>
        </row>
        <row r="1241">
          <cell r="CV1241">
            <v>5</v>
          </cell>
        </row>
        <row r="1242">
          <cell r="CV1242">
            <v>5</v>
          </cell>
        </row>
        <row r="1243">
          <cell r="CV1243">
            <v>3</v>
          </cell>
        </row>
        <row r="1244">
          <cell r="CV1244">
            <v>2</v>
          </cell>
        </row>
        <row r="1245">
          <cell r="CV1245">
            <v>1</v>
          </cell>
        </row>
        <row r="1246">
          <cell r="CV1246">
            <v>2</v>
          </cell>
        </row>
        <row r="1247">
          <cell r="CV1247">
            <v>3</v>
          </cell>
        </row>
        <row r="1248">
          <cell r="CV1248">
            <v>4</v>
          </cell>
        </row>
        <row r="1249">
          <cell r="CV1249">
            <v>5</v>
          </cell>
        </row>
        <row r="1250">
          <cell r="CV1250">
            <v>3</v>
          </cell>
        </row>
        <row r="1251">
          <cell r="CV1251">
            <v>2</v>
          </cell>
        </row>
        <row r="1252">
          <cell r="CV1252">
            <v>1</v>
          </cell>
        </row>
        <row r="1253">
          <cell r="CV1253">
            <v>3</v>
          </cell>
        </row>
        <row r="1254">
          <cell r="CV1254">
            <v>4</v>
          </cell>
        </row>
        <row r="1255">
          <cell r="CV1255">
            <v>3</v>
          </cell>
        </row>
        <row r="1256">
          <cell r="CV1256">
            <v>2</v>
          </cell>
        </row>
        <row r="1257">
          <cell r="CV1257">
            <v>2</v>
          </cell>
        </row>
        <row r="1258">
          <cell r="CV1258">
            <v>4</v>
          </cell>
        </row>
        <row r="1259">
          <cell r="CV1259">
            <v>3</v>
          </cell>
        </row>
        <row r="1260">
          <cell r="CV1260">
            <v>2</v>
          </cell>
        </row>
        <row r="1261">
          <cell r="CV1261">
            <v>2</v>
          </cell>
        </row>
        <row r="1262">
          <cell r="CV1262">
            <v>3</v>
          </cell>
        </row>
        <row r="1263">
          <cell r="CV1263">
            <v>2</v>
          </cell>
        </row>
        <row r="1264">
          <cell r="CV1264">
            <v>1</v>
          </cell>
        </row>
        <row r="1265">
          <cell r="CV1265">
            <v>2</v>
          </cell>
        </row>
        <row r="1266">
          <cell r="CV1266">
            <v>1</v>
          </cell>
        </row>
        <row r="1267">
          <cell r="CV1267">
            <v>3</v>
          </cell>
        </row>
        <row r="1268">
          <cell r="CV1268">
            <v>3</v>
          </cell>
        </row>
        <row r="1269">
          <cell r="CV1269">
            <v>4</v>
          </cell>
        </row>
        <row r="1270">
          <cell r="CV1270">
            <v>2</v>
          </cell>
        </row>
        <row r="1271">
          <cell r="CV1271">
            <v>2</v>
          </cell>
        </row>
        <row r="1272">
          <cell r="CV1272">
            <v>5</v>
          </cell>
        </row>
        <row r="1273">
          <cell r="CV1273">
            <v>2</v>
          </cell>
        </row>
        <row r="1274">
          <cell r="CV1274">
            <v>1</v>
          </cell>
        </row>
        <row r="1275">
          <cell r="CV1275">
            <v>1</v>
          </cell>
        </row>
        <row r="1276">
          <cell r="CV1276">
            <v>4</v>
          </cell>
        </row>
        <row r="1277">
          <cell r="CV1277">
            <v>2</v>
          </cell>
        </row>
        <row r="1278">
          <cell r="CV1278">
            <v>3</v>
          </cell>
        </row>
        <row r="1279">
          <cell r="CV1279">
            <v>3</v>
          </cell>
        </row>
        <row r="1280">
          <cell r="CV1280">
            <v>2</v>
          </cell>
        </row>
        <row r="1281">
          <cell r="CV1281">
            <v>3</v>
          </cell>
        </row>
        <row r="1282">
          <cell r="CV1282">
            <v>3</v>
          </cell>
        </row>
        <row r="1283">
          <cell r="CV1283">
            <v>5</v>
          </cell>
        </row>
        <row r="1284">
          <cell r="CV1284">
            <v>3</v>
          </cell>
        </row>
        <row r="1285">
          <cell r="CV1285">
            <v>4</v>
          </cell>
        </row>
        <row r="1286">
          <cell r="CV1286">
            <v>2</v>
          </cell>
        </row>
        <row r="1287">
          <cell r="CV1287">
            <v>2</v>
          </cell>
        </row>
        <row r="1288">
          <cell r="CV1288">
            <v>2</v>
          </cell>
        </row>
        <row r="1289">
          <cell r="CV1289">
            <v>2</v>
          </cell>
        </row>
        <row r="1290">
          <cell r="CV1290">
            <v>3</v>
          </cell>
        </row>
        <row r="1291">
          <cell r="CV1291">
            <v>2</v>
          </cell>
        </row>
        <row r="1292">
          <cell r="CV1292">
            <v>3</v>
          </cell>
        </row>
        <row r="1294">
          <cell r="CV1294">
            <v>3</v>
          </cell>
        </row>
        <row r="1295">
          <cell r="CV1295">
            <v>2</v>
          </cell>
        </row>
        <row r="1296">
          <cell r="CV1296">
            <v>5</v>
          </cell>
        </row>
        <row r="1297">
          <cell r="CV1297">
            <v>2</v>
          </cell>
        </row>
        <row r="1298">
          <cell r="CV1298">
            <v>2</v>
          </cell>
        </row>
        <row r="1299">
          <cell r="CV1299">
            <v>2</v>
          </cell>
        </row>
        <row r="1300">
          <cell r="CV1300">
            <v>2</v>
          </cell>
        </row>
        <row r="1301">
          <cell r="CV1301">
            <v>5</v>
          </cell>
        </row>
        <row r="1302">
          <cell r="CV1302">
            <v>2</v>
          </cell>
        </row>
        <row r="1303">
          <cell r="CV1303">
            <v>3</v>
          </cell>
        </row>
        <row r="1304">
          <cell r="CV1304">
            <v>4</v>
          </cell>
        </row>
        <row r="1305">
          <cell r="CV1305">
            <v>3</v>
          </cell>
        </row>
        <row r="1306">
          <cell r="CV1306">
            <v>1</v>
          </cell>
        </row>
        <row r="1307">
          <cell r="CV1307">
            <v>2</v>
          </cell>
        </row>
        <row r="1308">
          <cell r="CV1308">
            <v>3</v>
          </cell>
        </row>
        <row r="1309">
          <cell r="CV1309">
            <v>3</v>
          </cell>
        </row>
        <row r="1310">
          <cell r="CV1310">
            <v>2</v>
          </cell>
        </row>
        <row r="1311">
          <cell r="CV1311">
            <v>4</v>
          </cell>
        </row>
        <row r="1312">
          <cell r="CV1312">
            <v>5</v>
          </cell>
        </row>
        <row r="1313">
          <cell r="CV1313">
            <v>3</v>
          </cell>
        </row>
        <row r="1314">
          <cell r="CV1314">
            <v>2</v>
          </cell>
        </row>
        <row r="1315">
          <cell r="CV1315">
            <v>2</v>
          </cell>
        </row>
        <row r="1316">
          <cell r="CV1316">
            <v>2</v>
          </cell>
        </row>
        <row r="1317">
          <cell r="CV1317">
            <v>3</v>
          </cell>
        </row>
        <row r="1318">
          <cell r="CV1318">
            <v>3</v>
          </cell>
        </row>
        <row r="1319">
          <cell r="CV1319">
            <v>1</v>
          </cell>
        </row>
        <row r="1320">
          <cell r="CV1320">
            <v>5</v>
          </cell>
        </row>
        <row r="1321">
          <cell r="CV1321">
            <v>4</v>
          </cell>
        </row>
        <row r="1322">
          <cell r="CV1322">
            <v>3</v>
          </cell>
        </row>
        <row r="1323">
          <cell r="CV1323">
            <v>1</v>
          </cell>
        </row>
        <row r="1324">
          <cell r="CV1324">
            <v>5</v>
          </cell>
        </row>
        <row r="1325">
          <cell r="CV1325">
            <v>3</v>
          </cell>
        </row>
        <row r="1326">
          <cell r="CV1326">
            <v>2</v>
          </cell>
        </row>
        <row r="1327">
          <cell r="CV1327">
            <v>3</v>
          </cell>
        </row>
        <row r="1328">
          <cell r="CV1328">
            <v>2</v>
          </cell>
        </row>
        <row r="1329">
          <cell r="CV1329">
            <v>4</v>
          </cell>
        </row>
        <row r="1330">
          <cell r="CV1330">
            <v>3</v>
          </cell>
        </row>
        <row r="1331">
          <cell r="CV1331">
            <v>3</v>
          </cell>
        </row>
        <row r="1332">
          <cell r="CV1332">
            <v>3</v>
          </cell>
        </row>
        <row r="1333">
          <cell r="CV1333">
            <v>4</v>
          </cell>
        </row>
        <row r="1334">
          <cell r="CV1334">
            <v>4</v>
          </cell>
        </row>
        <row r="1335">
          <cell r="CV1335">
            <v>3</v>
          </cell>
        </row>
        <row r="1336">
          <cell r="CV1336">
            <v>5</v>
          </cell>
        </row>
        <row r="1337">
          <cell r="CV1337">
            <v>3</v>
          </cell>
        </row>
        <row r="1338">
          <cell r="CV1338">
            <v>2</v>
          </cell>
        </row>
        <row r="1339">
          <cell r="CV1339">
            <v>4</v>
          </cell>
        </row>
        <row r="1340">
          <cell r="CV1340">
            <v>2</v>
          </cell>
        </row>
        <row r="1341">
          <cell r="CV1341">
            <v>2</v>
          </cell>
        </row>
        <row r="1342">
          <cell r="CV1342">
            <v>2</v>
          </cell>
        </row>
        <row r="1343">
          <cell r="CV1343">
            <v>2</v>
          </cell>
        </row>
        <row r="1344">
          <cell r="CV1344">
            <v>2</v>
          </cell>
        </row>
        <row r="1345">
          <cell r="CV1345">
            <v>5</v>
          </cell>
        </row>
        <row r="1346">
          <cell r="CV1346">
            <v>3</v>
          </cell>
        </row>
        <row r="1347">
          <cell r="CV1347">
            <v>4</v>
          </cell>
        </row>
        <row r="1348">
          <cell r="CV1348">
            <v>2</v>
          </cell>
        </row>
        <row r="1349">
          <cell r="CV1349">
            <v>1</v>
          </cell>
        </row>
        <row r="1350">
          <cell r="CV1350">
            <v>5</v>
          </cell>
        </row>
        <row r="1351">
          <cell r="CV1351">
            <v>2</v>
          </cell>
        </row>
        <row r="1352">
          <cell r="CV1352">
            <v>2</v>
          </cell>
        </row>
        <row r="1353">
          <cell r="CV1353">
            <v>3</v>
          </cell>
        </row>
        <row r="1354">
          <cell r="CV1354">
            <v>5</v>
          </cell>
        </row>
        <row r="1355">
          <cell r="CV1355">
            <v>2</v>
          </cell>
        </row>
        <row r="1356">
          <cell r="CV1356">
            <v>2</v>
          </cell>
        </row>
        <row r="1357">
          <cell r="CV1357">
            <v>3</v>
          </cell>
        </row>
        <row r="1358">
          <cell r="CV1358">
            <v>3</v>
          </cell>
        </row>
        <row r="1359">
          <cell r="CV1359">
            <v>5</v>
          </cell>
        </row>
        <row r="1360">
          <cell r="CV1360">
            <v>4</v>
          </cell>
        </row>
        <row r="1361">
          <cell r="CV1361">
            <v>2</v>
          </cell>
        </row>
        <row r="1363">
          <cell r="CV1363">
            <v>4</v>
          </cell>
        </row>
        <row r="1364">
          <cell r="CV1364">
            <v>2</v>
          </cell>
        </row>
        <row r="1365">
          <cell r="CV1365">
            <v>2</v>
          </cell>
        </row>
        <row r="1366">
          <cell r="CV1366">
            <v>2</v>
          </cell>
        </row>
        <row r="1367">
          <cell r="CV1367">
            <v>1</v>
          </cell>
        </row>
        <row r="1368">
          <cell r="CV1368">
            <v>3</v>
          </cell>
        </row>
        <row r="1369">
          <cell r="CV1369">
            <v>2</v>
          </cell>
        </row>
        <row r="1370">
          <cell r="CV1370">
            <v>3</v>
          </cell>
        </row>
        <row r="1371">
          <cell r="CV1371">
            <v>4</v>
          </cell>
        </row>
        <row r="1372">
          <cell r="CV1372">
            <v>1</v>
          </cell>
        </row>
        <row r="1373">
          <cell r="CV1373">
            <v>2</v>
          </cell>
        </row>
        <row r="1374">
          <cell r="CV1374">
            <v>2</v>
          </cell>
        </row>
        <row r="1375">
          <cell r="CV1375">
            <v>2</v>
          </cell>
        </row>
        <row r="1376">
          <cell r="CV1376">
            <v>3</v>
          </cell>
        </row>
        <row r="1377">
          <cell r="CV1377">
            <v>3</v>
          </cell>
        </row>
        <row r="1378">
          <cell r="CV1378">
            <v>3</v>
          </cell>
        </row>
        <row r="1379">
          <cell r="CV1379">
            <v>3</v>
          </cell>
        </row>
        <row r="1380">
          <cell r="CV1380">
            <v>2</v>
          </cell>
        </row>
        <row r="1381">
          <cell r="CV1381">
            <v>1</v>
          </cell>
        </row>
        <row r="1382">
          <cell r="CV1382">
            <v>3</v>
          </cell>
        </row>
        <row r="1383">
          <cell r="CV1383">
            <v>1</v>
          </cell>
        </row>
        <row r="1384">
          <cell r="CV1384">
            <v>2</v>
          </cell>
        </row>
        <row r="1385">
          <cell r="CV1385">
            <v>3</v>
          </cell>
        </row>
        <row r="1386">
          <cell r="CV1386">
            <v>5</v>
          </cell>
        </row>
        <row r="1387">
          <cell r="CV1387">
            <v>4</v>
          </cell>
        </row>
        <row r="1388">
          <cell r="CV1388">
            <v>2</v>
          </cell>
        </row>
        <row r="1389">
          <cell r="CV1389">
            <v>3</v>
          </cell>
        </row>
        <row r="1390">
          <cell r="CV1390">
            <v>3</v>
          </cell>
        </row>
        <row r="1391">
          <cell r="CV1391">
            <v>3</v>
          </cell>
        </row>
        <row r="1392">
          <cell r="CV1392">
            <v>3</v>
          </cell>
        </row>
        <row r="1393">
          <cell r="CV1393">
            <v>4</v>
          </cell>
        </row>
        <row r="1394">
          <cell r="CV1394">
            <v>2</v>
          </cell>
        </row>
        <row r="1395">
          <cell r="CV1395">
            <v>2</v>
          </cell>
        </row>
        <row r="1396">
          <cell r="CV1396">
            <v>4</v>
          </cell>
        </row>
        <row r="1397">
          <cell r="CV1397">
            <v>3</v>
          </cell>
        </row>
        <row r="1398">
          <cell r="CV1398">
            <v>2</v>
          </cell>
        </row>
        <row r="1399">
          <cell r="CV1399">
            <v>1</v>
          </cell>
        </row>
        <row r="1400">
          <cell r="CV1400">
            <v>4</v>
          </cell>
        </row>
        <row r="1401">
          <cell r="CV1401">
            <v>3</v>
          </cell>
        </row>
        <row r="1403">
          <cell r="CV1403">
            <v>3</v>
          </cell>
        </row>
        <row r="1404">
          <cell r="CV1404">
            <v>3</v>
          </cell>
        </row>
        <row r="1405">
          <cell r="CV1405">
            <v>2</v>
          </cell>
        </row>
        <row r="1406">
          <cell r="CV1406">
            <v>2</v>
          </cell>
        </row>
        <row r="1407">
          <cell r="CV1407">
            <v>2</v>
          </cell>
        </row>
        <row r="1408">
          <cell r="CV1408">
            <v>2</v>
          </cell>
        </row>
        <row r="1409">
          <cell r="CV1409">
            <v>3</v>
          </cell>
        </row>
        <row r="1410">
          <cell r="CV1410">
            <v>3</v>
          </cell>
        </row>
        <row r="1411">
          <cell r="CV1411">
            <v>4</v>
          </cell>
        </row>
        <row r="1412">
          <cell r="CV1412">
            <v>2</v>
          </cell>
        </row>
        <row r="1413">
          <cell r="CV1413">
            <v>3</v>
          </cell>
        </row>
        <row r="1414">
          <cell r="CV1414">
            <v>2</v>
          </cell>
        </row>
        <row r="1415">
          <cell r="CV1415">
            <v>4</v>
          </cell>
        </row>
        <row r="1416">
          <cell r="CV1416">
            <v>2</v>
          </cell>
        </row>
        <row r="1417">
          <cell r="CV1417">
            <v>2</v>
          </cell>
        </row>
        <row r="1418">
          <cell r="CV1418">
            <v>2</v>
          </cell>
        </row>
        <row r="1419">
          <cell r="CV1419">
            <v>1</v>
          </cell>
        </row>
        <row r="1420">
          <cell r="CV1420">
            <v>3</v>
          </cell>
        </row>
        <row r="1421">
          <cell r="CV1421">
            <v>2</v>
          </cell>
        </row>
        <row r="1422">
          <cell r="CV1422">
            <v>2</v>
          </cell>
        </row>
        <row r="1423">
          <cell r="CV1423">
            <v>5</v>
          </cell>
        </row>
        <row r="1424">
          <cell r="CV1424">
            <v>4</v>
          </cell>
        </row>
        <row r="1425">
          <cell r="CV1425">
            <v>2</v>
          </cell>
        </row>
        <row r="1426">
          <cell r="CV1426">
            <v>2</v>
          </cell>
        </row>
        <row r="1427">
          <cell r="CV1427">
            <v>5</v>
          </cell>
        </row>
        <row r="1428">
          <cell r="CV1428">
            <v>2</v>
          </cell>
        </row>
        <row r="1429">
          <cell r="CV1429">
            <v>4</v>
          </cell>
        </row>
        <row r="1430">
          <cell r="CV1430">
            <v>2</v>
          </cell>
        </row>
        <row r="1431">
          <cell r="CV1431">
            <v>4</v>
          </cell>
        </row>
        <row r="1432">
          <cell r="CV1432">
            <v>2</v>
          </cell>
        </row>
        <row r="1433">
          <cell r="CV1433">
            <v>4</v>
          </cell>
        </row>
        <row r="1434">
          <cell r="CV1434">
            <v>2</v>
          </cell>
        </row>
        <row r="1435">
          <cell r="CV1435">
            <v>2</v>
          </cell>
        </row>
        <row r="1436">
          <cell r="CV1436">
            <v>3</v>
          </cell>
        </row>
        <row r="1437">
          <cell r="CV1437">
            <v>5</v>
          </cell>
        </row>
        <row r="1438">
          <cell r="CV1438">
            <v>3</v>
          </cell>
        </row>
        <row r="1439">
          <cell r="CV1439">
            <v>1</v>
          </cell>
        </row>
        <row r="1440">
          <cell r="CV1440">
            <v>1</v>
          </cell>
        </row>
        <row r="1441">
          <cell r="CV1441">
            <v>2</v>
          </cell>
        </row>
        <row r="1442">
          <cell r="CV1442">
            <v>1</v>
          </cell>
        </row>
        <row r="1443">
          <cell r="CV1443">
            <v>2</v>
          </cell>
        </row>
        <row r="1444">
          <cell r="CV1444">
            <v>2</v>
          </cell>
        </row>
        <row r="1445">
          <cell r="CV1445">
            <v>5</v>
          </cell>
        </row>
        <row r="1446">
          <cell r="CV144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A1:O103"/>
  <sheetViews>
    <sheetView zoomScale="90" zoomScaleNormal="90" workbookViewId="0">
      <selection activeCell="C41" sqref="C41"/>
    </sheetView>
  </sheetViews>
  <sheetFormatPr defaultRowHeight="13.2" x14ac:dyDescent="0.2"/>
  <sheetData>
    <row r="1" spans="1:10" x14ac:dyDescent="0.2">
      <c r="A1" s="3" t="s">
        <v>5</v>
      </c>
      <c r="B1" s="1" t="s">
        <v>6</v>
      </c>
      <c r="C1" s="8"/>
      <c r="D1" s="8"/>
      <c r="E1" s="8"/>
      <c r="F1" s="8"/>
      <c r="G1" s="8"/>
      <c r="H1" s="9" t="s">
        <v>1</v>
      </c>
    </row>
    <row r="2" spans="1:10" x14ac:dyDescent="0.2">
      <c r="A2" s="10" t="s">
        <v>7</v>
      </c>
      <c r="B2" s="10"/>
      <c r="C2" s="8"/>
      <c r="D2" s="8"/>
      <c r="E2" s="8"/>
      <c r="F2" s="8"/>
      <c r="G2" s="8"/>
      <c r="H2" s="8"/>
    </row>
    <row r="3" spans="1:10" x14ac:dyDescent="0.2">
      <c r="A3" s="11" t="s">
        <v>8</v>
      </c>
      <c r="B3" s="61" t="s">
        <v>113</v>
      </c>
      <c r="C3" s="60" t="s">
        <v>160</v>
      </c>
      <c r="D3" s="60" t="s">
        <v>177</v>
      </c>
      <c r="E3" s="60" t="s">
        <v>188</v>
      </c>
      <c r="F3" s="60" t="s">
        <v>189</v>
      </c>
      <c r="G3" s="63" t="s">
        <v>190</v>
      </c>
      <c r="H3" s="63" t="s">
        <v>208</v>
      </c>
      <c r="I3" s="63" t="s">
        <v>209</v>
      </c>
    </row>
    <row r="4" spans="1:10" x14ac:dyDescent="0.2">
      <c r="A4" s="64" t="s">
        <v>9</v>
      </c>
      <c r="B4" s="125">
        <v>6.7</v>
      </c>
      <c r="C4" s="124">
        <v>8.6999999999999993</v>
      </c>
      <c r="D4" s="124">
        <v>6.8702290076335881</v>
      </c>
      <c r="E4" s="124">
        <v>4.7</v>
      </c>
      <c r="F4" s="124">
        <v>6.8</v>
      </c>
      <c r="G4" s="124">
        <v>3.9</v>
      </c>
      <c r="H4" s="124">
        <v>3.1</v>
      </c>
      <c r="I4" s="72">
        <f>C44</f>
        <v>7.0175438596491224</v>
      </c>
      <c r="J4" s="25">
        <f>I4-H4</f>
        <v>3.9175438596491223</v>
      </c>
    </row>
    <row r="5" spans="1:10" x14ac:dyDescent="0.2">
      <c r="A5" s="65" t="s">
        <v>10</v>
      </c>
      <c r="B5" s="127">
        <v>55.1</v>
      </c>
      <c r="C5" s="126">
        <v>53.3</v>
      </c>
      <c r="D5" s="126">
        <v>59.541984732824424</v>
      </c>
      <c r="E5" s="126">
        <v>65.400000000000006</v>
      </c>
      <c r="F5" s="126">
        <v>58.9</v>
      </c>
      <c r="G5" s="126">
        <v>60.5</v>
      </c>
      <c r="H5" s="126">
        <v>54.6</v>
      </c>
      <c r="I5" s="73">
        <f>D44</f>
        <v>65.789473684210535</v>
      </c>
      <c r="J5" s="25">
        <f t="shared" ref="J5:J26" si="0">I5-H5</f>
        <v>11.189473684210533</v>
      </c>
    </row>
    <row r="6" spans="1:10" x14ac:dyDescent="0.2">
      <c r="A6" s="66" t="s">
        <v>11</v>
      </c>
      <c r="B6" s="129">
        <v>36</v>
      </c>
      <c r="C6" s="128">
        <v>32.700000000000003</v>
      </c>
      <c r="D6" s="128">
        <v>28.244274809160309</v>
      </c>
      <c r="E6" s="128">
        <v>23.6</v>
      </c>
      <c r="F6" s="128">
        <v>27.4</v>
      </c>
      <c r="G6" s="128">
        <v>30.3</v>
      </c>
      <c r="H6" s="128">
        <v>35.1</v>
      </c>
      <c r="I6" s="74">
        <f>E44</f>
        <v>21.929824561403507</v>
      </c>
      <c r="J6" s="25">
        <f t="shared" si="0"/>
        <v>-13.170175438596495</v>
      </c>
    </row>
    <row r="7" spans="1:10" x14ac:dyDescent="0.2">
      <c r="A7" s="11" t="s">
        <v>12</v>
      </c>
      <c r="B7" s="61" t="s">
        <v>113</v>
      </c>
      <c r="C7" s="60" t="s">
        <v>160</v>
      </c>
      <c r="D7" s="60" t="s">
        <v>177</v>
      </c>
      <c r="E7" s="60" t="s">
        <v>188</v>
      </c>
      <c r="F7" s="60" t="s">
        <v>189</v>
      </c>
      <c r="G7" s="60" t="s">
        <v>190</v>
      </c>
      <c r="H7" s="63" t="s">
        <v>208</v>
      </c>
      <c r="I7" s="63" t="s">
        <v>209</v>
      </c>
      <c r="J7" s="25"/>
    </row>
    <row r="8" spans="1:10" x14ac:dyDescent="0.2">
      <c r="A8" s="64" t="str">
        <f>A4</f>
        <v>楽になった</v>
      </c>
      <c r="B8" s="125">
        <v>5.4</v>
      </c>
      <c r="C8" s="124">
        <v>3.2</v>
      </c>
      <c r="D8" s="124">
        <v>3.0150753768844218</v>
      </c>
      <c r="E8" s="124">
        <v>3.8</v>
      </c>
      <c r="F8" s="124">
        <v>6.7</v>
      </c>
      <c r="G8" s="124">
        <v>6.4</v>
      </c>
      <c r="H8" s="124">
        <v>3.7</v>
      </c>
      <c r="I8" s="72">
        <f>C46</f>
        <v>0</v>
      </c>
      <c r="J8" s="25">
        <f t="shared" si="0"/>
        <v>-3.7</v>
      </c>
    </row>
    <row r="9" spans="1:10" x14ac:dyDescent="0.2">
      <c r="A9" s="65" t="str">
        <f>A5</f>
        <v>かわらない</v>
      </c>
      <c r="B9" s="127">
        <v>55.7</v>
      </c>
      <c r="C9" s="126">
        <v>52</v>
      </c>
      <c r="D9" s="126">
        <v>60.804020100502512</v>
      </c>
      <c r="E9" s="126">
        <v>57.3</v>
      </c>
      <c r="F9" s="126">
        <v>54.4</v>
      </c>
      <c r="G9" s="126">
        <v>62.6</v>
      </c>
      <c r="H9" s="126">
        <v>54.2</v>
      </c>
      <c r="I9" s="73">
        <f>D46</f>
        <v>65.517241379310349</v>
      </c>
      <c r="J9" s="25">
        <f t="shared" si="0"/>
        <v>11.317241379310346</v>
      </c>
    </row>
    <row r="10" spans="1:10" x14ac:dyDescent="0.2">
      <c r="A10" s="66" t="str">
        <f>A6</f>
        <v>苦しくなった</v>
      </c>
      <c r="B10" s="129">
        <v>34.5</v>
      </c>
      <c r="C10" s="128">
        <v>42.4</v>
      </c>
      <c r="D10" s="128">
        <v>32.663316582914575</v>
      </c>
      <c r="E10" s="128">
        <v>36</v>
      </c>
      <c r="F10" s="128">
        <v>37.200000000000003</v>
      </c>
      <c r="G10" s="128">
        <v>29.2</v>
      </c>
      <c r="H10" s="128">
        <v>41.1</v>
      </c>
      <c r="I10" s="74">
        <f>E46</f>
        <v>33.333333333333329</v>
      </c>
      <c r="J10" s="25">
        <f t="shared" si="0"/>
        <v>-7.7666666666666728</v>
      </c>
    </row>
    <row r="11" spans="1:10" x14ac:dyDescent="0.2">
      <c r="A11" s="11" t="s">
        <v>14</v>
      </c>
      <c r="B11" s="61" t="s">
        <v>113</v>
      </c>
      <c r="C11" s="60" t="s">
        <v>160</v>
      </c>
      <c r="D11" s="60" t="s">
        <v>177</v>
      </c>
      <c r="E11" s="60" t="s">
        <v>188</v>
      </c>
      <c r="F11" s="60" t="s">
        <v>189</v>
      </c>
      <c r="G11" s="60" t="s">
        <v>190</v>
      </c>
      <c r="H11" s="63" t="s">
        <v>208</v>
      </c>
      <c r="I11" s="63" t="s">
        <v>209</v>
      </c>
      <c r="J11" s="25"/>
    </row>
    <row r="12" spans="1:10" x14ac:dyDescent="0.2">
      <c r="A12" s="64" t="str">
        <f>A8</f>
        <v>楽になった</v>
      </c>
      <c r="B12" s="125">
        <v>2.9</v>
      </c>
      <c r="C12" s="124">
        <v>4.0999999999999996</v>
      </c>
      <c r="D12" s="124">
        <v>3.1372549019607843</v>
      </c>
      <c r="E12" s="124">
        <v>4.8</v>
      </c>
      <c r="F12" s="124">
        <v>2.4</v>
      </c>
      <c r="G12" s="124">
        <v>3.8</v>
      </c>
      <c r="H12" s="124">
        <v>0.7</v>
      </c>
      <c r="I12" s="72">
        <f>C48</f>
        <v>1.2048192771084338</v>
      </c>
      <c r="J12" s="25">
        <f t="shared" si="0"/>
        <v>0.50481927710843388</v>
      </c>
    </row>
    <row r="13" spans="1:10" x14ac:dyDescent="0.2">
      <c r="A13" s="65" t="str">
        <f>A9</f>
        <v>かわらない</v>
      </c>
      <c r="B13" s="127">
        <v>50.7</v>
      </c>
      <c r="C13" s="126">
        <v>49.2</v>
      </c>
      <c r="D13" s="126">
        <v>56.862745098039213</v>
      </c>
      <c r="E13" s="126">
        <v>54</v>
      </c>
      <c r="F13" s="126">
        <v>53.3</v>
      </c>
      <c r="G13" s="126">
        <v>55.5</v>
      </c>
      <c r="H13" s="126">
        <v>58.3</v>
      </c>
      <c r="I13" s="73">
        <f>D48</f>
        <v>58.23293172690763</v>
      </c>
      <c r="J13" s="25">
        <f t="shared" si="0"/>
        <v>-6.7068273092367292E-2</v>
      </c>
    </row>
    <row r="14" spans="1:10" x14ac:dyDescent="0.2">
      <c r="A14" s="66" t="str">
        <f>A10</f>
        <v>苦しくなった</v>
      </c>
      <c r="B14" s="129">
        <v>43.5</v>
      </c>
      <c r="C14" s="128">
        <v>46.1</v>
      </c>
      <c r="D14" s="128">
        <v>37.254901960784316</v>
      </c>
      <c r="E14" s="128">
        <v>37.9</v>
      </c>
      <c r="F14" s="128">
        <v>40.700000000000003</v>
      </c>
      <c r="G14" s="128">
        <v>38.6</v>
      </c>
      <c r="H14" s="128">
        <v>38.799999999999997</v>
      </c>
      <c r="I14" s="74">
        <f>E48</f>
        <v>38.152610441767074</v>
      </c>
      <c r="J14" s="25">
        <f t="shared" si="0"/>
        <v>-0.64738955823292343</v>
      </c>
    </row>
    <row r="15" spans="1:10" x14ac:dyDescent="0.2">
      <c r="A15" s="11" t="s">
        <v>15</v>
      </c>
      <c r="B15" s="61" t="s">
        <v>113</v>
      </c>
      <c r="C15" s="60" t="s">
        <v>160</v>
      </c>
      <c r="D15" s="60" t="s">
        <v>177</v>
      </c>
      <c r="E15" s="60" t="s">
        <v>188</v>
      </c>
      <c r="F15" s="60" t="s">
        <v>189</v>
      </c>
      <c r="G15" s="60" t="s">
        <v>190</v>
      </c>
      <c r="H15" s="63" t="s">
        <v>208</v>
      </c>
      <c r="I15" s="63" t="s">
        <v>209</v>
      </c>
      <c r="J15" s="25"/>
    </row>
    <row r="16" spans="1:10" x14ac:dyDescent="0.2">
      <c r="A16" s="64" t="str">
        <f>A12</f>
        <v>楽になった</v>
      </c>
      <c r="B16" s="125">
        <v>3.4</v>
      </c>
      <c r="C16" s="124">
        <v>2.6</v>
      </c>
      <c r="D16" s="124">
        <v>3.296703296703297</v>
      </c>
      <c r="E16" s="124">
        <v>4.5999999999999996</v>
      </c>
      <c r="F16" s="124">
        <v>3.3</v>
      </c>
      <c r="G16" s="124">
        <v>3.5</v>
      </c>
      <c r="H16" s="124">
        <v>1.9</v>
      </c>
      <c r="I16" s="72">
        <f>C50</f>
        <v>1.6</v>
      </c>
      <c r="J16" s="25">
        <f t="shared" si="0"/>
        <v>-0.29999999999999982</v>
      </c>
    </row>
    <row r="17" spans="1:14" x14ac:dyDescent="0.2">
      <c r="A17" s="65" t="str">
        <f>A13</f>
        <v>かわらない</v>
      </c>
      <c r="B17" s="127">
        <v>52.4</v>
      </c>
      <c r="C17" s="126">
        <v>53.3</v>
      </c>
      <c r="D17" s="126">
        <v>57.509157509157504</v>
      </c>
      <c r="E17" s="126">
        <v>52.9</v>
      </c>
      <c r="F17" s="126">
        <v>53.8</v>
      </c>
      <c r="G17" s="126">
        <v>55.8</v>
      </c>
      <c r="H17" s="126">
        <v>51.5</v>
      </c>
      <c r="I17" s="73">
        <f>D50</f>
        <v>56.000000000000007</v>
      </c>
      <c r="J17" s="25">
        <f t="shared" si="0"/>
        <v>4.5000000000000071</v>
      </c>
    </row>
    <row r="18" spans="1:14" x14ac:dyDescent="0.2">
      <c r="A18" s="66" t="str">
        <f>A14</f>
        <v>苦しくなった</v>
      </c>
      <c r="B18" s="129">
        <v>42.2</v>
      </c>
      <c r="C18" s="128">
        <v>43.4</v>
      </c>
      <c r="D18" s="128">
        <v>38.827838827838832</v>
      </c>
      <c r="E18" s="128">
        <v>41.3</v>
      </c>
      <c r="F18" s="128">
        <v>41</v>
      </c>
      <c r="G18" s="128">
        <v>40</v>
      </c>
      <c r="H18" s="128">
        <v>45.8</v>
      </c>
      <c r="I18" s="74">
        <f>E50</f>
        <v>39.200000000000003</v>
      </c>
      <c r="J18" s="25">
        <f t="shared" si="0"/>
        <v>-6.5999999999999943</v>
      </c>
    </row>
    <row r="19" spans="1:14" x14ac:dyDescent="0.2">
      <c r="A19" s="11" t="s">
        <v>16</v>
      </c>
      <c r="B19" s="61" t="s">
        <v>113</v>
      </c>
      <c r="C19" s="60" t="s">
        <v>160</v>
      </c>
      <c r="D19" s="60" t="s">
        <v>177</v>
      </c>
      <c r="E19" s="60" t="s">
        <v>188</v>
      </c>
      <c r="F19" s="60" t="s">
        <v>189</v>
      </c>
      <c r="G19" s="60" t="s">
        <v>190</v>
      </c>
      <c r="H19" s="63" t="s">
        <v>208</v>
      </c>
      <c r="I19" s="63" t="s">
        <v>209</v>
      </c>
      <c r="J19" s="25"/>
    </row>
    <row r="20" spans="1:14" x14ac:dyDescent="0.2">
      <c r="A20" s="64" t="str">
        <f>A16</f>
        <v>楽になった</v>
      </c>
      <c r="B20" s="125">
        <v>2.1</v>
      </c>
      <c r="C20" s="124">
        <v>1</v>
      </c>
      <c r="D20" s="124">
        <v>2.4767801857585141</v>
      </c>
      <c r="E20" s="124">
        <v>2.7</v>
      </c>
      <c r="F20" s="124">
        <v>2.7</v>
      </c>
      <c r="G20" s="124">
        <v>1</v>
      </c>
      <c r="H20" s="124">
        <v>0.7</v>
      </c>
      <c r="I20" s="72">
        <f>C52</f>
        <v>1.8237082066869299</v>
      </c>
      <c r="J20" s="25">
        <f t="shared" si="0"/>
        <v>1.1237082066869299</v>
      </c>
    </row>
    <row r="21" spans="1:14" x14ac:dyDescent="0.2">
      <c r="A21" s="65" t="str">
        <f>A17</f>
        <v>かわらない</v>
      </c>
      <c r="B21" s="127">
        <v>48.3</v>
      </c>
      <c r="C21" s="126">
        <v>46.5</v>
      </c>
      <c r="D21" s="126">
        <v>50.464396284829725</v>
      </c>
      <c r="E21" s="126">
        <v>49.2</v>
      </c>
      <c r="F21" s="126">
        <v>53</v>
      </c>
      <c r="G21" s="126">
        <v>52.1</v>
      </c>
      <c r="H21" s="126">
        <v>52.7</v>
      </c>
      <c r="I21" s="73">
        <f>D52</f>
        <v>56.534954407294833</v>
      </c>
      <c r="J21" s="25">
        <f t="shared" si="0"/>
        <v>3.8349544072948305</v>
      </c>
    </row>
    <row r="22" spans="1:14" x14ac:dyDescent="0.2">
      <c r="A22" s="66" t="str">
        <f>A18</f>
        <v>苦しくなった</v>
      </c>
      <c r="B22" s="129">
        <v>47.8</v>
      </c>
      <c r="C22" s="128">
        <v>52.1</v>
      </c>
      <c r="D22" s="128">
        <v>44.582043343653247</v>
      </c>
      <c r="E22" s="128">
        <v>46.3</v>
      </c>
      <c r="F22" s="128">
        <v>43</v>
      </c>
      <c r="G22" s="128">
        <v>43.7</v>
      </c>
      <c r="H22" s="128">
        <v>45.6</v>
      </c>
      <c r="I22" s="74">
        <f>E52</f>
        <v>39.209726443769</v>
      </c>
      <c r="J22" s="25">
        <f t="shared" si="0"/>
        <v>-6.3902735562310014</v>
      </c>
    </row>
    <row r="23" spans="1:14" x14ac:dyDescent="0.2">
      <c r="A23" s="11" t="s">
        <v>17</v>
      </c>
      <c r="B23" s="61" t="s">
        <v>113</v>
      </c>
      <c r="C23" s="60" t="s">
        <v>160</v>
      </c>
      <c r="D23" s="60" t="s">
        <v>177</v>
      </c>
      <c r="E23" s="60" t="s">
        <v>188</v>
      </c>
      <c r="F23" s="60" t="s">
        <v>189</v>
      </c>
      <c r="G23" s="60" t="s">
        <v>190</v>
      </c>
      <c r="H23" s="63" t="s">
        <v>208</v>
      </c>
      <c r="I23" s="63" t="s">
        <v>209</v>
      </c>
      <c r="J23" s="25"/>
    </row>
    <row r="24" spans="1:14" x14ac:dyDescent="0.2">
      <c r="A24" s="64" t="str">
        <f>A20</f>
        <v>楽になった</v>
      </c>
      <c r="B24" s="125">
        <v>1.4</v>
      </c>
      <c r="C24" s="124">
        <v>1.5</v>
      </c>
      <c r="D24" s="124">
        <v>2.3178807947019866</v>
      </c>
      <c r="E24" s="124">
        <v>0.8</v>
      </c>
      <c r="F24" s="124">
        <v>3.9</v>
      </c>
      <c r="G24" s="124">
        <v>2</v>
      </c>
      <c r="H24" s="124">
        <v>1.9</v>
      </c>
      <c r="I24" s="72">
        <f>C54</f>
        <v>1.0471204188481675</v>
      </c>
      <c r="J24" s="25">
        <f t="shared" si="0"/>
        <v>-0.85287958115183238</v>
      </c>
    </row>
    <row r="25" spans="1:14" x14ac:dyDescent="0.2">
      <c r="A25" s="65" t="str">
        <f>A21</f>
        <v>かわらない</v>
      </c>
      <c r="B25" s="127">
        <v>49.8</v>
      </c>
      <c r="C25" s="126">
        <v>51.5</v>
      </c>
      <c r="D25" s="126">
        <v>53.311258278145687</v>
      </c>
      <c r="E25" s="126">
        <v>52.1</v>
      </c>
      <c r="F25" s="126">
        <v>52.1</v>
      </c>
      <c r="G25" s="126">
        <v>56.6</v>
      </c>
      <c r="H25" s="126">
        <v>57.5</v>
      </c>
      <c r="I25" s="73">
        <f>D54</f>
        <v>66.230366492146601</v>
      </c>
      <c r="J25" s="25">
        <f t="shared" si="0"/>
        <v>8.7303664921466009</v>
      </c>
    </row>
    <row r="26" spans="1:14" x14ac:dyDescent="0.2">
      <c r="A26" s="66" t="str">
        <f>A22</f>
        <v>苦しくなった</v>
      </c>
      <c r="B26" s="129">
        <v>45.6</v>
      </c>
      <c r="C26" s="128">
        <v>45.5</v>
      </c>
      <c r="D26" s="128">
        <v>41.721854304635762</v>
      </c>
      <c r="E26" s="128">
        <v>43.8</v>
      </c>
      <c r="F26" s="128">
        <v>41</v>
      </c>
      <c r="G26" s="128">
        <v>37</v>
      </c>
      <c r="H26" s="128">
        <v>35.1</v>
      </c>
      <c r="I26" s="74">
        <f>E54</f>
        <v>31.413612565445025</v>
      </c>
      <c r="J26" s="25">
        <f t="shared" si="0"/>
        <v>-3.6863874345549767</v>
      </c>
    </row>
    <row r="28" spans="1:14" x14ac:dyDescent="0.2">
      <c r="A28" s="3" t="s">
        <v>18</v>
      </c>
      <c r="B28" s="1" t="str">
        <f>B1</f>
        <v>くらしの前年比較</v>
      </c>
      <c r="C28" s="8"/>
      <c r="D28" s="208"/>
      <c r="E28" s="8"/>
      <c r="F28" s="8"/>
      <c r="G28" s="9" t="s">
        <v>19</v>
      </c>
    </row>
    <row r="29" spans="1:14" ht="21.6" x14ac:dyDescent="0.2">
      <c r="A29" s="12" t="s">
        <v>20</v>
      </c>
      <c r="B29" s="67" t="s">
        <v>3</v>
      </c>
      <c r="C29" s="68" t="s">
        <v>21</v>
      </c>
      <c r="D29" s="69" t="s">
        <v>13</v>
      </c>
      <c r="E29" s="70" t="s">
        <v>22</v>
      </c>
      <c r="F29" s="69" t="s">
        <v>23</v>
      </c>
      <c r="G29" s="71" t="s">
        <v>0</v>
      </c>
      <c r="H29" s="21" t="s">
        <v>35</v>
      </c>
      <c r="I29" s="12" t="str">
        <f>A29</f>
        <v>【性別】</v>
      </c>
      <c r="J29" s="68" t="str">
        <f>C29</f>
        <v>楽になった</v>
      </c>
      <c r="K29" s="69" t="str">
        <f t="shared" ref="K29:N29" si="1">D29</f>
        <v>かわらない</v>
      </c>
      <c r="L29" s="70" t="str">
        <f t="shared" si="1"/>
        <v>苦しくなった</v>
      </c>
      <c r="M29" s="69" t="str">
        <f t="shared" si="1"/>
        <v>わからない</v>
      </c>
      <c r="N29" s="71" t="str">
        <f t="shared" si="1"/>
        <v>無回答</v>
      </c>
    </row>
    <row r="30" spans="1:14" ht="13.5" customHeight="1" x14ac:dyDescent="0.2">
      <c r="A30" s="282" t="str">
        <f>"全体(n = "&amp;B30&amp;" )　　"</f>
        <v>全体(n = 1,553 )　　</v>
      </c>
      <c r="B30" s="225" t="s">
        <v>255</v>
      </c>
      <c r="C30" s="36">
        <v>28</v>
      </c>
      <c r="D30" s="36">
        <v>939</v>
      </c>
      <c r="E30" s="36">
        <v>545</v>
      </c>
      <c r="F30" s="36">
        <v>31</v>
      </c>
      <c r="G30" s="36">
        <v>10</v>
      </c>
      <c r="H30" s="7"/>
      <c r="I30" s="75" t="str">
        <f>A30</f>
        <v>全体(n = 1,553 )　　</v>
      </c>
      <c r="J30" s="78">
        <f>C31</f>
        <v>1.80296200901481</v>
      </c>
      <c r="K30" s="79">
        <f t="shared" ref="K30:N30" si="2">D31</f>
        <v>60.463618802318095</v>
      </c>
      <c r="L30" s="80">
        <f t="shared" si="2"/>
        <v>35.093367675466844</v>
      </c>
      <c r="M30" s="79">
        <f t="shared" si="2"/>
        <v>1.9961365099806825</v>
      </c>
      <c r="N30" s="81">
        <f t="shared" si="2"/>
        <v>0.64391500321957496</v>
      </c>
    </row>
    <row r="31" spans="1:14" ht="13.5" customHeight="1" x14ac:dyDescent="0.2">
      <c r="A31" s="283"/>
      <c r="B31" s="20"/>
      <c r="C31" s="20">
        <f>C30/$B$30*100</f>
        <v>1.80296200901481</v>
      </c>
      <c r="D31" s="20">
        <f t="shared" ref="D31:F31" si="3">D30/$B$30*100</f>
        <v>60.463618802318095</v>
      </c>
      <c r="E31" s="20">
        <f t="shared" si="3"/>
        <v>35.093367675466844</v>
      </c>
      <c r="F31" s="20">
        <f t="shared" si="3"/>
        <v>1.9961365099806825</v>
      </c>
      <c r="G31" s="20">
        <f>G30/$B30*100</f>
        <v>0.64391500321957496</v>
      </c>
      <c r="H31" s="7"/>
      <c r="I31" s="76" t="str">
        <f>A32</f>
        <v>男性(n = 664 )　　</v>
      </c>
      <c r="J31" s="82">
        <f>C33</f>
        <v>1.6566265060240966</v>
      </c>
      <c r="K31" s="83">
        <f t="shared" ref="K31:N31" si="4">D33</f>
        <v>56.92771084337349</v>
      </c>
      <c r="L31" s="84">
        <f t="shared" si="4"/>
        <v>38.855421686746986</v>
      </c>
      <c r="M31" s="83">
        <f t="shared" si="4"/>
        <v>2.1084337349397591</v>
      </c>
      <c r="N31" s="85">
        <f t="shared" si="4"/>
        <v>0.45180722891566261</v>
      </c>
    </row>
    <row r="32" spans="1:14" ht="13.5" customHeight="1" x14ac:dyDescent="0.2">
      <c r="A32" s="280" t="str">
        <f>"男性(n = "&amp;B32&amp;" )　　"</f>
        <v>男性(n = 664 )　　</v>
      </c>
      <c r="B32" s="36">
        <f>SUM(C32:G32)</f>
        <v>664</v>
      </c>
      <c r="C32" s="28">
        <v>11</v>
      </c>
      <c r="D32" s="29">
        <v>378</v>
      </c>
      <c r="E32" s="30">
        <v>258</v>
      </c>
      <c r="F32" s="29">
        <v>14</v>
      </c>
      <c r="G32" s="31">
        <v>3</v>
      </c>
      <c r="H32" s="189"/>
      <c r="I32" s="77" t="str">
        <f>A34</f>
        <v>女性(n = 868 )　　</v>
      </c>
      <c r="J32" s="86">
        <f>C35</f>
        <v>1.9585253456221197</v>
      </c>
      <c r="K32" s="87">
        <f t="shared" ref="K32:N32" si="5">D35</f>
        <v>63.479262672811068</v>
      </c>
      <c r="L32" s="88">
        <f t="shared" si="5"/>
        <v>32.027649769585253</v>
      </c>
      <c r="M32" s="87">
        <f t="shared" si="5"/>
        <v>1.9585253456221197</v>
      </c>
      <c r="N32" s="89">
        <f t="shared" si="5"/>
        <v>0.57603686635944706</v>
      </c>
    </row>
    <row r="33" spans="1:14" x14ac:dyDescent="0.2">
      <c r="A33" s="281"/>
      <c r="B33" s="20">
        <f>B32/$B$30*100</f>
        <v>42.755956213779783</v>
      </c>
      <c r="C33" s="20">
        <f>C32/$B$32*100</f>
        <v>1.6566265060240966</v>
      </c>
      <c r="D33" s="20">
        <f t="shared" ref="D33:F33" si="6">D32/$B$32*100</f>
        <v>56.92771084337349</v>
      </c>
      <c r="E33" s="20">
        <f t="shared" si="6"/>
        <v>38.855421686746986</v>
      </c>
      <c r="F33" s="20">
        <f t="shared" si="6"/>
        <v>2.1084337349397591</v>
      </c>
      <c r="G33" s="20">
        <f>G32/$B32*100</f>
        <v>0.45180722891566261</v>
      </c>
      <c r="H33" s="2"/>
    </row>
    <row r="34" spans="1:14" ht="13.5" customHeight="1" x14ac:dyDescent="0.2">
      <c r="A34" s="280" t="str">
        <f>"女性(n = "&amp;B34&amp;" )　　"</f>
        <v>女性(n = 868 )　　</v>
      </c>
      <c r="B34" s="36">
        <f>SUM(C34:G34)</f>
        <v>868</v>
      </c>
      <c r="C34" s="28">
        <v>17</v>
      </c>
      <c r="D34" s="29">
        <v>551</v>
      </c>
      <c r="E34" s="30">
        <v>278</v>
      </c>
      <c r="F34" s="29">
        <v>17</v>
      </c>
      <c r="G34" s="31">
        <v>5</v>
      </c>
      <c r="H34" s="189"/>
    </row>
    <row r="35" spans="1:14" x14ac:dyDescent="0.2">
      <c r="A35" s="281"/>
      <c r="B35" s="20">
        <f>B34/$B$30*100</f>
        <v>55.891822279459113</v>
      </c>
      <c r="C35" s="20">
        <f>C34/$B34*100</f>
        <v>1.9585253456221197</v>
      </c>
      <c r="D35" s="20">
        <f t="shared" ref="D35:F35" si="7">D34/$B34*100</f>
        <v>63.479262672811068</v>
      </c>
      <c r="E35" s="20">
        <f t="shared" si="7"/>
        <v>32.027649769585253</v>
      </c>
      <c r="F35" s="20">
        <f t="shared" si="7"/>
        <v>1.9585253456221197</v>
      </c>
      <c r="G35" s="20">
        <f>G34/$B34*100</f>
        <v>0.57603686635944706</v>
      </c>
    </row>
    <row r="36" spans="1:14" x14ac:dyDescent="0.2">
      <c r="C36" s="187">
        <v>1</v>
      </c>
      <c r="D36" s="187">
        <v>2</v>
      </c>
      <c r="E36" s="187">
        <v>3</v>
      </c>
      <c r="F36" s="187">
        <v>4</v>
      </c>
    </row>
    <row r="37" spans="1:14" x14ac:dyDescent="0.2">
      <c r="A37" s="3" t="s">
        <v>24</v>
      </c>
      <c r="B37" s="1" t="str">
        <f>B28</f>
        <v>くらしの前年比較</v>
      </c>
      <c r="C37" s="8"/>
      <c r="D37" s="8"/>
      <c r="E37" s="8"/>
      <c r="F37" s="8"/>
      <c r="G37" s="9" t="s">
        <v>1</v>
      </c>
    </row>
    <row r="38" spans="1:14" ht="21.6" x14ac:dyDescent="0.2">
      <c r="A38" s="12" t="s">
        <v>25</v>
      </c>
      <c r="B38" s="67" t="str">
        <f>B29</f>
        <v>調査数</v>
      </c>
      <c r="C38" s="68" t="str">
        <f>C29</f>
        <v>楽になった</v>
      </c>
      <c r="D38" s="69" t="str">
        <f>D29</f>
        <v>かわらない</v>
      </c>
      <c r="E38" s="70" t="str">
        <f>E29</f>
        <v>苦しくなった</v>
      </c>
      <c r="F38" s="69" t="str">
        <f>F29</f>
        <v>わからない</v>
      </c>
      <c r="G38" s="71" t="str">
        <f>G29</f>
        <v>無回答</v>
      </c>
      <c r="H38" s="21" t="s">
        <v>35</v>
      </c>
      <c r="I38" s="12" t="str">
        <f>A38</f>
        <v>【年代別】</v>
      </c>
      <c r="J38" s="68" t="str">
        <f>C38</f>
        <v>楽になった</v>
      </c>
      <c r="K38" s="69" t="str">
        <f t="shared" ref="K38:N38" si="8">D38</f>
        <v>かわらない</v>
      </c>
      <c r="L38" s="70" t="str">
        <f t="shared" si="8"/>
        <v>苦しくなった</v>
      </c>
      <c r="M38" s="69" t="str">
        <f t="shared" si="8"/>
        <v>わからない</v>
      </c>
      <c r="N38" s="71" t="str">
        <f t="shared" si="8"/>
        <v>無回答</v>
      </c>
    </row>
    <row r="39" spans="1:14" ht="13.5" customHeight="1" x14ac:dyDescent="0.2">
      <c r="A39" s="284" t="str">
        <f>"全体(n = "&amp;B39&amp;" )　　"</f>
        <v>全体(n = 1,553 )　　</v>
      </c>
      <c r="B39" s="225" t="s">
        <v>255</v>
      </c>
      <c r="C39" s="36">
        <f>$C$30</f>
        <v>28</v>
      </c>
      <c r="D39" s="36">
        <f>$D$30</f>
        <v>939</v>
      </c>
      <c r="E39" s="36">
        <f>$E$30</f>
        <v>545</v>
      </c>
      <c r="F39" s="36">
        <f>$F$30</f>
        <v>31</v>
      </c>
      <c r="G39" s="36">
        <f>$G$30</f>
        <v>10</v>
      </c>
      <c r="I39" s="75" t="str">
        <f>A39</f>
        <v>全体(n = 1,553 )　　</v>
      </c>
      <c r="J39" s="78">
        <f>C40</f>
        <v>1.80296200901481</v>
      </c>
      <c r="K39" s="79">
        <f t="shared" ref="K39:N39" si="9">D40</f>
        <v>60.463618802318095</v>
      </c>
      <c r="L39" s="80">
        <f t="shared" si="9"/>
        <v>35.093367675466844</v>
      </c>
      <c r="M39" s="79">
        <f t="shared" si="9"/>
        <v>1.9961365099806825</v>
      </c>
      <c r="N39" s="81">
        <f t="shared" si="9"/>
        <v>0.64391500321957496</v>
      </c>
    </row>
    <row r="40" spans="1:14" ht="13.5" customHeight="1" x14ac:dyDescent="0.2">
      <c r="A40" s="285"/>
      <c r="B40" s="20"/>
      <c r="C40" s="20">
        <f>C39/$B$39*100</f>
        <v>1.80296200901481</v>
      </c>
      <c r="D40" s="20">
        <f t="shared" ref="D40:F40" si="10">D39/$B$39*100</f>
        <v>60.463618802318095</v>
      </c>
      <c r="E40" s="20">
        <f t="shared" si="10"/>
        <v>35.093367675466844</v>
      </c>
      <c r="F40" s="20">
        <f t="shared" si="10"/>
        <v>1.9961365099806825</v>
      </c>
      <c r="G40" s="20">
        <f>G39/$B39*100</f>
        <v>0.64391500321957496</v>
      </c>
      <c r="I40" s="90" t="str">
        <f>A41</f>
        <v>18～19歳(n = 14 )　　</v>
      </c>
      <c r="J40" s="92">
        <f>C42</f>
        <v>0</v>
      </c>
      <c r="K40" s="93">
        <f t="shared" ref="K40:N40" si="11">D42</f>
        <v>42.857142857142854</v>
      </c>
      <c r="L40" s="94">
        <f t="shared" si="11"/>
        <v>28.571428571428569</v>
      </c>
      <c r="M40" s="93">
        <f t="shared" si="11"/>
        <v>28.571428571428569</v>
      </c>
      <c r="N40" s="95">
        <f t="shared" si="11"/>
        <v>0</v>
      </c>
    </row>
    <row r="41" spans="1:14" ht="13.5" customHeight="1" x14ac:dyDescent="0.2">
      <c r="A41" s="280" t="str">
        <f>"18～19歳(n = "&amp;B41&amp;" )　　"</f>
        <v>18～19歳(n = 14 )　　</v>
      </c>
      <c r="B41" s="36">
        <f>SUM(C41:G41)</f>
        <v>14</v>
      </c>
      <c r="C41" s="28">
        <v>0</v>
      </c>
      <c r="D41" s="29">
        <v>6</v>
      </c>
      <c r="E41" s="30">
        <v>4</v>
      </c>
      <c r="F41" s="29">
        <v>4</v>
      </c>
      <c r="G41" s="31">
        <v>0</v>
      </c>
      <c r="H41" s="189">
        <v>1</v>
      </c>
      <c r="I41" s="91" t="str">
        <f>A43</f>
        <v>20～29歳(n = 114 )　　</v>
      </c>
      <c r="J41" s="96">
        <f>C44</f>
        <v>7.0175438596491224</v>
      </c>
      <c r="K41" s="97">
        <f t="shared" ref="K41:N41" si="12">D44</f>
        <v>65.789473684210535</v>
      </c>
      <c r="L41" s="98">
        <f t="shared" si="12"/>
        <v>21.929824561403507</v>
      </c>
      <c r="M41" s="97">
        <f t="shared" si="12"/>
        <v>5.2631578947368416</v>
      </c>
      <c r="N41" s="99">
        <f t="shared" si="12"/>
        <v>0</v>
      </c>
    </row>
    <row r="42" spans="1:14" ht="13.5" customHeight="1" x14ac:dyDescent="0.2">
      <c r="A42" s="281"/>
      <c r="B42" s="20">
        <f>B41/$B$39*100</f>
        <v>0.90148100450740498</v>
      </c>
      <c r="C42" s="20">
        <f t="shared" ref="C42:F42" si="13">C41/$B41*100</f>
        <v>0</v>
      </c>
      <c r="D42" s="20">
        <f t="shared" si="13"/>
        <v>42.857142857142854</v>
      </c>
      <c r="E42" s="20">
        <f t="shared" si="13"/>
        <v>28.571428571428569</v>
      </c>
      <c r="F42" s="20">
        <f t="shared" si="13"/>
        <v>28.571428571428569</v>
      </c>
      <c r="G42" s="20">
        <f>G41/$B41*100</f>
        <v>0</v>
      </c>
      <c r="H42" s="2"/>
      <c r="I42" s="91" t="str">
        <f>A45</f>
        <v>30～39歳(n = 174 )　　</v>
      </c>
      <c r="J42" s="96">
        <f>C46</f>
        <v>0</v>
      </c>
      <c r="K42" s="97">
        <f t="shared" ref="K42:N42" si="14">D46</f>
        <v>65.517241379310349</v>
      </c>
      <c r="L42" s="98">
        <f t="shared" si="14"/>
        <v>33.333333333333329</v>
      </c>
      <c r="M42" s="97">
        <f t="shared" si="14"/>
        <v>1.1494252873563218</v>
      </c>
      <c r="N42" s="99">
        <f t="shared" si="14"/>
        <v>0</v>
      </c>
    </row>
    <row r="43" spans="1:14" ht="13.5" customHeight="1" x14ac:dyDescent="0.2">
      <c r="A43" s="280" t="str">
        <f>"20～29歳(n = "&amp;B43&amp;" )　　"</f>
        <v>20～29歳(n = 114 )　　</v>
      </c>
      <c r="B43" s="36">
        <f>SUM(C43:G43)</f>
        <v>114</v>
      </c>
      <c r="C43" s="32">
        <v>8</v>
      </c>
      <c r="D43" s="33">
        <v>75</v>
      </c>
      <c r="E43" s="33">
        <v>25</v>
      </c>
      <c r="F43" s="33">
        <v>6</v>
      </c>
      <c r="G43" s="35">
        <v>0</v>
      </c>
      <c r="H43" s="189">
        <v>2</v>
      </c>
      <c r="I43" s="91" t="str">
        <f>A47</f>
        <v>40～49歳(n = 249 )　　</v>
      </c>
      <c r="J43" s="96">
        <f>C48</f>
        <v>1.2048192771084338</v>
      </c>
      <c r="K43" s="97">
        <f t="shared" ref="K43:N43" si="15">D48</f>
        <v>58.23293172690763</v>
      </c>
      <c r="L43" s="98">
        <f t="shared" si="15"/>
        <v>38.152610441767074</v>
      </c>
      <c r="M43" s="97">
        <f t="shared" si="15"/>
        <v>2.4096385542168677</v>
      </c>
      <c r="N43" s="99">
        <f t="shared" si="15"/>
        <v>0</v>
      </c>
    </row>
    <row r="44" spans="1:14" ht="13.5" customHeight="1" x14ac:dyDescent="0.2">
      <c r="A44" s="281"/>
      <c r="B44" s="20">
        <f>B43/$B$39*100</f>
        <v>7.3406310367031544</v>
      </c>
      <c r="C44" s="20">
        <f t="shared" ref="C44:F44" si="16">C43/$B43*100</f>
        <v>7.0175438596491224</v>
      </c>
      <c r="D44" s="20">
        <f t="shared" si="16"/>
        <v>65.789473684210535</v>
      </c>
      <c r="E44" s="20">
        <f t="shared" si="16"/>
        <v>21.929824561403507</v>
      </c>
      <c r="F44" s="20">
        <f t="shared" si="16"/>
        <v>5.2631578947368416</v>
      </c>
      <c r="G44" s="20">
        <f>G43/$B43*100</f>
        <v>0</v>
      </c>
      <c r="H44" s="2"/>
      <c r="I44" s="91" t="str">
        <f>A49</f>
        <v>50～59歳(n = 250 )　　</v>
      </c>
      <c r="J44" s="96">
        <f>C50</f>
        <v>1.6</v>
      </c>
      <c r="K44" s="97">
        <f t="shared" ref="K44:N44" si="17">D50</f>
        <v>56.000000000000007</v>
      </c>
      <c r="L44" s="98">
        <f t="shared" si="17"/>
        <v>39.200000000000003</v>
      </c>
      <c r="M44" s="97">
        <f t="shared" si="17"/>
        <v>2.8000000000000003</v>
      </c>
      <c r="N44" s="99">
        <f t="shared" si="17"/>
        <v>0.4</v>
      </c>
    </row>
    <row r="45" spans="1:14" ht="13.5" customHeight="1" x14ac:dyDescent="0.2">
      <c r="A45" s="280" t="str">
        <f>"30～39歳(n = "&amp;B45&amp;" )　　"</f>
        <v>30～39歳(n = 174 )　　</v>
      </c>
      <c r="B45" s="36">
        <f>SUM(C45:G45)</f>
        <v>174</v>
      </c>
      <c r="C45" s="28">
        <v>0</v>
      </c>
      <c r="D45" s="29">
        <v>114</v>
      </c>
      <c r="E45" s="30">
        <v>58</v>
      </c>
      <c r="F45" s="29">
        <v>2</v>
      </c>
      <c r="G45" s="31">
        <v>0</v>
      </c>
      <c r="H45" s="189">
        <v>3</v>
      </c>
      <c r="I45" s="91" t="str">
        <f>A51</f>
        <v>60～69歳(n = 329 )　　</v>
      </c>
      <c r="J45" s="96">
        <f>C52</f>
        <v>1.8237082066869299</v>
      </c>
      <c r="K45" s="97">
        <f t="shared" ref="K45:N45" si="18">D52</f>
        <v>56.534954407294833</v>
      </c>
      <c r="L45" s="98">
        <f t="shared" si="18"/>
        <v>39.209726443769</v>
      </c>
      <c r="M45" s="97">
        <f t="shared" si="18"/>
        <v>1.5197568389057752</v>
      </c>
      <c r="N45" s="99">
        <f t="shared" si="18"/>
        <v>0.91185410334346495</v>
      </c>
    </row>
    <row r="46" spans="1:14" ht="13.5" customHeight="1" x14ac:dyDescent="0.2">
      <c r="A46" s="281"/>
      <c r="B46" s="20">
        <f>B45/$B$39*100</f>
        <v>11.204121056020606</v>
      </c>
      <c r="C46" s="20">
        <f t="shared" ref="C46:F46" si="19">C45/$B45*100</f>
        <v>0</v>
      </c>
      <c r="D46" s="20">
        <f t="shared" si="19"/>
        <v>65.517241379310349</v>
      </c>
      <c r="E46" s="20">
        <f t="shared" si="19"/>
        <v>33.333333333333329</v>
      </c>
      <c r="F46" s="20">
        <f t="shared" si="19"/>
        <v>1.1494252873563218</v>
      </c>
      <c r="G46" s="20">
        <f>G45/$B45*100</f>
        <v>0</v>
      </c>
      <c r="H46" s="2"/>
      <c r="I46" s="77" t="str">
        <f>A53</f>
        <v>70歳以上(n = 382 )　　</v>
      </c>
      <c r="J46" s="86">
        <f>C54</f>
        <v>1.0471204188481675</v>
      </c>
      <c r="K46" s="87">
        <f t="shared" ref="K46:N46" si="20">D54</f>
        <v>66.230366492146601</v>
      </c>
      <c r="L46" s="88">
        <f t="shared" si="20"/>
        <v>31.413612565445025</v>
      </c>
      <c r="M46" s="87">
        <f t="shared" si="20"/>
        <v>0.26178010471204188</v>
      </c>
      <c r="N46" s="89">
        <f t="shared" si="20"/>
        <v>1.0471204188481675</v>
      </c>
    </row>
    <row r="47" spans="1:14" ht="13.5" customHeight="1" x14ac:dyDescent="0.2">
      <c r="A47" s="280" t="str">
        <f>"40～49歳(n = "&amp;B47&amp;" )　　"</f>
        <v>40～49歳(n = 249 )　　</v>
      </c>
      <c r="B47" s="36">
        <f>SUM(C47:G47)</f>
        <v>249</v>
      </c>
      <c r="C47" s="28">
        <v>3</v>
      </c>
      <c r="D47" s="29">
        <v>145</v>
      </c>
      <c r="E47" s="30">
        <v>95</v>
      </c>
      <c r="F47" s="29">
        <v>6</v>
      </c>
      <c r="G47" s="31">
        <v>0</v>
      </c>
      <c r="H47" s="189">
        <v>4</v>
      </c>
    </row>
    <row r="48" spans="1:14" x14ac:dyDescent="0.2">
      <c r="A48" s="281"/>
      <c r="B48" s="20">
        <f t="shared" ref="B48" si="21">B47/$B$39*100</f>
        <v>16.033483580167417</v>
      </c>
      <c r="C48" s="20">
        <f t="shared" ref="C48:F48" si="22">C47/$B47*100</f>
        <v>1.2048192771084338</v>
      </c>
      <c r="D48" s="20">
        <f t="shared" si="22"/>
        <v>58.23293172690763</v>
      </c>
      <c r="E48" s="20">
        <f t="shared" si="22"/>
        <v>38.152610441767074</v>
      </c>
      <c r="F48" s="20">
        <f t="shared" si="22"/>
        <v>2.4096385542168677</v>
      </c>
      <c r="G48" s="20">
        <f>G47/$B47*100</f>
        <v>0</v>
      </c>
      <c r="H48" s="2"/>
    </row>
    <row r="49" spans="1:14" ht="13.5" customHeight="1" x14ac:dyDescent="0.2">
      <c r="A49" s="280" t="str">
        <f>"50～59歳(n = "&amp;B49&amp;" )　　"</f>
        <v>50～59歳(n = 250 )　　</v>
      </c>
      <c r="B49" s="36">
        <f>SUM(C49:G49)</f>
        <v>250</v>
      </c>
      <c r="C49" s="28">
        <v>4</v>
      </c>
      <c r="D49" s="29">
        <v>140</v>
      </c>
      <c r="E49" s="30">
        <v>98</v>
      </c>
      <c r="F49" s="29">
        <v>7</v>
      </c>
      <c r="G49" s="31">
        <v>1</v>
      </c>
      <c r="H49" s="189">
        <v>5</v>
      </c>
    </row>
    <row r="50" spans="1:14" x14ac:dyDescent="0.2">
      <c r="A50" s="281"/>
      <c r="B50" s="20">
        <f t="shared" ref="B50" si="23">B49/$B$39*100</f>
        <v>16.097875080489377</v>
      </c>
      <c r="C50" s="20">
        <f t="shared" ref="C50:F50" si="24">C49/$B49*100</f>
        <v>1.6</v>
      </c>
      <c r="D50" s="20">
        <f t="shared" si="24"/>
        <v>56.000000000000007</v>
      </c>
      <c r="E50" s="20">
        <f t="shared" si="24"/>
        <v>39.200000000000003</v>
      </c>
      <c r="F50" s="20">
        <f t="shared" si="24"/>
        <v>2.8000000000000003</v>
      </c>
      <c r="G50" s="20">
        <f>G49/$B49*100</f>
        <v>0.4</v>
      </c>
      <c r="H50" s="2"/>
    </row>
    <row r="51" spans="1:14" ht="13.5" customHeight="1" x14ac:dyDescent="0.2">
      <c r="A51" s="280" t="str">
        <f>"60～69歳(n = "&amp;B51&amp;" )　　"</f>
        <v>60～69歳(n = 329 )　　</v>
      </c>
      <c r="B51" s="36">
        <f>SUM(C51:G51)</f>
        <v>329</v>
      </c>
      <c r="C51" s="28">
        <v>6</v>
      </c>
      <c r="D51" s="29">
        <v>186</v>
      </c>
      <c r="E51" s="30">
        <v>129</v>
      </c>
      <c r="F51" s="29">
        <v>5</v>
      </c>
      <c r="G51" s="31">
        <v>3</v>
      </c>
      <c r="H51" s="189">
        <v>6</v>
      </c>
    </row>
    <row r="52" spans="1:14" x14ac:dyDescent="0.2">
      <c r="A52" s="281"/>
      <c r="B52" s="20">
        <f t="shared" ref="B52" si="25">B51/$B$39*100</f>
        <v>21.184803605924017</v>
      </c>
      <c r="C52" s="20">
        <f t="shared" ref="C52:F52" si="26">C51/$B51*100</f>
        <v>1.8237082066869299</v>
      </c>
      <c r="D52" s="20">
        <f t="shared" si="26"/>
        <v>56.534954407294833</v>
      </c>
      <c r="E52" s="20">
        <f t="shared" si="26"/>
        <v>39.209726443769</v>
      </c>
      <c r="F52" s="20">
        <f t="shared" si="26"/>
        <v>1.5197568389057752</v>
      </c>
      <c r="G52" s="20">
        <f>G51/$B51*100</f>
        <v>0.91185410334346495</v>
      </c>
      <c r="H52" s="2"/>
    </row>
    <row r="53" spans="1:14" ht="13.5" customHeight="1" x14ac:dyDescent="0.2">
      <c r="A53" s="280" t="str">
        <f>"70歳以上(n = "&amp;B53&amp;" )　　"</f>
        <v>70歳以上(n = 382 )　　</v>
      </c>
      <c r="B53" s="36">
        <f>SUM(C53:G53)</f>
        <v>382</v>
      </c>
      <c r="C53" s="28">
        <v>4</v>
      </c>
      <c r="D53" s="29">
        <v>253</v>
      </c>
      <c r="E53" s="30">
        <v>120</v>
      </c>
      <c r="F53" s="29">
        <v>1</v>
      </c>
      <c r="G53" s="31">
        <v>4</v>
      </c>
      <c r="H53" s="189">
        <v>7</v>
      </c>
    </row>
    <row r="54" spans="1:14" x14ac:dyDescent="0.2">
      <c r="A54" s="281"/>
      <c r="B54" s="20">
        <f t="shared" ref="B54" si="27">B53/$B$39*100</f>
        <v>24.597553122987765</v>
      </c>
      <c r="C54" s="20">
        <f t="shared" ref="C54:F54" si="28">C53/$B53*100</f>
        <v>1.0471204188481675</v>
      </c>
      <c r="D54" s="20">
        <f t="shared" si="28"/>
        <v>66.230366492146601</v>
      </c>
      <c r="E54" s="20">
        <f t="shared" si="28"/>
        <v>31.413612565445025</v>
      </c>
      <c r="F54" s="20">
        <f t="shared" si="28"/>
        <v>0.26178010471204188</v>
      </c>
      <c r="G54" s="20">
        <f>G53/$B53*100</f>
        <v>1.0471204188481675</v>
      </c>
      <c r="H54" s="2"/>
    </row>
    <row r="55" spans="1:14" x14ac:dyDescent="0.2">
      <c r="A55" s="188"/>
      <c r="B55" s="22"/>
      <c r="C55" s="22"/>
      <c r="D55" s="22"/>
      <c r="E55" s="22"/>
      <c r="F55" s="22"/>
      <c r="G55" s="22"/>
    </row>
    <row r="56" spans="1:14" x14ac:dyDescent="0.2">
      <c r="A56" s="188"/>
      <c r="B56" s="22"/>
      <c r="C56" s="22"/>
      <c r="D56" s="22"/>
      <c r="E56" s="22"/>
      <c r="F56" s="22"/>
      <c r="G56" s="22"/>
    </row>
    <row r="57" spans="1:14" x14ac:dyDescent="0.2">
      <c r="A57" s="188"/>
      <c r="B57" s="22"/>
      <c r="C57" s="22"/>
      <c r="D57" s="22"/>
      <c r="E57" s="22"/>
      <c r="F57" s="22"/>
      <c r="G57" s="22"/>
    </row>
    <row r="58" spans="1:14" x14ac:dyDescent="0.2">
      <c r="A58" s="188"/>
      <c r="B58" s="22"/>
      <c r="C58" s="22"/>
      <c r="D58" s="22"/>
      <c r="E58" s="22"/>
      <c r="F58" s="22"/>
      <c r="G58" s="22"/>
    </row>
    <row r="60" spans="1:14" ht="13.5" customHeight="1" x14ac:dyDescent="0.2">
      <c r="A60" s="3" t="s">
        <v>26</v>
      </c>
      <c r="B60" s="1" t="str">
        <f>B37</f>
        <v>くらしの前年比較</v>
      </c>
      <c r="C60" s="8"/>
      <c r="D60" s="8"/>
      <c r="E60" s="8"/>
      <c r="F60" s="8"/>
      <c r="G60" s="9" t="s">
        <v>19</v>
      </c>
    </row>
    <row r="61" spans="1:14" ht="22.5" customHeight="1" x14ac:dyDescent="0.2">
      <c r="A61" s="13" t="s">
        <v>27</v>
      </c>
      <c r="B61" s="67" t="str">
        <f>B38</f>
        <v>調査数</v>
      </c>
      <c r="C61" s="68" t="str">
        <f>C38</f>
        <v>楽になった</v>
      </c>
      <c r="D61" s="69" t="str">
        <f>D38</f>
        <v>かわらない</v>
      </c>
      <c r="E61" s="70" t="str">
        <f>E38</f>
        <v>苦しくなった</v>
      </c>
      <c r="F61" s="69" t="str">
        <f>F38</f>
        <v>わからない</v>
      </c>
      <c r="G61" s="71" t="str">
        <f>G38</f>
        <v>無回答</v>
      </c>
      <c r="H61" s="21" t="s">
        <v>35</v>
      </c>
      <c r="I61" s="12" t="str">
        <f>A61</f>
        <v>【居住圏域別】</v>
      </c>
      <c r="J61" s="68" t="str">
        <f>C61</f>
        <v>楽になった</v>
      </c>
      <c r="K61" s="69" t="str">
        <f>D61</f>
        <v>かわらない</v>
      </c>
      <c r="L61" s="70" t="str">
        <f>E61</f>
        <v>苦しくなった</v>
      </c>
      <c r="M61" s="69" t="str">
        <f>F61</f>
        <v>わからない</v>
      </c>
      <c r="N61" s="71" t="str">
        <f>G61</f>
        <v>無回答</v>
      </c>
    </row>
    <row r="62" spans="1:14" ht="13.5" customHeight="1" x14ac:dyDescent="0.2">
      <c r="A62" s="284" t="str">
        <f>"全体(n = "&amp;B62&amp;" )　　"</f>
        <v>全体(n = 1,553 )　　</v>
      </c>
      <c r="B62" s="225" t="s">
        <v>255</v>
      </c>
      <c r="C62" s="36">
        <f>$C$30</f>
        <v>28</v>
      </c>
      <c r="D62" s="36">
        <f>$D$30</f>
        <v>939</v>
      </c>
      <c r="E62" s="36">
        <f>$E$30</f>
        <v>545</v>
      </c>
      <c r="F62" s="36">
        <f>$F$30</f>
        <v>31</v>
      </c>
      <c r="G62" s="36">
        <f>$G$30</f>
        <v>10</v>
      </c>
      <c r="I62" s="75" t="str">
        <f>A62</f>
        <v>全体(n = 1,553 )　　</v>
      </c>
      <c r="J62" s="78">
        <f>C63</f>
        <v>1.80296200901481</v>
      </c>
      <c r="K62" s="79">
        <f>D63</f>
        <v>60.463618802318095</v>
      </c>
      <c r="L62" s="80">
        <f>E63</f>
        <v>35.093367675466844</v>
      </c>
      <c r="M62" s="79">
        <f>F63</f>
        <v>1.9961365099806825</v>
      </c>
      <c r="N62" s="81">
        <f>G63</f>
        <v>0.64391500321957496</v>
      </c>
    </row>
    <row r="63" spans="1:14" ht="13.5" customHeight="1" x14ac:dyDescent="0.2">
      <c r="A63" s="285"/>
      <c r="B63" s="37"/>
      <c r="C63" s="20">
        <f t="shared" ref="C63:F63" si="29">C62/$B$62*100</f>
        <v>1.80296200901481</v>
      </c>
      <c r="D63" s="20">
        <f t="shared" si="29"/>
        <v>60.463618802318095</v>
      </c>
      <c r="E63" s="20">
        <f t="shared" si="29"/>
        <v>35.093367675466844</v>
      </c>
      <c r="F63" s="20">
        <f t="shared" si="29"/>
        <v>1.9961365099806825</v>
      </c>
      <c r="G63" s="20">
        <f>G62/$B62*100</f>
        <v>0.64391500321957496</v>
      </c>
      <c r="I63" s="90" t="str">
        <f>A64</f>
        <v>岐阜圏域(n = 584 )　　</v>
      </c>
      <c r="J63" s="92">
        <f>C65</f>
        <v>2.3972602739726026</v>
      </c>
      <c r="K63" s="93">
        <f>D65</f>
        <v>59.760273972602739</v>
      </c>
      <c r="L63" s="94">
        <f>E65</f>
        <v>35.445205479452049</v>
      </c>
      <c r="M63" s="93">
        <f>F65</f>
        <v>1.7123287671232876</v>
      </c>
      <c r="N63" s="95">
        <f>G65</f>
        <v>0.68493150684931503</v>
      </c>
    </row>
    <row r="64" spans="1:14" ht="13.5" customHeight="1" x14ac:dyDescent="0.2">
      <c r="A64" s="280" t="str">
        <f>"岐阜圏域(n = "&amp;B64&amp;" )　　"</f>
        <v>岐阜圏域(n = 584 )　　</v>
      </c>
      <c r="B64" s="36">
        <f>SUM(C64:G64)</f>
        <v>584</v>
      </c>
      <c r="C64" s="28">
        <v>14</v>
      </c>
      <c r="D64" s="29">
        <v>349</v>
      </c>
      <c r="E64" s="30">
        <v>207</v>
      </c>
      <c r="F64" s="29">
        <v>10</v>
      </c>
      <c r="G64" s="31">
        <v>4</v>
      </c>
      <c r="H64" s="189">
        <v>1</v>
      </c>
      <c r="I64" s="91" t="str">
        <f>A66</f>
        <v>西濃圏域(n = 280 )　　</v>
      </c>
      <c r="J64" s="96">
        <f>C67</f>
        <v>1.4285714285714286</v>
      </c>
      <c r="K64" s="97">
        <f>D67</f>
        <v>61.428571428571431</v>
      </c>
      <c r="L64" s="98">
        <f>E67</f>
        <v>33.928571428571431</v>
      </c>
      <c r="M64" s="97">
        <f>F67</f>
        <v>2.5</v>
      </c>
      <c r="N64" s="99">
        <f>G67</f>
        <v>0.7142857142857143</v>
      </c>
    </row>
    <row r="65" spans="1:15" ht="13.5" customHeight="1" x14ac:dyDescent="0.2">
      <c r="A65" s="281"/>
      <c r="B65" s="20">
        <f>B64/$B$62*100</f>
        <v>37.604636188023186</v>
      </c>
      <c r="C65" s="20">
        <f>C64/$B64*100</f>
        <v>2.3972602739726026</v>
      </c>
      <c r="D65" s="20">
        <f t="shared" ref="D65:F65" si="30">D64/$B64*100</f>
        <v>59.760273972602739</v>
      </c>
      <c r="E65" s="20">
        <f t="shared" si="30"/>
        <v>35.445205479452049</v>
      </c>
      <c r="F65" s="20">
        <f t="shared" si="30"/>
        <v>1.7123287671232876</v>
      </c>
      <c r="G65" s="20">
        <f>G64/$B64*100</f>
        <v>0.68493150684931503</v>
      </c>
      <c r="H65" s="2"/>
      <c r="I65" s="91" t="str">
        <f>A68</f>
        <v>中濃圏域(n = 279 )　　</v>
      </c>
      <c r="J65" s="96">
        <f>C69</f>
        <v>2.5089605734767026</v>
      </c>
      <c r="K65" s="97">
        <f>D69</f>
        <v>62.365591397849464</v>
      </c>
      <c r="L65" s="98">
        <f>E69</f>
        <v>32.258064516129032</v>
      </c>
      <c r="M65" s="97">
        <f>F69</f>
        <v>2.5089605734767026</v>
      </c>
      <c r="N65" s="99">
        <f>G69</f>
        <v>0.35842293906810035</v>
      </c>
    </row>
    <row r="66" spans="1:15" ht="13.5" customHeight="1" x14ac:dyDescent="0.2">
      <c r="A66" s="280" t="str">
        <f>"西濃圏域(n = "&amp;B66&amp;" )　　"</f>
        <v>西濃圏域(n = 280 )　　</v>
      </c>
      <c r="B66" s="36">
        <f>SUM(C66:G66)</f>
        <v>280</v>
      </c>
      <c r="C66" s="28">
        <v>4</v>
      </c>
      <c r="D66" s="29">
        <v>172</v>
      </c>
      <c r="E66" s="30">
        <v>95</v>
      </c>
      <c r="F66" s="29">
        <v>7</v>
      </c>
      <c r="G66" s="31">
        <v>2</v>
      </c>
      <c r="H66" s="189">
        <v>2</v>
      </c>
      <c r="I66" s="91" t="str">
        <f>A70</f>
        <v>東濃圏域(n = 262 )　　</v>
      </c>
      <c r="J66" s="96">
        <f>C71</f>
        <v>0.38167938931297707</v>
      </c>
      <c r="K66" s="97">
        <f>D71</f>
        <v>59.160305343511453</v>
      </c>
      <c r="L66" s="98">
        <f>E71</f>
        <v>38.549618320610683</v>
      </c>
      <c r="M66" s="97">
        <f>F71</f>
        <v>1.9083969465648856</v>
      </c>
      <c r="N66" s="99">
        <f>G71</f>
        <v>0</v>
      </c>
    </row>
    <row r="67" spans="1:15" ht="13.5" customHeight="1" x14ac:dyDescent="0.2">
      <c r="A67" s="281"/>
      <c r="B67" s="20">
        <f>B66/$B$62*100</f>
        <v>18.0296200901481</v>
      </c>
      <c r="C67" s="20">
        <f>C66/$B66*100</f>
        <v>1.4285714285714286</v>
      </c>
      <c r="D67" s="20">
        <f t="shared" ref="D67:F67" si="31">D66/$B66*100</f>
        <v>61.428571428571431</v>
      </c>
      <c r="E67" s="20">
        <f t="shared" si="31"/>
        <v>33.928571428571431</v>
      </c>
      <c r="F67" s="20">
        <f t="shared" si="31"/>
        <v>2.5</v>
      </c>
      <c r="G67" s="20">
        <f>G66/$B66*100</f>
        <v>0.7142857142857143</v>
      </c>
      <c r="H67" s="2"/>
      <c r="I67" s="77" t="str">
        <f>A72</f>
        <v>飛騨圏域(n = 114 )　　</v>
      </c>
      <c r="J67" s="86">
        <f>C73</f>
        <v>1.7543859649122806</v>
      </c>
      <c r="K67" s="87">
        <f>D73</f>
        <v>59.649122807017541</v>
      </c>
      <c r="L67" s="88">
        <f>E73</f>
        <v>36.84210526315789</v>
      </c>
      <c r="M67" s="87">
        <f>F73</f>
        <v>0.8771929824561403</v>
      </c>
      <c r="N67" s="89">
        <f>G73</f>
        <v>0.8771929824561403</v>
      </c>
    </row>
    <row r="68" spans="1:15" ht="13.5" customHeight="1" x14ac:dyDescent="0.2">
      <c r="A68" s="280" t="str">
        <f>"中濃圏域(n = "&amp;B68&amp;" )　　"</f>
        <v>中濃圏域(n = 279 )　　</v>
      </c>
      <c r="B68" s="36">
        <f>SUM(C68:G68)</f>
        <v>279</v>
      </c>
      <c r="C68" s="28">
        <v>7</v>
      </c>
      <c r="D68" s="29">
        <v>174</v>
      </c>
      <c r="E68" s="30">
        <v>90</v>
      </c>
      <c r="F68" s="29">
        <v>7</v>
      </c>
      <c r="G68" s="31">
        <v>1</v>
      </c>
      <c r="H68" s="189">
        <v>3</v>
      </c>
    </row>
    <row r="69" spans="1:15" ht="13.5" customHeight="1" x14ac:dyDescent="0.2">
      <c r="A69" s="281"/>
      <c r="B69" s="20">
        <f>B68/$B$62*100</f>
        <v>17.965228589826143</v>
      </c>
      <c r="C69" s="20">
        <f>C68/$B68*100</f>
        <v>2.5089605734767026</v>
      </c>
      <c r="D69" s="20">
        <f t="shared" ref="D69:F69" si="32">D68/$B68*100</f>
        <v>62.365591397849464</v>
      </c>
      <c r="E69" s="20">
        <f t="shared" si="32"/>
        <v>32.258064516129032</v>
      </c>
      <c r="F69" s="20">
        <f t="shared" si="32"/>
        <v>2.5089605734767026</v>
      </c>
      <c r="G69" s="20">
        <f>G68/$B68*100</f>
        <v>0.35842293906810035</v>
      </c>
      <c r="H69" s="2"/>
    </row>
    <row r="70" spans="1:15" ht="13.5" customHeight="1" x14ac:dyDescent="0.2">
      <c r="A70" s="280" t="str">
        <f>"東濃圏域(n = "&amp;B70&amp;" )　　"</f>
        <v>東濃圏域(n = 262 )　　</v>
      </c>
      <c r="B70" s="36">
        <f>SUM(C70:G70)</f>
        <v>262</v>
      </c>
      <c r="C70" s="28">
        <v>1</v>
      </c>
      <c r="D70" s="29">
        <v>155</v>
      </c>
      <c r="E70" s="30">
        <v>101</v>
      </c>
      <c r="F70" s="29">
        <v>5</v>
      </c>
      <c r="G70" s="31">
        <v>0</v>
      </c>
      <c r="H70" s="189">
        <v>4</v>
      </c>
    </row>
    <row r="71" spans="1:15" ht="13.5" customHeight="1" x14ac:dyDescent="0.2">
      <c r="A71" s="281"/>
      <c r="B71" s="20">
        <f>B70/$B$62*100</f>
        <v>16.870573084352866</v>
      </c>
      <c r="C71" s="20">
        <f>C70/$B70*100</f>
        <v>0.38167938931297707</v>
      </c>
      <c r="D71" s="20">
        <f t="shared" ref="D71:F71" si="33">D70/$B70*100</f>
        <v>59.160305343511453</v>
      </c>
      <c r="E71" s="20">
        <f t="shared" si="33"/>
        <v>38.549618320610683</v>
      </c>
      <c r="F71" s="20">
        <f t="shared" si="33"/>
        <v>1.9083969465648856</v>
      </c>
      <c r="G71" s="20">
        <f>G70/$B70*100</f>
        <v>0</v>
      </c>
      <c r="H71" s="2"/>
    </row>
    <row r="72" spans="1:15" ht="13.5" customHeight="1" x14ac:dyDescent="0.2">
      <c r="A72" s="280" t="str">
        <f>"飛騨圏域(n = "&amp;B72&amp;" )　　"</f>
        <v>飛騨圏域(n = 114 )　　</v>
      </c>
      <c r="B72" s="36">
        <f>SUM(C72:G72)</f>
        <v>114</v>
      </c>
      <c r="C72" s="28">
        <v>2</v>
      </c>
      <c r="D72" s="29">
        <v>68</v>
      </c>
      <c r="E72" s="30">
        <v>42</v>
      </c>
      <c r="F72" s="29">
        <v>1</v>
      </c>
      <c r="G72" s="31">
        <v>1</v>
      </c>
      <c r="H72" s="189">
        <v>5</v>
      </c>
    </row>
    <row r="73" spans="1:15" x14ac:dyDescent="0.2">
      <c r="A73" s="281"/>
      <c r="B73" s="20">
        <f>B72/$B$62*100</f>
        <v>7.3406310367031544</v>
      </c>
      <c r="C73" s="20">
        <f>C72/$B72*100</f>
        <v>1.7543859649122806</v>
      </c>
      <c r="D73" s="20">
        <f t="shared" ref="D73:F73" si="34">D72/$B72*100</f>
        <v>59.649122807017541</v>
      </c>
      <c r="E73" s="20">
        <f t="shared" si="34"/>
        <v>36.84210526315789</v>
      </c>
      <c r="F73" s="20">
        <f t="shared" si="34"/>
        <v>0.8771929824561403</v>
      </c>
      <c r="G73" s="20">
        <f>G72/$B72*100</f>
        <v>0.8771929824561403</v>
      </c>
      <c r="H73" s="2"/>
    </row>
    <row r="75" spans="1:15" x14ac:dyDescent="0.2">
      <c r="A75" s="3" t="s">
        <v>28</v>
      </c>
      <c r="B75" s="1" t="str">
        <f>B28</f>
        <v>くらしの前年比較</v>
      </c>
      <c r="C75" s="8"/>
      <c r="D75" s="8"/>
      <c r="E75" s="8"/>
      <c r="F75" s="8"/>
      <c r="G75" s="9" t="s">
        <v>1</v>
      </c>
      <c r="I75" s="8"/>
      <c r="J75" s="8"/>
      <c r="K75" s="8"/>
      <c r="L75" s="8"/>
      <c r="M75" s="8"/>
      <c r="N75" s="8"/>
      <c r="O75" s="8"/>
    </row>
    <row r="76" spans="1:15" ht="21.6" x14ac:dyDescent="0.2">
      <c r="A76" s="12" t="s">
        <v>29</v>
      </c>
      <c r="B76" s="14" t="str">
        <f>B29</f>
        <v>調査数</v>
      </c>
      <c r="C76" s="15" t="str">
        <f>C29</f>
        <v>楽になった</v>
      </c>
      <c r="D76" s="16" t="str">
        <f>D29</f>
        <v>かわらない</v>
      </c>
      <c r="E76" s="17" t="str">
        <f>E29</f>
        <v>苦しくなった</v>
      </c>
      <c r="F76" s="16" t="str">
        <f>F29</f>
        <v>わからない</v>
      </c>
      <c r="G76" s="18" t="str">
        <f>G29</f>
        <v>無回答</v>
      </c>
      <c r="I76" s="12" t="str">
        <f t="shared" ref="I76:O77" si="35">A76</f>
        <v>【職業別】</v>
      </c>
      <c r="J76" s="67" t="str">
        <f t="shared" si="35"/>
        <v>調査数</v>
      </c>
      <c r="K76" s="68" t="str">
        <f t="shared" si="35"/>
        <v>楽になった</v>
      </c>
      <c r="L76" s="69" t="str">
        <f t="shared" si="35"/>
        <v>かわらない</v>
      </c>
      <c r="M76" s="70" t="str">
        <f t="shared" si="35"/>
        <v>苦しくなった</v>
      </c>
      <c r="N76" s="69" t="str">
        <f t="shared" si="35"/>
        <v>わからない</v>
      </c>
      <c r="O76" s="71" t="str">
        <f t="shared" si="35"/>
        <v>無回答</v>
      </c>
    </row>
    <row r="77" spans="1:15" ht="13.5" customHeight="1" x14ac:dyDescent="0.2">
      <c r="A77" s="284" t="str">
        <f>"全体(n = "&amp;B77&amp;" )　　"</f>
        <v>全体(n = 1,553 )　　</v>
      </c>
      <c r="B77" s="225" t="s">
        <v>255</v>
      </c>
      <c r="C77" s="36">
        <f>$C$30</f>
        <v>28</v>
      </c>
      <c r="D77" s="36">
        <f>$D$30</f>
        <v>939</v>
      </c>
      <c r="E77" s="36">
        <f>$E$30</f>
        <v>545</v>
      </c>
      <c r="F77" s="36">
        <f>$F$30</f>
        <v>31</v>
      </c>
      <c r="G77" s="36">
        <f>$G$30</f>
        <v>10</v>
      </c>
      <c r="H77" s="8"/>
      <c r="I77" s="286" t="str">
        <f t="shared" si="35"/>
        <v>全体(n = 1,553 )　　</v>
      </c>
      <c r="J77" s="122" t="str">
        <f t="shared" si="35"/>
        <v>1,553</v>
      </c>
      <c r="K77" s="130">
        <f t="shared" si="35"/>
        <v>28</v>
      </c>
      <c r="L77" s="131">
        <f t="shared" si="35"/>
        <v>939</v>
      </c>
      <c r="M77" s="132">
        <f t="shared" si="35"/>
        <v>545</v>
      </c>
      <c r="N77" s="131">
        <f t="shared" si="35"/>
        <v>31</v>
      </c>
      <c r="O77" s="133">
        <f t="shared" si="35"/>
        <v>10</v>
      </c>
    </row>
    <row r="78" spans="1:15" x14ac:dyDescent="0.2">
      <c r="A78" s="285"/>
      <c r="B78" s="37"/>
      <c r="C78" s="20">
        <f>C77/$B$77*100</f>
        <v>1.80296200901481</v>
      </c>
      <c r="D78" s="20">
        <f t="shared" ref="D78:F78" si="36">D77/$B$77*100</f>
        <v>60.463618802318095</v>
      </c>
      <c r="E78" s="20">
        <f t="shared" si="36"/>
        <v>35.093367675466844</v>
      </c>
      <c r="F78" s="20">
        <f t="shared" si="36"/>
        <v>1.9961365099806825</v>
      </c>
      <c r="G78" s="20">
        <f>G77/$B77*100</f>
        <v>0.64391500321957496</v>
      </c>
      <c r="H78" s="23" t="s">
        <v>30</v>
      </c>
      <c r="I78" s="287"/>
      <c r="J78" s="123">
        <f t="shared" ref="J78:O80" si="37">B78</f>
        <v>0</v>
      </c>
      <c r="K78" s="134">
        <f t="shared" si="37"/>
        <v>1.80296200901481</v>
      </c>
      <c r="L78" s="135">
        <f t="shared" si="37"/>
        <v>60.463618802318095</v>
      </c>
      <c r="M78" s="136">
        <f t="shared" si="37"/>
        <v>35.093367675466844</v>
      </c>
      <c r="N78" s="135">
        <f t="shared" si="37"/>
        <v>1.9961365099806825</v>
      </c>
      <c r="O78" s="137">
        <f t="shared" si="37"/>
        <v>0.64391500321957496</v>
      </c>
    </row>
    <row r="79" spans="1:15" x14ac:dyDescent="0.2">
      <c r="A79" s="288" t="str">
        <f>"自営業(n = "&amp;B79&amp;" )　　"</f>
        <v>自営業(n = 145 )　　</v>
      </c>
      <c r="B79" s="36">
        <f>SUM(C79:G79)</f>
        <v>145</v>
      </c>
      <c r="C79" s="28">
        <v>1</v>
      </c>
      <c r="D79" s="29">
        <v>69</v>
      </c>
      <c r="E79" s="30">
        <v>72</v>
      </c>
      <c r="F79" s="29">
        <v>3</v>
      </c>
      <c r="G79" s="31">
        <v>0</v>
      </c>
      <c r="H79" s="23" t="s">
        <v>31</v>
      </c>
      <c r="I79" s="286" t="str">
        <f>A79</f>
        <v>自営業(n = 145 )　　</v>
      </c>
      <c r="J79" s="122">
        <f t="shared" si="37"/>
        <v>145</v>
      </c>
      <c r="K79" s="130">
        <f t="shared" si="37"/>
        <v>1</v>
      </c>
      <c r="L79" s="131">
        <f t="shared" si="37"/>
        <v>69</v>
      </c>
      <c r="M79" s="132">
        <f t="shared" si="37"/>
        <v>72</v>
      </c>
      <c r="N79" s="131">
        <f t="shared" si="37"/>
        <v>3</v>
      </c>
      <c r="O79" s="133">
        <f t="shared" si="37"/>
        <v>0</v>
      </c>
    </row>
    <row r="80" spans="1:15" x14ac:dyDescent="0.2">
      <c r="A80" s="289"/>
      <c r="B80" s="20">
        <f>B79/$B$77*100</f>
        <v>9.3367675466838378</v>
      </c>
      <c r="C80" s="20">
        <f t="shared" ref="C80:F80" si="38">C79/$B79*100</f>
        <v>0.68965517241379315</v>
      </c>
      <c r="D80" s="20">
        <f t="shared" si="38"/>
        <v>47.586206896551722</v>
      </c>
      <c r="E80" s="20">
        <f t="shared" si="38"/>
        <v>49.655172413793103</v>
      </c>
      <c r="F80" s="20">
        <f t="shared" si="38"/>
        <v>2.0689655172413794</v>
      </c>
      <c r="G80" s="20">
        <f>G79/$B79*100</f>
        <v>0</v>
      </c>
      <c r="H80" s="23" t="s">
        <v>32</v>
      </c>
      <c r="I80" s="287"/>
      <c r="J80" s="123">
        <f t="shared" si="37"/>
        <v>9.3367675466838378</v>
      </c>
      <c r="K80" s="134">
        <f t="shared" si="37"/>
        <v>0.68965517241379315</v>
      </c>
      <c r="L80" s="135">
        <f t="shared" si="37"/>
        <v>47.586206896551722</v>
      </c>
      <c r="M80" s="136">
        <f t="shared" si="37"/>
        <v>49.655172413793103</v>
      </c>
      <c r="N80" s="135">
        <f t="shared" si="37"/>
        <v>2.0689655172413794</v>
      </c>
      <c r="O80" s="137">
        <f t="shared" si="37"/>
        <v>0</v>
      </c>
    </row>
    <row r="81" spans="1:15" ht="13.5" customHeight="1" x14ac:dyDescent="0.2">
      <c r="A81" s="288" t="str">
        <f>"自由業(※1)(n = "&amp;B81&amp;" )　　"</f>
        <v>自由業(※1)(n = 14 )　　</v>
      </c>
      <c r="B81" s="36">
        <f>SUM(C81:G81)</f>
        <v>14</v>
      </c>
      <c r="C81" s="28">
        <v>1</v>
      </c>
      <c r="D81" s="29">
        <v>6</v>
      </c>
      <c r="E81" s="30">
        <v>7</v>
      </c>
      <c r="F81" s="29">
        <v>0</v>
      </c>
      <c r="G81" s="31">
        <v>0</v>
      </c>
      <c r="H81" s="23" t="s">
        <v>33</v>
      </c>
      <c r="I81" s="286" t="str">
        <f t="shared" ref="I81:O81" si="39">A83</f>
        <v>会社・団体役員(n = 152 )　　</v>
      </c>
      <c r="J81" s="122">
        <f t="shared" si="39"/>
        <v>152</v>
      </c>
      <c r="K81" s="130">
        <f t="shared" si="39"/>
        <v>3</v>
      </c>
      <c r="L81" s="131">
        <f t="shared" si="39"/>
        <v>105</v>
      </c>
      <c r="M81" s="132">
        <f t="shared" si="39"/>
        <v>41</v>
      </c>
      <c r="N81" s="131">
        <f t="shared" si="39"/>
        <v>3</v>
      </c>
      <c r="O81" s="133">
        <f t="shared" si="39"/>
        <v>0</v>
      </c>
    </row>
    <row r="82" spans="1:15" x14ac:dyDescent="0.2">
      <c r="A82" s="289"/>
      <c r="B82" s="20">
        <f>B81/$B$77*100</f>
        <v>0.90148100450740498</v>
      </c>
      <c r="C82" s="20">
        <f t="shared" ref="C82:F82" si="40">C81/$B81*100</f>
        <v>7.1428571428571423</v>
      </c>
      <c r="D82" s="20">
        <f t="shared" si="40"/>
        <v>42.857142857142854</v>
      </c>
      <c r="E82" s="20">
        <f t="shared" si="40"/>
        <v>50</v>
      </c>
      <c r="F82" s="20">
        <f t="shared" si="40"/>
        <v>0</v>
      </c>
      <c r="G82" s="20">
        <f>G81/$B81*100</f>
        <v>0</v>
      </c>
      <c r="H82" s="23" t="s">
        <v>34</v>
      </c>
      <c r="I82" s="287"/>
      <c r="J82" s="123">
        <f t="shared" ref="J82:O86" si="41">B84</f>
        <v>9.787508048937541</v>
      </c>
      <c r="K82" s="134">
        <f t="shared" si="41"/>
        <v>1.9736842105263157</v>
      </c>
      <c r="L82" s="135">
        <f t="shared" si="41"/>
        <v>69.078947368421055</v>
      </c>
      <c r="M82" s="136">
        <f t="shared" si="41"/>
        <v>26.973684210526315</v>
      </c>
      <c r="N82" s="135">
        <f t="shared" si="41"/>
        <v>1.9736842105263157</v>
      </c>
      <c r="O82" s="137">
        <f t="shared" si="41"/>
        <v>0</v>
      </c>
    </row>
    <row r="83" spans="1:15" ht="13.5" customHeight="1" x14ac:dyDescent="0.2">
      <c r="A83" s="288" t="str">
        <f>"会社・団体役員(n = "&amp;B83&amp;" )　　"</f>
        <v>会社・団体役員(n = 152 )　　</v>
      </c>
      <c r="B83" s="36">
        <f>SUM(C83:G83)</f>
        <v>152</v>
      </c>
      <c r="C83" s="28">
        <v>3</v>
      </c>
      <c r="D83" s="29">
        <v>105</v>
      </c>
      <c r="E83" s="30">
        <v>41</v>
      </c>
      <c r="F83" s="29">
        <v>3</v>
      </c>
      <c r="G83" s="31">
        <v>0</v>
      </c>
      <c r="I83" s="290" t="str">
        <f>A85</f>
        <v>正規の従業員・職員(n = 361 )　　</v>
      </c>
      <c r="J83" s="122">
        <f t="shared" si="41"/>
        <v>361</v>
      </c>
      <c r="K83" s="130">
        <f t="shared" si="41"/>
        <v>10</v>
      </c>
      <c r="L83" s="131">
        <f t="shared" si="41"/>
        <v>232</v>
      </c>
      <c r="M83" s="132">
        <f t="shared" si="41"/>
        <v>110</v>
      </c>
      <c r="N83" s="131">
        <f t="shared" si="41"/>
        <v>9</v>
      </c>
      <c r="O83" s="133">
        <f t="shared" si="41"/>
        <v>0</v>
      </c>
    </row>
    <row r="84" spans="1:15" x14ac:dyDescent="0.2">
      <c r="A84" s="289"/>
      <c r="B84" s="20">
        <f>B83/$B$77*100</f>
        <v>9.787508048937541</v>
      </c>
      <c r="C84" s="20">
        <f t="shared" ref="C84:F84" si="42">C83/$B83*100</f>
        <v>1.9736842105263157</v>
      </c>
      <c r="D84" s="20">
        <f t="shared" si="42"/>
        <v>69.078947368421055</v>
      </c>
      <c r="E84" s="20">
        <f t="shared" si="42"/>
        <v>26.973684210526315</v>
      </c>
      <c r="F84" s="20">
        <f t="shared" si="42"/>
        <v>1.9736842105263157</v>
      </c>
      <c r="G84" s="20">
        <f>G83/$B83*100</f>
        <v>0</v>
      </c>
      <c r="H84" s="19"/>
      <c r="I84" s="291"/>
      <c r="J84" s="123">
        <f t="shared" si="41"/>
        <v>23.245331616226657</v>
      </c>
      <c r="K84" s="134">
        <f t="shared" si="41"/>
        <v>2.7700831024930745</v>
      </c>
      <c r="L84" s="135">
        <f t="shared" si="41"/>
        <v>64.265927977839326</v>
      </c>
      <c r="M84" s="136">
        <f t="shared" si="41"/>
        <v>30.470914127423821</v>
      </c>
      <c r="N84" s="135">
        <f t="shared" si="41"/>
        <v>2.4930747922437675</v>
      </c>
      <c r="O84" s="137">
        <f t="shared" si="41"/>
        <v>0</v>
      </c>
    </row>
    <row r="85" spans="1:15" ht="13.5" customHeight="1" x14ac:dyDescent="0.2">
      <c r="A85" s="292" t="str">
        <f>"正規の従業員・職員(n = "&amp;B85&amp;" )　　"</f>
        <v>正規の従業員・職員(n = 361 )　　</v>
      </c>
      <c r="B85" s="36">
        <f>SUM(C85:G85)</f>
        <v>361</v>
      </c>
      <c r="C85" s="28">
        <v>10</v>
      </c>
      <c r="D85" s="29">
        <v>232</v>
      </c>
      <c r="E85" s="30">
        <v>110</v>
      </c>
      <c r="F85" s="29">
        <v>9</v>
      </c>
      <c r="G85" s="31">
        <v>0</v>
      </c>
      <c r="H85" s="19"/>
      <c r="I85" s="294" t="str">
        <f>A87</f>
        <v>パートタイム・アルバイト・派遣(n = 288 )　　</v>
      </c>
      <c r="J85" s="122">
        <f t="shared" si="41"/>
        <v>288</v>
      </c>
      <c r="K85" s="130">
        <f t="shared" si="41"/>
        <v>4</v>
      </c>
      <c r="L85" s="131">
        <f t="shared" si="41"/>
        <v>167</v>
      </c>
      <c r="M85" s="132">
        <f t="shared" si="41"/>
        <v>112</v>
      </c>
      <c r="N85" s="131">
        <f t="shared" si="41"/>
        <v>5</v>
      </c>
      <c r="O85" s="133">
        <f t="shared" si="41"/>
        <v>0</v>
      </c>
    </row>
    <row r="86" spans="1:15" x14ac:dyDescent="0.2">
      <c r="A86" s="293"/>
      <c r="B86" s="20">
        <f>B85/$B$77*100</f>
        <v>23.245331616226657</v>
      </c>
      <c r="C86" s="20">
        <f t="shared" ref="C86:F86" si="43">C85/$B85*100</f>
        <v>2.7700831024930745</v>
      </c>
      <c r="D86" s="20">
        <f t="shared" si="43"/>
        <v>64.265927977839326</v>
      </c>
      <c r="E86" s="20">
        <f t="shared" si="43"/>
        <v>30.470914127423821</v>
      </c>
      <c r="F86" s="20">
        <f t="shared" si="43"/>
        <v>2.4930747922437675</v>
      </c>
      <c r="G86" s="20">
        <f>G85/$B85*100</f>
        <v>0</v>
      </c>
      <c r="H86" s="19"/>
      <c r="I86" s="295"/>
      <c r="J86" s="123">
        <f t="shared" si="41"/>
        <v>18.544752092723758</v>
      </c>
      <c r="K86" s="134">
        <f t="shared" si="41"/>
        <v>1.3888888888888888</v>
      </c>
      <c r="L86" s="135">
        <f t="shared" si="41"/>
        <v>57.986111111111114</v>
      </c>
      <c r="M86" s="136">
        <f t="shared" si="41"/>
        <v>38.888888888888893</v>
      </c>
      <c r="N86" s="135">
        <f t="shared" si="41"/>
        <v>1.7361111111111112</v>
      </c>
      <c r="O86" s="137">
        <f t="shared" si="41"/>
        <v>0</v>
      </c>
    </row>
    <row r="87" spans="1:15" ht="13.5" customHeight="1" x14ac:dyDescent="0.2">
      <c r="A87" s="296" t="str">
        <f>"パートタイム・アルバイト・派遣(n = "&amp;B87&amp;" )　　"</f>
        <v>パートタイム・アルバイト・派遣(n = 288 )　　</v>
      </c>
      <c r="B87" s="36">
        <f>SUM(C87:G87)</f>
        <v>288</v>
      </c>
      <c r="C87" s="28">
        <v>4</v>
      </c>
      <c r="D87" s="29">
        <v>167</v>
      </c>
      <c r="E87" s="30">
        <v>112</v>
      </c>
      <c r="F87" s="29">
        <v>5</v>
      </c>
      <c r="G87" s="31">
        <v>0</v>
      </c>
      <c r="H87" s="19"/>
      <c r="I87" s="286" t="str">
        <f t="shared" ref="I87:O87" si="44">A91</f>
        <v>家事従事(n = 160 )　　</v>
      </c>
      <c r="J87" s="122">
        <f t="shared" si="44"/>
        <v>160</v>
      </c>
      <c r="K87" s="130">
        <f t="shared" si="44"/>
        <v>6</v>
      </c>
      <c r="L87" s="131">
        <f t="shared" si="44"/>
        <v>101</v>
      </c>
      <c r="M87" s="132">
        <f t="shared" si="44"/>
        <v>48</v>
      </c>
      <c r="N87" s="131">
        <f t="shared" si="44"/>
        <v>3</v>
      </c>
      <c r="O87" s="133">
        <f t="shared" si="44"/>
        <v>2</v>
      </c>
    </row>
    <row r="88" spans="1:15" x14ac:dyDescent="0.2">
      <c r="A88" s="297"/>
      <c r="B88" s="20">
        <f t="shared" ref="B88" si="45">B87/$B$77*100</f>
        <v>18.544752092723758</v>
      </c>
      <c r="C88" s="20">
        <f t="shared" ref="C88:F88" si="46">C87/$B87*100</f>
        <v>1.3888888888888888</v>
      </c>
      <c r="D88" s="20">
        <f t="shared" si="46"/>
        <v>57.986111111111114</v>
      </c>
      <c r="E88" s="20">
        <f t="shared" si="46"/>
        <v>38.888888888888893</v>
      </c>
      <c r="F88" s="20">
        <f t="shared" si="46"/>
        <v>1.7361111111111112</v>
      </c>
      <c r="G88" s="20">
        <f>G87/$B87*100</f>
        <v>0</v>
      </c>
      <c r="H88" s="19"/>
      <c r="I88" s="287"/>
      <c r="J88" s="123">
        <f t="shared" ref="J88:O90" si="47">B92</f>
        <v>10.302640051513199</v>
      </c>
      <c r="K88" s="134">
        <f t="shared" si="47"/>
        <v>3.75</v>
      </c>
      <c r="L88" s="135">
        <f t="shared" si="47"/>
        <v>63.125</v>
      </c>
      <c r="M88" s="136">
        <f t="shared" si="47"/>
        <v>30</v>
      </c>
      <c r="N88" s="135">
        <f t="shared" si="47"/>
        <v>1.875</v>
      </c>
      <c r="O88" s="137">
        <f t="shared" si="47"/>
        <v>1.25</v>
      </c>
    </row>
    <row r="89" spans="1:15" ht="13.5" customHeight="1" x14ac:dyDescent="0.2">
      <c r="A89" s="288" t="str">
        <f>"学生(n = "&amp;B89&amp;" )　　"</f>
        <v>学生(n = 43 )　　</v>
      </c>
      <c r="B89" s="36">
        <f>SUM(C89:G89)</f>
        <v>43</v>
      </c>
      <c r="C89" s="28">
        <v>0</v>
      </c>
      <c r="D89" s="29">
        <v>27</v>
      </c>
      <c r="E89" s="30">
        <v>12</v>
      </c>
      <c r="F89" s="29">
        <v>4</v>
      </c>
      <c r="G89" s="31">
        <v>0</v>
      </c>
      <c r="H89" s="19"/>
      <c r="I89" s="286" t="str">
        <f>A93</f>
        <v>無職(n = 331 )　　</v>
      </c>
      <c r="J89" s="122">
        <f t="shared" si="47"/>
        <v>331</v>
      </c>
      <c r="K89" s="130">
        <f t="shared" si="47"/>
        <v>2</v>
      </c>
      <c r="L89" s="131">
        <f t="shared" si="47"/>
        <v>202</v>
      </c>
      <c r="M89" s="132">
        <f t="shared" si="47"/>
        <v>119</v>
      </c>
      <c r="N89" s="131">
        <f t="shared" si="47"/>
        <v>2</v>
      </c>
      <c r="O89" s="133">
        <f t="shared" si="47"/>
        <v>6</v>
      </c>
    </row>
    <row r="90" spans="1:15" x14ac:dyDescent="0.2">
      <c r="A90" s="289"/>
      <c r="B90" s="20">
        <f t="shared" ref="B90" si="48">B89/$B$77*100</f>
        <v>2.7688345138441726</v>
      </c>
      <c r="C90" s="20">
        <f t="shared" ref="C90:F90" si="49">C89/$B89*100</f>
        <v>0</v>
      </c>
      <c r="D90" s="20">
        <f t="shared" si="49"/>
        <v>62.790697674418603</v>
      </c>
      <c r="E90" s="20">
        <f t="shared" si="49"/>
        <v>27.906976744186046</v>
      </c>
      <c r="F90" s="20">
        <f t="shared" si="49"/>
        <v>9.3023255813953494</v>
      </c>
      <c r="G90" s="20">
        <f>G89/$B89*100</f>
        <v>0</v>
      </c>
      <c r="H90" s="19"/>
      <c r="I90" s="287"/>
      <c r="J90" s="123">
        <f t="shared" si="47"/>
        <v>21.313586606567934</v>
      </c>
      <c r="K90" s="134">
        <f t="shared" si="47"/>
        <v>0.60422960725075525</v>
      </c>
      <c r="L90" s="135">
        <f t="shared" si="47"/>
        <v>61.027190332326285</v>
      </c>
      <c r="M90" s="136">
        <f t="shared" si="47"/>
        <v>35.951661631419938</v>
      </c>
      <c r="N90" s="135">
        <f t="shared" si="47"/>
        <v>0.60422960725075525</v>
      </c>
      <c r="O90" s="137">
        <f t="shared" si="47"/>
        <v>1.8126888217522661</v>
      </c>
    </row>
    <row r="91" spans="1:15" ht="13.5" customHeight="1" x14ac:dyDescent="0.2">
      <c r="A91" s="288" t="str">
        <f>"家事従事(n = "&amp;B91&amp;" )　　"</f>
        <v>家事従事(n = 160 )　　</v>
      </c>
      <c r="B91" s="36">
        <f>SUM(C91:G91)</f>
        <v>160</v>
      </c>
      <c r="C91" s="28">
        <v>6</v>
      </c>
      <c r="D91" s="29">
        <v>101</v>
      </c>
      <c r="E91" s="30">
        <v>48</v>
      </c>
      <c r="F91" s="29">
        <v>3</v>
      </c>
      <c r="G91" s="31">
        <v>2</v>
      </c>
      <c r="H91" s="19"/>
      <c r="I91" s="288" t="str">
        <f>"その他(n = "&amp;J91&amp;" )　　"</f>
        <v>その他(n = 88 )　　</v>
      </c>
      <c r="J91" s="122">
        <f>B81+B89+B95</f>
        <v>88</v>
      </c>
      <c r="K91" s="130">
        <f>C81+C89+C95</f>
        <v>1</v>
      </c>
      <c r="L91" s="131">
        <f>D81+D89+D95</f>
        <v>46</v>
      </c>
      <c r="M91" s="132">
        <f t="shared" ref="M91:O91" si="50">E81+E89+E95</f>
        <v>36</v>
      </c>
      <c r="N91" s="131">
        <f t="shared" si="50"/>
        <v>5</v>
      </c>
      <c r="O91" s="133">
        <f t="shared" si="50"/>
        <v>0</v>
      </c>
    </row>
    <row r="92" spans="1:15" ht="13.5" customHeight="1" x14ac:dyDescent="0.2">
      <c r="A92" s="289"/>
      <c r="B92" s="20">
        <f t="shared" ref="B92" si="51">B91/$B$77*100</f>
        <v>10.302640051513199</v>
      </c>
      <c r="C92" s="20">
        <f t="shared" ref="C92:F92" si="52">C91/$B91*100</f>
        <v>3.75</v>
      </c>
      <c r="D92" s="20">
        <f t="shared" si="52"/>
        <v>63.125</v>
      </c>
      <c r="E92" s="20">
        <f t="shared" si="52"/>
        <v>30</v>
      </c>
      <c r="F92" s="20">
        <f t="shared" si="52"/>
        <v>1.875</v>
      </c>
      <c r="G92" s="20">
        <f>G91/$B91*100</f>
        <v>1.25</v>
      </c>
      <c r="H92" s="19"/>
      <c r="I92" s="289"/>
      <c r="J92" s="123">
        <v>100</v>
      </c>
      <c r="K92" s="134">
        <f>ROUND(K91/$J91*100,1)</f>
        <v>1.1000000000000001</v>
      </c>
      <c r="L92" s="135">
        <f t="shared" ref="L92:O92" si="53">ROUND(L91/$J91*100,1)</f>
        <v>52.3</v>
      </c>
      <c r="M92" s="136">
        <f t="shared" si="53"/>
        <v>40.9</v>
      </c>
      <c r="N92" s="135">
        <f t="shared" si="53"/>
        <v>5.7</v>
      </c>
      <c r="O92" s="137">
        <f t="shared" si="53"/>
        <v>0</v>
      </c>
    </row>
    <row r="93" spans="1:15" ht="13.5" customHeight="1" x14ac:dyDescent="0.2">
      <c r="A93" s="288" t="str">
        <f>"無職(n = "&amp;B93&amp;" )　　"</f>
        <v>無職(n = 331 )　　</v>
      </c>
      <c r="B93" s="36">
        <f>SUM(C93:G93)</f>
        <v>331</v>
      </c>
      <c r="C93" s="28">
        <v>2</v>
      </c>
      <c r="D93" s="29">
        <v>202</v>
      </c>
      <c r="E93" s="30">
        <v>119</v>
      </c>
      <c r="F93" s="29">
        <v>2</v>
      </c>
      <c r="G93" s="31">
        <v>6</v>
      </c>
      <c r="H93" s="19"/>
      <c r="I93" s="298" t="s">
        <v>36</v>
      </c>
      <c r="J93" s="22"/>
      <c r="K93" s="22"/>
      <c r="L93" s="22"/>
      <c r="M93" s="4"/>
      <c r="N93" s="4"/>
      <c r="O93" s="4"/>
    </row>
    <row r="94" spans="1:15" ht="13.5" customHeight="1" x14ac:dyDescent="0.2">
      <c r="A94" s="289"/>
      <c r="B94" s="20">
        <f t="shared" ref="B94" si="54">B93/$B$77*100</f>
        <v>21.313586606567934</v>
      </c>
      <c r="C94" s="20">
        <f t="shared" ref="C94:F94" si="55">C93/$B93*100</f>
        <v>0.60422960725075525</v>
      </c>
      <c r="D94" s="20">
        <f t="shared" si="55"/>
        <v>61.027190332326285</v>
      </c>
      <c r="E94" s="20">
        <f t="shared" si="55"/>
        <v>35.951661631419938</v>
      </c>
      <c r="F94" s="20">
        <f t="shared" si="55"/>
        <v>0.60422960725075525</v>
      </c>
      <c r="G94" s="20">
        <f>G93/$B93*100</f>
        <v>1.8126888217522661</v>
      </c>
      <c r="H94" s="19"/>
      <c r="I94" s="299"/>
      <c r="J94" s="8"/>
      <c r="K94" s="8"/>
      <c r="L94" s="8"/>
      <c r="M94" s="8"/>
      <c r="N94" s="8"/>
      <c r="O94" s="8"/>
    </row>
    <row r="95" spans="1:15" ht="13.5" customHeight="1" x14ac:dyDescent="0.2">
      <c r="A95" s="288" t="str">
        <f>"その他(n = "&amp;B95&amp;" )　　"</f>
        <v>その他(n = 31 )　　</v>
      </c>
      <c r="B95" s="36">
        <f>SUM(C95:G95)</f>
        <v>31</v>
      </c>
      <c r="C95" s="28">
        <v>0</v>
      </c>
      <c r="D95" s="28">
        <v>13</v>
      </c>
      <c r="E95" s="29">
        <v>17</v>
      </c>
      <c r="F95" s="29">
        <v>1</v>
      </c>
      <c r="G95" s="31">
        <v>0</v>
      </c>
      <c r="H95" s="19"/>
      <c r="I95" s="12" t="str">
        <f>I76</f>
        <v>【職業別】</v>
      </c>
      <c r="J95" s="69" t="str">
        <f>K76</f>
        <v>楽になった</v>
      </c>
      <c r="K95" s="70" t="str">
        <f>L76</f>
        <v>かわらない</v>
      </c>
      <c r="L95" s="69" t="str">
        <f>M76</f>
        <v>苦しくなった</v>
      </c>
      <c r="M95" s="70" t="str">
        <f>N76</f>
        <v>わからない</v>
      </c>
      <c r="N95" s="71" t="str">
        <f>O76</f>
        <v>無回答</v>
      </c>
    </row>
    <row r="96" spans="1:15" ht="13.5" customHeight="1" x14ac:dyDescent="0.2">
      <c r="A96" s="289"/>
      <c r="B96" s="20">
        <f t="shared" ref="B96" si="56">B95/$B$77*100</f>
        <v>1.9961365099806825</v>
      </c>
      <c r="C96" s="20">
        <f t="shared" ref="C96:F96" si="57">C95/$B95*100</f>
        <v>0</v>
      </c>
      <c r="D96" s="20">
        <f t="shared" si="57"/>
        <v>41.935483870967744</v>
      </c>
      <c r="E96" s="20">
        <f t="shared" si="57"/>
        <v>54.838709677419352</v>
      </c>
      <c r="F96" s="20">
        <f t="shared" si="57"/>
        <v>3.225806451612903</v>
      </c>
      <c r="G96" s="20">
        <f>G95/$B95*100</f>
        <v>0</v>
      </c>
      <c r="H96" s="19"/>
      <c r="I96" s="75" t="str">
        <f>I77</f>
        <v>全体(n = 1,553 )　　</v>
      </c>
      <c r="J96" s="79">
        <f>K78</f>
        <v>1.80296200901481</v>
      </c>
      <c r="K96" s="80">
        <f t="shared" ref="K96:M96" si="58">L78</f>
        <v>60.463618802318095</v>
      </c>
      <c r="L96" s="79">
        <f t="shared" si="58"/>
        <v>35.093367675466844</v>
      </c>
      <c r="M96" s="80">
        <f t="shared" si="58"/>
        <v>1.9961365099806825</v>
      </c>
      <c r="N96" s="81">
        <f t="shared" ref="N96" si="59">O78</f>
        <v>0.64391500321957496</v>
      </c>
    </row>
    <row r="97" spans="8:14" ht="13.5" customHeight="1" x14ac:dyDescent="0.2">
      <c r="H97" s="19"/>
      <c r="I97" s="90" t="str">
        <f>I79</f>
        <v>自営業(n = 145 )　　</v>
      </c>
      <c r="J97" s="93">
        <f>K80</f>
        <v>0.68965517241379315</v>
      </c>
      <c r="K97" s="94">
        <f t="shared" ref="K97:M97" si="60">L80</f>
        <v>47.586206896551722</v>
      </c>
      <c r="L97" s="93">
        <f t="shared" si="60"/>
        <v>49.655172413793103</v>
      </c>
      <c r="M97" s="94">
        <f t="shared" si="60"/>
        <v>2.0689655172413794</v>
      </c>
      <c r="N97" s="95">
        <f t="shared" ref="N97" si="61">O80</f>
        <v>0</v>
      </c>
    </row>
    <row r="98" spans="8:14" ht="13.5" customHeight="1" x14ac:dyDescent="0.2">
      <c r="H98" s="19"/>
      <c r="I98" s="91" t="str">
        <f>I81</f>
        <v>会社・団体役員(n = 152 )　　</v>
      </c>
      <c r="J98" s="97">
        <f>K82</f>
        <v>1.9736842105263157</v>
      </c>
      <c r="K98" s="98">
        <f t="shared" ref="K98:M98" si="62">L82</f>
        <v>69.078947368421055</v>
      </c>
      <c r="L98" s="97">
        <f t="shared" si="62"/>
        <v>26.973684210526315</v>
      </c>
      <c r="M98" s="98">
        <f t="shared" si="62"/>
        <v>1.9736842105263157</v>
      </c>
      <c r="N98" s="99">
        <f t="shared" ref="N98" si="63">O82</f>
        <v>0</v>
      </c>
    </row>
    <row r="99" spans="8:14" ht="13.5" customHeight="1" x14ac:dyDescent="0.2">
      <c r="I99" s="91" t="str">
        <f>I83</f>
        <v>正規の従業員・職員(n = 361 )　　</v>
      </c>
      <c r="J99" s="97">
        <f>K84</f>
        <v>2.7700831024930745</v>
      </c>
      <c r="K99" s="98">
        <f t="shared" ref="K99:M99" si="64">L84</f>
        <v>64.265927977839326</v>
      </c>
      <c r="L99" s="97">
        <f t="shared" si="64"/>
        <v>30.470914127423821</v>
      </c>
      <c r="M99" s="98">
        <f t="shared" si="64"/>
        <v>2.4930747922437675</v>
      </c>
      <c r="N99" s="99">
        <f t="shared" ref="N99" si="65">O84</f>
        <v>0</v>
      </c>
    </row>
    <row r="100" spans="8:14" ht="13.5" customHeight="1" x14ac:dyDescent="0.2">
      <c r="I100" s="91" t="str">
        <f>I85</f>
        <v>パートタイム・アルバイト・派遣(n = 288 )　　</v>
      </c>
      <c r="J100" s="97">
        <f>K86</f>
        <v>1.3888888888888888</v>
      </c>
      <c r="K100" s="98">
        <f t="shared" ref="K100:M100" si="66">L86</f>
        <v>57.986111111111114</v>
      </c>
      <c r="L100" s="97">
        <f t="shared" si="66"/>
        <v>38.888888888888893</v>
      </c>
      <c r="M100" s="98">
        <f t="shared" si="66"/>
        <v>1.7361111111111112</v>
      </c>
      <c r="N100" s="99">
        <f t="shared" ref="N100" si="67">O86</f>
        <v>0</v>
      </c>
    </row>
    <row r="101" spans="8:14" ht="13.5" customHeight="1" x14ac:dyDescent="0.2">
      <c r="I101" s="91" t="str">
        <f>I87</f>
        <v>家事従事(n = 160 )　　</v>
      </c>
      <c r="J101" s="97">
        <f>K88</f>
        <v>3.75</v>
      </c>
      <c r="K101" s="98">
        <f t="shared" ref="K101:M101" si="68">L88</f>
        <v>63.125</v>
      </c>
      <c r="L101" s="97">
        <f t="shared" si="68"/>
        <v>30</v>
      </c>
      <c r="M101" s="98">
        <f t="shared" si="68"/>
        <v>1.875</v>
      </c>
      <c r="N101" s="99">
        <f t="shared" ref="N101" si="69">O88</f>
        <v>1.25</v>
      </c>
    </row>
    <row r="102" spans="8:14" ht="13.5" customHeight="1" x14ac:dyDescent="0.2">
      <c r="I102" s="91" t="str">
        <f>I89</f>
        <v>無職(n = 331 )　　</v>
      </c>
      <c r="J102" s="97">
        <f>K90</f>
        <v>0.60422960725075525</v>
      </c>
      <c r="K102" s="98">
        <f t="shared" ref="K102:M102" si="70">L90</f>
        <v>61.027190332326285</v>
      </c>
      <c r="L102" s="97">
        <f t="shared" si="70"/>
        <v>35.951661631419938</v>
      </c>
      <c r="M102" s="98">
        <f t="shared" si="70"/>
        <v>0.60422960725075525</v>
      </c>
      <c r="N102" s="99">
        <f t="shared" ref="N102" si="71">O90</f>
        <v>1.8126888217522661</v>
      </c>
    </row>
    <row r="103" spans="8:14" ht="13.5" customHeight="1" x14ac:dyDescent="0.2">
      <c r="I103" s="77" t="str">
        <f>I91</f>
        <v>その他(n = 88 )　　</v>
      </c>
      <c r="J103" s="87">
        <f>K92</f>
        <v>1.1000000000000001</v>
      </c>
      <c r="K103" s="88">
        <f t="shared" ref="K103:M103" si="72">L92</f>
        <v>52.3</v>
      </c>
      <c r="L103" s="87">
        <f t="shared" si="72"/>
        <v>40.9</v>
      </c>
      <c r="M103" s="88">
        <f t="shared" si="72"/>
        <v>5.7</v>
      </c>
      <c r="N103" s="89">
        <f t="shared" ref="N103" si="73">O92</f>
        <v>0</v>
      </c>
    </row>
  </sheetData>
  <mergeCells count="36">
    <mergeCell ref="A91:A92"/>
    <mergeCell ref="I91:I92"/>
    <mergeCell ref="A93:A94"/>
    <mergeCell ref="A95:A96"/>
    <mergeCell ref="I93:I94"/>
    <mergeCell ref="A85:A86"/>
    <mergeCell ref="I85:I86"/>
    <mergeCell ref="A87:A88"/>
    <mergeCell ref="I87:I88"/>
    <mergeCell ref="A89:A90"/>
    <mergeCell ref="I89:I90"/>
    <mergeCell ref="A79:A80"/>
    <mergeCell ref="I79:I80"/>
    <mergeCell ref="A81:A82"/>
    <mergeCell ref="I81:I82"/>
    <mergeCell ref="A83:A84"/>
    <mergeCell ref="I83:I84"/>
    <mergeCell ref="I77:I78"/>
    <mergeCell ref="A47:A48"/>
    <mergeCell ref="A49:A50"/>
    <mergeCell ref="A51:A52"/>
    <mergeCell ref="A53:A54"/>
    <mergeCell ref="A62:A63"/>
    <mergeCell ref="A64:A65"/>
    <mergeCell ref="A66:A67"/>
    <mergeCell ref="A68:A69"/>
    <mergeCell ref="A70:A71"/>
    <mergeCell ref="A72:A73"/>
    <mergeCell ref="A77:A78"/>
    <mergeCell ref="A45:A46"/>
    <mergeCell ref="A30:A31"/>
    <mergeCell ref="A32:A33"/>
    <mergeCell ref="A34:A35"/>
    <mergeCell ref="A39:A40"/>
    <mergeCell ref="A43:A44"/>
    <mergeCell ref="A41:A42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/>
  </sheetPr>
  <dimension ref="A1:L80"/>
  <sheetViews>
    <sheetView topLeftCell="A64" zoomScaleNormal="100" workbookViewId="0">
      <selection activeCell="H48" sqref="H48"/>
    </sheetView>
  </sheetViews>
  <sheetFormatPr defaultRowHeight="13.2" x14ac:dyDescent="0.2"/>
  <cols>
    <col min="7" max="7" width="6.33203125" bestFit="1" customWidth="1"/>
  </cols>
  <sheetData>
    <row r="1" spans="1:12" x14ac:dyDescent="0.2">
      <c r="A1" s="3" t="s">
        <v>90</v>
      </c>
      <c r="B1" s="1" t="s">
        <v>150</v>
      </c>
      <c r="C1" s="8"/>
      <c r="D1" s="8"/>
      <c r="E1" s="8"/>
    </row>
    <row r="2" spans="1:12" ht="21.6" x14ac:dyDescent="0.2">
      <c r="A2" s="12" t="s">
        <v>20</v>
      </c>
      <c r="B2" s="67" t="s">
        <v>3</v>
      </c>
      <c r="C2" s="68" t="s">
        <v>107</v>
      </c>
      <c r="D2" s="69" t="s">
        <v>108</v>
      </c>
      <c r="E2" s="69" t="s">
        <v>109</v>
      </c>
      <c r="F2" s="71" t="s">
        <v>0</v>
      </c>
      <c r="G2" s="21" t="s">
        <v>35</v>
      </c>
      <c r="H2" s="12" t="str">
        <f>A2</f>
        <v>【性別】</v>
      </c>
      <c r="I2" s="68" t="str">
        <f>C2</f>
        <v>はい</v>
      </c>
      <c r="J2" s="69" t="str">
        <f>D2</f>
        <v>いいえ</v>
      </c>
      <c r="K2" s="70" t="str">
        <f>E2</f>
        <v>わからない</v>
      </c>
      <c r="L2" s="71" t="str">
        <f>F2</f>
        <v>無回答</v>
      </c>
    </row>
    <row r="3" spans="1:12" ht="13.5" customHeight="1" x14ac:dyDescent="0.2">
      <c r="A3" s="284" t="str">
        <f>'問6S（表）'!A3:A4</f>
        <v>全体(n = 1,553 )　　</v>
      </c>
      <c r="B3" s="36">
        <f>'問6S（表）'!B3</f>
        <v>1553</v>
      </c>
      <c r="C3" s="36">
        <v>1172</v>
      </c>
      <c r="D3" s="36">
        <v>57</v>
      </c>
      <c r="E3" s="36">
        <v>294</v>
      </c>
      <c r="F3" s="36">
        <v>30</v>
      </c>
      <c r="G3" s="7"/>
      <c r="H3" s="75" t="str">
        <f>A3</f>
        <v>全体(n = 1,553 )　　</v>
      </c>
      <c r="I3" s="78">
        <f>C4</f>
        <v>75.466838377334184</v>
      </c>
      <c r="J3" s="79">
        <f>D4</f>
        <v>3.6703155183515772</v>
      </c>
      <c r="K3" s="80">
        <f>E4</f>
        <v>18.931101094655507</v>
      </c>
      <c r="L3" s="81">
        <f>F4</f>
        <v>1.9317450096587252</v>
      </c>
    </row>
    <row r="4" spans="1:12" ht="13.5" customHeight="1" x14ac:dyDescent="0.2">
      <c r="A4" s="285"/>
      <c r="B4" s="37"/>
      <c r="C4" s="20">
        <f>C3/$B3*100</f>
        <v>75.466838377334184</v>
      </c>
      <c r="D4" s="20">
        <f t="shared" ref="D4:F4" si="0">D3/$B3*100</f>
        <v>3.6703155183515772</v>
      </c>
      <c r="E4" s="20">
        <f t="shared" si="0"/>
        <v>18.931101094655507</v>
      </c>
      <c r="F4" s="20">
        <f t="shared" si="0"/>
        <v>1.9317450096587252</v>
      </c>
      <c r="G4" s="7"/>
      <c r="H4" s="76" t="str">
        <f>A5</f>
        <v>男性(n = 664 )　　</v>
      </c>
      <c r="I4" s="82">
        <f>C6</f>
        <v>76.054216867469876</v>
      </c>
      <c r="J4" s="83">
        <f>D6</f>
        <v>3.9156626506024099</v>
      </c>
      <c r="K4" s="84">
        <f>E6</f>
        <v>17.620481927710845</v>
      </c>
      <c r="L4" s="85">
        <f>F6</f>
        <v>2.4096385542168677</v>
      </c>
    </row>
    <row r="5" spans="1:12" ht="13.5" customHeight="1" x14ac:dyDescent="0.2">
      <c r="A5" s="284" t="str">
        <f>'問6S（表）'!A5:A6</f>
        <v>男性(n = 664 )　　</v>
      </c>
      <c r="B5" s="36">
        <f>'問6S（表）'!B5</f>
        <v>664</v>
      </c>
      <c r="C5" s="28">
        <v>505</v>
      </c>
      <c r="D5" s="29">
        <v>26</v>
      </c>
      <c r="E5" s="29">
        <v>117</v>
      </c>
      <c r="F5" s="29">
        <v>16</v>
      </c>
      <c r="H5" s="77" t="str">
        <f>A7</f>
        <v>女性(n = 868 )　　</v>
      </c>
      <c r="I5" s="86">
        <f>C8</f>
        <v>75.576036866359445</v>
      </c>
      <c r="J5" s="87">
        <f>D8</f>
        <v>3.4562211981566824</v>
      </c>
      <c r="K5" s="88">
        <f>E8</f>
        <v>19.470046082949306</v>
      </c>
      <c r="L5" s="89">
        <f>F8</f>
        <v>1.4976958525345621</v>
      </c>
    </row>
    <row r="6" spans="1:12" x14ac:dyDescent="0.2">
      <c r="A6" s="285"/>
      <c r="B6" s="20">
        <f>B5/$B$3*100</f>
        <v>42.755956213779783</v>
      </c>
      <c r="C6" s="20">
        <f>C5/$B5*100</f>
        <v>76.054216867469876</v>
      </c>
      <c r="D6" s="20">
        <f t="shared" ref="D6:F6" si="1">D5/$B5*100</f>
        <v>3.9156626506024099</v>
      </c>
      <c r="E6" s="20">
        <f t="shared" si="1"/>
        <v>17.620481927710845</v>
      </c>
      <c r="F6" s="20">
        <f t="shared" si="1"/>
        <v>2.4096385542168677</v>
      </c>
    </row>
    <row r="7" spans="1:12" ht="13.5" customHeight="1" x14ac:dyDescent="0.2">
      <c r="A7" s="284" t="str">
        <f>'問6S（表）'!A7:A8</f>
        <v>女性(n = 868 )　　</v>
      </c>
      <c r="B7" s="36">
        <f>'問6S（表）'!B7</f>
        <v>868</v>
      </c>
      <c r="C7" s="28">
        <v>656</v>
      </c>
      <c r="D7" s="29">
        <v>30</v>
      </c>
      <c r="E7" s="29">
        <v>169</v>
      </c>
      <c r="F7" s="29">
        <v>13</v>
      </c>
    </row>
    <row r="8" spans="1:12" x14ac:dyDescent="0.2">
      <c r="A8" s="285"/>
      <c r="B8" s="20">
        <f>B7/$B$3*100</f>
        <v>55.891822279459113</v>
      </c>
      <c r="C8" s="20">
        <f t="shared" ref="C8:F8" si="2">C7/$B7*100</f>
        <v>75.576036866359445</v>
      </c>
      <c r="D8" s="20">
        <f t="shared" si="2"/>
        <v>3.4562211981566824</v>
      </c>
      <c r="E8" s="20">
        <f t="shared" si="2"/>
        <v>19.470046082949306</v>
      </c>
      <c r="F8" s="20">
        <f t="shared" si="2"/>
        <v>1.4976958525345621</v>
      </c>
    </row>
    <row r="9" spans="1:12" s="205" customFormat="1" x14ac:dyDescent="0.2">
      <c r="A9" s="203"/>
      <c r="B9" s="201"/>
      <c r="C9" s="191">
        <f>_xlfn.RANK.EQ(C4,$C$4:$R$4,0)</f>
        <v>2</v>
      </c>
      <c r="D9" s="191">
        <f t="shared" ref="D9:F9" si="3">_xlfn.RANK.EQ(D4,$C$4:$R$4,0)</f>
        <v>6</v>
      </c>
      <c r="E9" s="191">
        <f t="shared" si="3"/>
        <v>3</v>
      </c>
      <c r="F9" s="191">
        <f t="shared" si="3"/>
        <v>8</v>
      </c>
    </row>
    <row r="11" spans="1:12" x14ac:dyDescent="0.2">
      <c r="A11" s="3" t="s">
        <v>95</v>
      </c>
      <c r="B11" s="1" t="str">
        <f>B1</f>
        <v>今後も岐阜県に住み続けたいか</v>
      </c>
      <c r="C11" s="8"/>
      <c r="D11" s="8"/>
      <c r="E11" s="8"/>
      <c r="F11" s="9"/>
    </row>
    <row r="12" spans="1:12" ht="21" customHeight="1" x14ac:dyDescent="0.2">
      <c r="A12" s="12" t="s">
        <v>25</v>
      </c>
      <c r="B12" s="67" t="str">
        <f>B2</f>
        <v>調査数</v>
      </c>
      <c r="C12" s="68" t="str">
        <f t="shared" ref="C12:E12" si="4">C2</f>
        <v>はい</v>
      </c>
      <c r="D12" s="69" t="str">
        <f t="shared" si="4"/>
        <v>いいえ</v>
      </c>
      <c r="E12" s="70" t="str">
        <f t="shared" si="4"/>
        <v>わからない</v>
      </c>
      <c r="F12" s="71" t="s">
        <v>0</v>
      </c>
      <c r="G12" s="21" t="s">
        <v>35</v>
      </c>
      <c r="H12" s="12" t="str">
        <f>A12</f>
        <v>【年代別】</v>
      </c>
      <c r="I12" s="68" t="str">
        <f>C12</f>
        <v>はい</v>
      </c>
      <c r="J12" s="69" t="str">
        <f>D12</f>
        <v>いいえ</v>
      </c>
      <c r="K12" s="70" t="str">
        <f>E12</f>
        <v>わからない</v>
      </c>
      <c r="L12" s="71" t="str">
        <f>F12</f>
        <v>無回答</v>
      </c>
    </row>
    <row r="13" spans="1:12" ht="13.5" customHeight="1" x14ac:dyDescent="0.2">
      <c r="A13" s="284" t="str">
        <f>'問6S（表）'!A13:A14</f>
        <v>全体(n = 1,553 )　　</v>
      </c>
      <c r="B13" s="36">
        <f>'問6S（表）'!B13</f>
        <v>1553</v>
      </c>
      <c r="C13" s="36">
        <v>1172</v>
      </c>
      <c r="D13" s="36">
        <v>57</v>
      </c>
      <c r="E13" s="36">
        <v>294</v>
      </c>
      <c r="F13" s="36">
        <v>30</v>
      </c>
      <c r="H13" s="75" t="str">
        <f>A13</f>
        <v>全体(n = 1,553 )　　</v>
      </c>
      <c r="I13" s="78">
        <f>C14</f>
        <v>75.466838377334184</v>
      </c>
      <c r="J13" s="79">
        <f>D14</f>
        <v>3.6703155183515772</v>
      </c>
      <c r="K13" s="80">
        <f>E14</f>
        <v>18.931101094655507</v>
      </c>
      <c r="L13" s="81">
        <f>F14</f>
        <v>1.9317450096587252</v>
      </c>
    </row>
    <row r="14" spans="1:12" ht="13.5" customHeight="1" x14ac:dyDescent="0.2">
      <c r="A14" s="285"/>
      <c r="B14" s="37">
        <v>100</v>
      </c>
      <c r="C14" s="20">
        <f t="shared" ref="C14:F14" si="5">C13/$B13*100</f>
        <v>75.466838377334184</v>
      </c>
      <c r="D14" s="20">
        <f t="shared" si="5"/>
        <v>3.6703155183515772</v>
      </c>
      <c r="E14" s="20">
        <f t="shared" si="5"/>
        <v>18.931101094655507</v>
      </c>
      <c r="F14" s="20">
        <f t="shared" si="5"/>
        <v>1.9317450096587252</v>
      </c>
      <c r="H14" s="90" t="str">
        <f>A15</f>
        <v>18～19歳(n = 14 )　　</v>
      </c>
      <c r="I14" s="92">
        <f>C16</f>
        <v>35.714285714285715</v>
      </c>
      <c r="J14" s="93">
        <f t="shared" ref="J14:L14" si="6">D16</f>
        <v>28.571428571428569</v>
      </c>
      <c r="K14" s="94">
        <f t="shared" si="6"/>
        <v>35.714285714285715</v>
      </c>
      <c r="L14" s="95">
        <f t="shared" si="6"/>
        <v>0</v>
      </c>
    </row>
    <row r="15" spans="1:12" ht="13.5" customHeight="1" x14ac:dyDescent="0.2">
      <c r="A15" s="284" t="str">
        <f>'問6S（表）'!A15:A16</f>
        <v>18～19歳(n = 14 )　　</v>
      </c>
      <c r="B15" s="36">
        <f>'問6S（表）'!B15</f>
        <v>14</v>
      </c>
      <c r="C15" s="28">
        <v>5</v>
      </c>
      <c r="D15" s="29">
        <v>4</v>
      </c>
      <c r="E15" s="30">
        <v>5</v>
      </c>
      <c r="F15" s="31">
        <v>0</v>
      </c>
      <c r="H15" s="91" t="str">
        <f>A17</f>
        <v>20～29歳(n = 114 )　　</v>
      </c>
      <c r="I15" s="96">
        <f>C18</f>
        <v>58.771929824561411</v>
      </c>
      <c r="J15" s="97">
        <f t="shared" ref="J15:L15" si="7">D18</f>
        <v>6.140350877192982</v>
      </c>
      <c r="K15" s="98">
        <f t="shared" si="7"/>
        <v>34.210526315789473</v>
      </c>
      <c r="L15" s="99">
        <f t="shared" si="7"/>
        <v>0.8771929824561403</v>
      </c>
    </row>
    <row r="16" spans="1:12" ht="13.5" customHeight="1" x14ac:dyDescent="0.2">
      <c r="A16" s="285"/>
      <c r="B16" s="20">
        <f>B15/$B$13*100</f>
        <v>0.90148100450740498</v>
      </c>
      <c r="C16" s="20">
        <f t="shared" ref="C16:F16" si="8">C15/$B15*100</f>
        <v>35.714285714285715</v>
      </c>
      <c r="D16" s="20">
        <f t="shared" si="8"/>
        <v>28.571428571428569</v>
      </c>
      <c r="E16" s="20">
        <f t="shared" si="8"/>
        <v>35.714285714285715</v>
      </c>
      <c r="F16" s="20">
        <f t="shared" si="8"/>
        <v>0</v>
      </c>
      <c r="H16" s="91" t="str">
        <f>A19</f>
        <v>30～39歳(n = 174 )　　</v>
      </c>
      <c r="I16" s="96">
        <f>C20</f>
        <v>72.41379310344827</v>
      </c>
      <c r="J16" s="97">
        <f>D20</f>
        <v>6.3218390804597711</v>
      </c>
      <c r="K16" s="98">
        <f>E20</f>
        <v>18.96551724137931</v>
      </c>
      <c r="L16" s="99">
        <f>F20</f>
        <v>2.2988505747126435</v>
      </c>
    </row>
    <row r="17" spans="1:12" ht="13.5" customHeight="1" x14ac:dyDescent="0.2">
      <c r="A17" s="284" t="str">
        <f>'問6S（表）'!A17:A18</f>
        <v>20～29歳(n = 114 )　　</v>
      </c>
      <c r="B17" s="36">
        <f>'問6S（表）'!B17</f>
        <v>114</v>
      </c>
      <c r="C17" s="28">
        <v>67</v>
      </c>
      <c r="D17" s="29">
        <v>7</v>
      </c>
      <c r="E17" s="30">
        <v>39</v>
      </c>
      <c r="F17" s="31">
        <v>1</v>
      </c>
      <c r="H17" s="91" t="str">
        <f>A21</f>
        <v>40～49歳(n = 249 )　　</v>
      </c>
      <c r="I17" s="96">
        <f>C22</f>
        <v>69.47791164658635</v>
      </c>
      <c r="J17" s="97">
        <f>D22</f>
        <v>5.6224899598393572</v>
      </c>
      <c r="K17" s="98">
        <f>E22</f>
        <v>23.293172690763054</v>
      </c>
      <c r="L17" s="99">
        <f>F22</f>
        <v>1.6064257028112447</v>
      </c>
    </row>
    <row r="18" spans="1:12" ht="13.5" customHeight="1" x14ac:dyDescent="0.2">
      <c r="A18" s="285"/>
      <c r="B18" s="20">
        <f>B17/$B$13*100</f>
        <v>7.3406310367031544</v>
      </c>
      <c r="C18" s="20">
        <f t="shared" ref="C18:F18" si="9">C17/$B17*100</f>
        <v>58.771929824561411</v>
      </c>
      <c r="D18" s="20">
        <f t="shared" si="9"/>
        <v>6.140350877192982</v>
      </c>
      <c r="E18" s="20">
        <f t="shared" si="9"/>
        <v>34.210526315789473</v>
      </c>
      <c r="F18" s="20">
        <f t="shared" si="9"/>
        <v>0.8771929824561403</v>
      </c>
      <c r="H18" s="91" t="str">
        <f>A23</f>
        <v>50～59歳(n = 250 )　　</v>
      </c>
      <c r="I18" s="96">
        <f>C24</f>
        <v>70.399999999999991</v>
      </c>
      <c r="J18" s="97">
        <f>D24</f>
        <v>2.8000000000000003</v>
      </c>
      <c r="K18" s="98">
        <f>E24</f>
        <v>24.4</v>
      </c>
      <c r="L18" s="99">
        <f>F24</f>
        <v>2.4</v>
      </c>
    </row>
    <row r="19" spans="1:12" ht="13.5" customHeight="1" x14ac:dyDescent="0.2">
      <c r="A19" s="284" t="str">
        <f>'問6S（表）'!A19:A20</f>
        <v>30～39歳(n = 174 )　　</v>
      </c>
      <c r="B19" s="36">
        <f>'問6S（表）'!B19</f>
        <v>174</v>
      </c>
      <c r="C19" s="28">
        <v>126</v>
      </c>
      <c r="D19" s="29">
        <v>11</v>
      </c>
      <c r="E19" s="30">
        <v>33</v>
      </c>
      <c r="F19" s="31">
        <v>4</v>
      </c>
      <c r="H19" s="91" t="str">
        <f>A25</f>
        <v>60～69歳(n = 329 )　　</v>
      </c>
      <c r="I19" s="96">
        <f>C26</f>
        <v>79.027355623100306</v>
      </c>
      <c r="J19" s="97">
        <f>D26</f>
        <v>1.8237082066869299</v>
      </c>
      <c r="K19" s="98">
        <f>E26</f>
        <v>18.237082066869302</v>
      </c>
      <c r="L19" s="99">
        <f>F26</f>
        <v>0.91185410334346495</v>
      </c>
    </row>
    <row r="20" spans="1:12" ht="13.5" customHeight="1" x14ac:dyDescent="0.2">
      <c r="A20" s="285"/>
      <c r="B20" s="20">
        <f>B19/$B$13*100</f>
        <v>11.204121056020606</v>
      </c>
      <c r="C20" s="20">
        <f t="shared" ref="C20:F20" si="10">C19/$B19*100</f>
        <v>72.41379310344827</v>
      </c>
      <c r="D20" s="20">
        <f t="shared" si="10"/>
        <v>6.3218390804597711</v>
      </c>
      <c r="E20" s="20">
        <f t="shared" si="10"/>
        <v>18.96551724137931</v>
      </c>
      <c r="F20" s="20">
        <f t="shared" si="10"/>
        <v>2.2988505747126435</v>
      </c>
      <c r="H20" s="77" t="str">
        <f>A27</f>
        <v>70歳以上(n = 382 )　　</v>
      </c>
      <c r="I20" s="86">
        <f>C28</f>
        <v>87.958115183246079</v>
      </c>
      <c r="J20" s="87">
        <f>D28</f>
        <v>1.5706806282722512</v>
      </c>
      <c r="K20" s="88">
        <f>E28</f>
        <v>7.5916230366492146</v>
      </c>
      <c r="L20" s="89">
        <f>F28</f>
        <v>2.8795811518324608</v>
      </c>
    </row>
    <row r="21" spans="1:12" ht="13.5" customHeight="1" x14ac:dyDescent="0.2">
      <c r="A21" s="284" t="str">
        <f>'問6S（表）'!A21:A22</f>
        <v>40～49歳(n = 249 )　　</v>
      </c>
      <c r="B21" s="36">
        <f>'問6S（表）'!B21</f>
        <v>249</v>
      </c>
      <c r="C21" s="28">
        <v>173</v>
      </c>
      <c r="D21" s="29">
        <v>14</v>
      </c>
      <c r="E21" s="30">
        <v>58</v>
      </c>
      <c r="F21" s="31">
        <v>4</v>
      </c>
    </row>
    <row r="22" spans="1:12" x14ac:dyDescent="0.2">
      <c r="A22" s="285"/>
      <c r="B22" s="20">
        <f>B21/$B$13*100</f>
        <v>16.033483580167417</v>
      </c>
      <c r="C22" s="20">
        <f t="shared" ref="C22:F22" si="11">C21/$B21*100</f>
        <v>69.47791164658635</v>
      </c>
      <c r="D22" s="20">
        <f t="shared" si="11"/>
        <v>5.6224899598393572</v>
      </c>
      <c r="E22" s="20">
        <f t="shared" si="11"/>
        <v>23.293172690763054</v>
      </c>
      <c r="F22" s="20">
        <f t="shared" si="11"/>
        <v>1.6064257028112447</v>
      </c>
    </row>
    <row r="23" spans="1:12" x14ac:dyDescent="0.2">
      <c r="A23" s="284" t="str">
        <f>'問6S（表）'!A23:A24</f>
        <v>50～59歳(n = 250 )　　</v>
      </c>
      <c r="B23" s="36">
        <f>'問6S（表）'!B23</f>
        <v>250</v>
      </c>
      <c r="C23" s="28">
        <v>176</v>
      </c>
      <c r="D23" s="29">
        <v>7</v>
      </c>
      <c r="E23" s="30">
        <v>61</v>
      </c>
      <c r="F23" s="31">
        <v>6</v>
      </c>
    </row>
    <row r="24" spans="1:12" x14ac:dyDescent="0.2">
      <c r="A24" s="285"/>
      <c r="B24" s="20">
        <f>B23/$B$13*100</f>
        <v>16.097875080489377</v>
      </c>
      <c r="C24" s="20">
        <f t="shared" ref="C24" si="12">C23/$B23*100</f>
        <v>70.399999999999991</v>
      </c>
      <c r="D24" s="20">
        <f t="shared" ref="D24" si="13">D23/$B23*100</f>
        <v>2.8000000000000003</v>
      </c>
      <c r="E24" s="20">
        <f t="shared" ref="E24" si="14">E23/$B23*100</f>
        <v>24.4</v>
      </c>
      <c r="F24" s="20">
        <f t="shared" ref="F24" si="15">F23/$B23*100</f>
        <v>2.4</v>
      </c>
    </row>
    <row r="25" spans="1:12" x14ac:dyDescent="0.2">
      <c r="A25" s="284" t="str">
        <f>'問6S（表）'!A25:A26</f>
        <v>60～69歳(n = 329 )　　</v>
      </c>
      <c r="B25" s="36">
        <f>'問6S（表）'!B25</f>
        <v>329</v>
      </c>
      <c r="C25" s="28">
        <v>260</v>
      </c>
      <c r="D25" s="29">
        <v>6</v>
      </c>
      <c r="E25" s="30">
        <v>60</v>
      </c>
      <c r="F25" s="31">
        <v>3</v>
      </c>
    </row>
    <row r="26" spans="1:12" x14ac:dyDescent="0.2">
      <c r="A26" s="285"/>
      <c r="B26" s="20">
        <f>B25/$B$13*100</f>
        <v>21.184803605924017</v>
      </c>
      <c r="C26" s="20">
        <f t="shared" ref="C26" si="16">C25/$B25*100</f>
        <v>79.027355623100306</v>
      </c>
      <c r="D26" s="20">
        <f t="shared" ref="D26" si="17">D25/$B25*100</f>
        <v>1.8237082066869299</v>
      </c>
      <c r="E26" s="20">
        <f t="shared" ref="E26" si="18">E25/$B25*100</f>
        <v>18.237082066869302</v>
      </c>
      <c r="F26" s="20">
        <f t="shared" ref="F26" si="19">F25/$B25*100</f>
        <v>0.91185410334346495</v>
      </c>
    </row>
    <row r="27" spans="1:12" x14ac:dyDescent="0.2">
      <c r="A27" s="284" t="str">
        <f>'問6S（表）'!A27:A28</f>
        <v>70歳以上(n = 382 )　　</v>
      </c>
      <c r="B27" s="36">
        <f>'問6S（表）'!B27</f>
        <v>382</v>
      </c>
      <c r="C27" s="28">
        <v>336</v>
      </c>
      <c r="D27" s="29">
        <v>6</v>
      </c>
      <c r="E27" s="30">
        <v>29</v>
      </c>
      <c r="F27" s="31">
        <v>11</v>
      </c>
    </row>
    <row r="28" spans="1:12" x14ac:dyDescent="0.2">
      <c r="A28" s="285"/>
      <c r="B28" s="20">
        <f>B27/$B$13*100</f>
        <v>24.597553122987765</v>
      </c>
      <c r="C28" s="20">
        <f t="shared" ref="C28" si="20">C27/$B27*100</f>
        <v>87.958115183246079</v>
      </c>
      <c r="D28" s="20">
        <f t="shared" ref="D28" si="21">D27/$B27*100</f>
        <v>1.5706806282722512</v>
      </c>
      <c r="E28" s="20">
        <f t="shared" ref="E28" si="22">E27/$B27*100</f>
        <v>7.5916230366492146</v>
      </c>
      <c r="F28" s="20">
        <f t="shared" ref="F28" si="23">F27/$B27*100</f>
        <v>2.8795811518324608</v>
      </c>
    </row>
    <row r="30" spans="1:12" ht="13.5" customHeight="1" x14ac:dyDescent="0.2">
      <c r="A30" s="3" t="s">
        <v>100</v>
      </c>
      <c r="B30" s="1" t="str">
        <f>B11</f>
        <v>今後も岐阜県に住み続けたいか</v>
      </c>
      <c r="C30" s="8"/>
      <c r="D30" s="8"/>
      <c r="E30" s="8"/>
      <c r="F30" s="9"/>
    </row>
    <row r="31" spans="1:12" ht="21" customHeight="1" x14ac:dyDescent="0.2">
      <c r="A31" s="13" t="s">
        <v>27</v>
      </c>
      <c r="B31" s="67" t="str">
        <f>B12</f>
        <v>調査数</v>
      </c>
      <c r="C31" s="68" t="str">
        <f>C12</f>
        <v>はい</v>
      </c>
      <c r="D31" s="69" t="str">
        <f>D12</f>
        <v>いいえ</v>
      </c>
      <c r="E31" s="70" t="str">
        <f>E12</f>
        <v>わからない</v>
      </c>
      <c r="F31" s="71" t="str">
        <f>F12</f>
        <v>無回答</v>
      </c>
      <c r="G31" s="21" t="s">
        <v>35</v>
      </c>
      <c r="H31" s="13" t="str">
        <f>A31</f>
        <v>【居住圏域別】</v>
      </c>
      <c r="I31" s="68" t="str">
        <f>C31</f>
        <v>はい</v>
      </c>
      <c r="J31" s="69" t="str">
        <f>D31</f>
        <v>いいえ</v>
      </c>
      <c r="K31" s="70" t="str">
        <f>E31</f>
        <v>わからない</v>
      </c>
      <c r="L31" s="71" t="str">
        <f>F31</f>
        <v>無回答</v>
      </c>
    </row>
    <row r="32" spans="1:12" ht="13.5" customHeight="1" x14ac:dyDescent="0.2">
      <c r="A32" s="284" t="str">
        <f>'問6S（表）'!A32:A33</f>
        <v>全体(n = 1,553 )　　</v>
      </c>
      <c r="B32" s="36">
        <f>'問6S（表）'!B32</f>
        <v>1553</v>
      </c>
      <c r="C32" s="36">
        <v>1172</v>
      </c>
      <c r="D32" s="36">
        <v>57</v>
      </c>
      <c r="E32" s="36">
        <v>294</v>
      </c>
      <c r="F32" s="36">
        <v>30</v>
      </c>
      <c r="H32" s="75" t="str">
        <f>A32</f>
        <v>全体(n = 1,553 )　　</v>
      </c>
      <c r="I32" s="78">
        <f>C33</f>
        <v>75.466838377334184</v>
      </c>
      <c r="J32" s="79">
        <f>D33</f>
        <v>3.6703155183515772</v>
      </c>
      <c r="K32" s="80">
        <f>E33</f>
        <v>18.931101094655507</v>
      </c>
      <c r="L32" s="81">
        <f>F33</f>
        <v>1.9317450096587252</v>
      </c>
    </row>
    <row r="33" spans="1:12" ht="13.5" customHeight="1" x14ac:dyDescent="0.2">
      <c r="A33" s="285"/>
      <c r="B33" s="37">
        <v>100</v>
      </c>
      <c r="C33" s="20">
        <f t="shared" ref="C33" si="24">C32/$B32*100</f>
        <v>75.466838377334184</v>
      </c>
      <c r="D33" s="20">
        <f t="shared" ref="D33" si="25">D32/$B32*100</f>
        <v>3.6703155183515772</v>
      </c>
      <c r="E33" s="20">
        <f t="shared" ref="E33" si="26">E32/$B32*100</f>
        <v>18.931101094655507</v>
      </c>
      <c r="F33" s="20">
        <f t="shared" ref="F33" si="27">F32/$B32*100</f>
        <v>1.9317450096587252</v>
      </c>
      <c r="H33" s="90" t="str">
        <f>A34</f>
        <v>岐阜圏域(n = 584 )　　</v>
      </c>
      <c r="I33" s="92">
        <f>C35</f>
        <v>79.794520547945197</v>
      </c>
      <c r="J33" s="93">
        <f>D35</f>
        <v>2.3972602739726026</v>
      </c>
      <c r="K33" s="94">
        <f>E35</f>
        <v>16.43835616438356</v>
      </c>
      <c r="L33" s="95">
        <f>F35</f>
        <v>1.3698630136986301</v>
      </c>
    </row>
    <row r="34" spans="1:12" ht="13.5" customHeight="1" x14ac:dyDescent="0.2">
      <c r="A34" s="284" t="str">
        <f>'問6S（表）'!A34:A35</f>
        <v>岐阜圏域(n = 584 )　　</v>
      </c>
      <c r="B34" s="36">
        <f>'問6S（表）'!B34</f>
        <v>584</v>
      </c>
      <c r="C34" s="28">
        <v>466</v>
      </c>
      <c r="D34" s="29">
        <v>14</v>
      </c>
      <c r="E34" s="30">
        <v>96</v>
      </c>
      <c r="F34" s="31">
        <v>8</v>
      </c>
      <c r="H34" s="91" t="str">
        <f>A36</f>
        <v>西濃圏域(n = 280 )　　</v>
      </c>
      <c r="I34" s="96">
        <f>C37</f>
        <v>75.714285714285708</v>
      </c>
      <c r="J34" s="97">
        <f>D37</f>
        <v>3.9285714285714284</v>
      </c>
      <c r="K34" s="98">
        <f>E37</f>
        <v>17.857142857142858</v>
      </c>
      <c r="L34" s="99">
        <f>F37</f>
        <v>2.5</v>
      </c>
    </row>
    <row r="35" spans="1:12" ht="13.5" customHeight="1" x14ac:dyDescent="0.2">
      <c r="A35" s="285"/>
      <c r="B35" s="20">
        <f>B34/$B$13*100</f>
        <v>37.604636188023186</v>
      </c>
      <c r="C35" s="20">
        <f t="shared" ref="C35" si="28">C34/$B34*100</f>
        <v>79.794520547945197</v>
      </c>
      <c r="D35" s="20">
        <f t="shared" ref="D35" si="29">D34/$B34*100</f>
        <v>2.3972602739726026</v>
      </c>
      <c r="E35" s="20">
        <f t="shared" ref="E35" si="30">E34/$B34*100</f>
        <v>16.43835616438356</v>
      </c>
      <c r="F35" s="20">
        <f t="shared" ref="F35" si="31">F34/$B34*100</f>
        <v>1.3698630136986301</v>
      </c>
      <c r="H35" s="91" t="str">
        <f>A38</f>
        <v>中濃圏域(n = 279 )　　</v>
      </c>
      <c r="I35" s="96">
        <f>C39</f>
        <v>73.476702508960585</v>
      </c>
      <c r="J35" s="97">
        <f>D39</f>
        <v>3.9426523297491038</v>
      </c>
      <c r="K35" s="98">
        <f>E39</f>
        <v>20.071684587813621</v>
      </c>
      <c r="L35" s="99">
        <f>F39</f>
        <v>2.5089605734767026</v>
      </c>
    </row>
    <row r="36" spans="1:12" ht="13.5" customHeight="1" x14ac:dyDescent="0.2">
      <c r="A36" s="284" t="str">
        <f>'問6S（表）'!A36:A37</f>
        <v>西濃圏域(n = 280 )　　</v>
      </c>
      <c r="B36" s="36">
        <f>'問6S（表）'!B36</f>
        <v>280</v>
      </c>
      <c r="C36" s="28">
        <v>212</v>
      </c>
      <c r="D36" s="29">
        <v>11</v>
      </c>
      <c r="E36" s="30">
        <v>50</v>
      </c>
      <c r="F36" s="31">
        <v>7</v>
      </c>
      <c r="H36" s="91" t="str">
        <f>A40</f>
        <v>東濃圏域(n = 262 )　　</v>
      </c>
      <c r="I36" s="96">
        <f>C41</f>
        <v>70.610687022900763</v>
      </c>
      <c r="J36" s="97">
        <f>D41</f>
        <v>5.343511450381679</v>
      </c>
      <c r="K36" s="98">
        <f>E41</f>
        <v>22.137404580152673</v>
      </c>
      <c r="L36" s="99">
        <f>F41</f>
        <v>1.9083969465648856</v>
      </c>
    </row>
    <row r="37" spans="1:12" ht="13.5" customHeight="1" x14ac:dyDescent="0.2">
      <c r="A37" s="285"/>
      <c r="B37" s="20">
        <f>B36/$B$13*100</f>
        <v>18.0296200901481</v>
      </c>
      <c r="C37" s="20">
        <f t="shared" ref="C37" si="32">C36/$B36*100</f>
        <v>75.714285714285708</v>
      </c>
      <c r="D37" s="20">
        <f t="shared" ref="D37" si="33">D36/$B36*100</f>
        <v>3.9285714285714284</v>
      </c>
      <c r="E37" s="20">
        <f t="shared" ref="E37" si="34">E36/$B36*100</f>
        <v>17.857142857142858</v>
      </c>
      <c r="F37" s="20">
        <f t="shared" ref="F37" si="35">F36/$B36*100</f>
        <v>2.5</v>
      </c>
      <c r="H37" s="77" t="str">
        <f>A42</f>
        <v>飛騨圏域(n = 114 )　　</v>
      </c>
      <c r="I37" s="86">
        <f>C43</f>
        <v>69.298245614035096</v>
      </c>
      <c r="J37" s="87">
        <f>D43</f>
        <v>5.2631578947368416</v>
      </c>
      <c r="K37" s="88">
        <f>E43</f>
        <v>22.807017543859647</v>
      </c>
      <c r="L37" s="89">
        <f>F43</f>
        <v>2.6315789473684208</v>
      </c>
    </row>
    <row r="38" spans="1:12" x14ac:dyDescent="0.2">
      <c r="A38" s="284" t="str">
        <f>'問6S（表）'!A38:A39</f>
        <v>中濃圏域(n = 279 )　　</v>
      </c>
      <c r="B38" s="36">
        <f>'問6S（表）'!B38</f>
        <v>279</v>
      </c>
      <c r="C38" s="28">
        <v>205</v>
      </c>
      <c r="D38" s="29">
        <v>11</v>
      </c>
      <c r="E38" s="30">
        <v>56</v>
      </c>
      <c r="F38" s="31">
        <v>7</v>
      </c>
    </row>
    <row r="39" spans="1:12" x14ac:dyDescent="0.2">
      <c r="A39" s="285"/>
      <c r="B39" s="20">
        <f>B38/$B$13*100</f>
        <v>17.965228589826143</v>
      </c>
      <c r="C39" s="20">
        <f t="shared" ref="C39" si="36">C38/$B38*100</f>
        <v>73.476702508960585</v>
      </c>
      <c r="D39" s="20">
        <f t="shared" ref="D39" si="37">D38/$B38*100</f>
        <v>3.9426523297491038</v>
      </c>
      <c r="E39" s="20">
        <f t="shared" ref="E39" si="38">E38/$B38*100</f>
        <v>20.071684587813621</v>
      </c>
      <c r="F39" s="20">
        <f t="shared" ref="F39" si="39">F38/$B38*100</f>
        <v>2.5089605734767026</v>
      </c>
    </row>
    <row r="40" spans="1:12" x14ac:dyDescent="0.2">
      <c r="A40" s="284" t="str">
        <f>'問6S（表）'!A40:A41</f>
        <v>東濃圏域(n = 262 )　　</v>
      </c>
      <c r="B40" s="36">
        <f>'問6S（表）'!B40</f>
        <v>262</v>
      </c>
      <c r="C40" s="28">
        <v>185</v>
      </c>
      <c r="D40" s="29">
        <v>14</v>
      </c>
      <c r="E40" s="30">
        <v>58</v>
      </c>
      <c r="F40" s="31">
        <v>5</v>
      </c>
    </row>
    <row r="41" spans="1:12" x14ac:dyDescent="0.2">
      <c r="A41" s="285"/>
      <c r="B41" s="20">
        <f>B40/$B$13*100</f>
        <v>16.870573084352866</v>
      </c>
      <c r="C41" s="20">
        <f t="shared" ref="C41" si="40">C40/$B40*100</f>
        <v>70.610687022900763</v>
      </c>
      <c r="D41" s="20">
        <f t="shared" ref="D41" si="41">D40/$B40*100</f>
        <v>5.343511450381679</v>
      </c>
      <c r="E41" s="20">
        <f t="shared" ref="E41" si="42">E40/$B40*100</f>
        <v>22.137404580152673</v>
      </c>
      <c r="F41" s="20">
        <f t="shared" ref="F41" si="43">F40/$B40*100</f>
        <v>1.9083969465648856</v>
      </c>
    </row>
    <row r="42" spans="1:12" x14ac:dyDescent="0.2">
      <c r="A42" s="284" t="str">
        <f>'問6S（表）'!A42:A43</f>
        <v>飛騨圏域(n = 114 )　　</v>
      </c>
      <c r="B42" s="36">
        <f>'問6S（表）'!B42</f>
        <v>114</v>
      </c>
      <c r="C42" s="28">
        <v>79</v>
      </c>
      <c r="D42" s="29">
        <v>6</v>
      </c>
      <c r="E42" s="30">
        <v>26</v>
      </c>
      <c r="F42" s="31">
        <v>3</v>
      </c>
    </row>
    <row r="43" spans="1:12" x14ac:dyDescent="0.2">
      <c r="A43" s="285"/>
      <c r="B43" s="20">
        <f>B42/$B$13*100</f>
        <v>7.3406310367031544</v>
      </c>
      <c r="C43" s="20">
        <f t="shared" ref="C43" si="44">C42/$B42*100</f>
        <v>69.298245614035096</v>
      </c>
      <c r="D43" s="20">
        <f t="shared" ref="D43" si="45">D42/$B42*100</f>
        <v>5.2631578947368416</v>
      </c>
      <c r="E43" s="20">
        <f t="shared" ref="E43" si="46">E42/$B42*100</f>
        <v>22.807017543859647</v>
      </c>
      <c r="F43" s="20">
        <f t="shared" ref="F43" si="47">F42/$B42*100</f>
        <v>2.6315789473684208</v>
      </c>
    </row>
    <row r="45" spans="1:12" ht="13.5" customHeight="1" x14ac:dyDescent="0.2">
      <c r="A45" s="3" t="s">
        <v>101</v>
      </c>
      <c r="B45" s="1" t="str">
        <f>B30</f>
        <v>今後も岐阜県に住み続けたいか</v>
      </c>
      <c r="C45" s="8"/>
      <c r="D45" s="8"/>
      <c r="E45" s="8"/>
      <c r="F45" s="9"/>
    </row>
    <row r="46" spans="1:12" ht="21" customHeight="1" x14ac:dyDescent="0.2">
      <c r="A46" s="13" t="s">
        <v>110</v>
      </c>
      <c r="B46" s="67" t="str">
        <f>B31</f>
        <v>調査数</v>
      </c>
      <c r="C46" s="68" t="str">
        <f t="shared" ref="C46:F46" si="48">C31</f>
        <v>はい</v>
      </c>
      <c r="D46" s="69" t="str">
        <f t="shared" si="48"/>
        <v>いいえ</v>
      </c>
      <c r="E46" s="70" t="str">
        <f t="shared" si="48"/>
        <v>わからない</v>
      </c>
      <c r="F46" s="71" t="str">
        <f t="shared" si="48"/>
        <v>無回答</v>
      </c>
      <c r="G46" s="21" t="s">
        <v>35</v>
      </c>
      <c r="H46" s="12" t="str">
        <f>A46</f>
        <v>【通勤先別】</v>
      </c>
      <c r="I46" s="68" t="str">
        <f>C46</f>
        <v>はい</v>
      </c>
      <c r="J46" s="69" t="str">
        <f>D46</f>
        <v>いいえ</v>
      </c>
      <c r="K46" s="70" t="str">
        <f>E46</f>
        <v>わからない</v>
      </c>
      <c r="L46" s="71" t="str">
        <f>F46</f>
        <v>無回答</v>
      </c>
    </row>
    <row r="47" spans="1:12" ht="13.5" customHeight="1" x14ac:dyDescent="0.2">
      <c r="A47" s="322" t="str">
        <f>"全体(n = "&amp;B47&amp;" )　　"</f>
        <v>全体(n = 1003 )　　</v>
      </c>
      <c r="B47" s="36">
        <f>SUM(C47:F47)</f>
        <v>1003</v>
      </c>
      <c r="C47" s="36">
        <v>733</v>
      </c>
      <c r="D47" s="36">
        <v>40</v>
      </c>
      <c r="E47" s="36">
        <v>209</v>
      </c>
      <c r="F47" s="36">
        <v>21</v>
      </c>
      <c r="H47" s="75" t="s">
        <v>275</v>
      </c>
      <c r="I47" s="78">
        <f>C48</f>
        <v>73.080757726819542</v>
      </c>
      <c r="J47" s="79">
        <f>D48</f>
        <v>3.988035892323031</v>
      </c>
      <c r="K47" s="80">
        <f>E48</f>
        <v>20.837487537387837</v>
      </c>
      <c r="L47" s="81">
        <f>F48</f>
        <v>2.0937188434695915</v>
      </c>
    </row>
    <row r="48" spans="1:12" ht="13.5" customHeight="1" x14ac:dyDescent="0.2">
      <c r="A48" s="323"/>
      <c r="B48" s="37">
        <v>100</v>
      </c>
      <c r="C48" s="20">
        <f t="shared" ref="C48" si="49">C47/$B47*100</f>
        <v>73.080757726819542</v>
      </c>
      <c r="D48" s="20">
        <f t="shared" ref="D48" si="50">D47/$B47*100</f>
        <v>3.988035892323031</v>
      </c>
      <c r="E48" s="20">
        <f t="shared" ref="E48" si="51">E47/$B47*100</f>
        <v>20.837487537387837</v>
      </c>
      <c r="F48" s="20">
        <f t="shared" ref="F48" si="52">F47/$B47*100</f>
        <v>2.0937188434695915</v>
      </c>
      <c r="H48" s="90" t="str">
        <f>A49</f>
        <v>居住している市町村(n = 470 )　　</v>
      </c>
      <c r="I48" s="92">
        <f>C50</f>
        <v>75.957446808510639</v>
      </c>
      <c r="J48" s="93">
        <f>D50</f>
        <v>4.042553191489362</v>
      </c>
      <c r="K48" s="94">
        <f>E50</f>
        <v>17.872340425531917</v>
      </c>
      <c r="L48" s="95">
        <f>F50</f>
        <v>2.1276595744680851</v>
      </c>
    </row>
    <row r="49" spans="1:12" ht="13.5" customHeight="1" x14ac:dyDescent="0.2">
      <c r="A49" s="280" t="str">
        <f>"居住している市町村(n = "&amp;B49&amp;" )　　"</f>
        <v>居住している市町村(n = 470 )　　</v>
      </c>
      <c r="B49" s="36">
        <f>SUM(C49:F49)</f>
        <v>470</v>
      </c>
      <c r="C49" s="28">
        <v>357</v>
      </c>
      <c r="D49" s="29">
        <v>19</v>
      </c>
      <c r="E49" s="30">
        <v>84</v>
      </c>
      <c r="F49" s="31">
        <v>10</v>
      </c>
      <c r="H49" s="91" t="str">
        <f>A51</f>
        <v>県内の他の市町村(n = 236 )　　</v>
      </c>
      <c r="I49" s="96">
        <f>C52</f>
        <v>68.644067796610159</v>
      </c>
      <c r="J49" s="97">
        <f>D52</f>
        <v>2.5423728813559325</v>
      </c>
      <c r="K49" s="98">
        <f>E52</f>
        <v>26.694915254237291</v>
      </c>
      <c r="L49" s="99">
        <f>F52</f>
        <v>2.1186440677966099</v>
      </c>
    </row>
    <row r="50" spans="1:12" ht="13.5" customHeight="1" x14ac:dyDescent="0.2">
      <c r="A50" s="281"/>
      <c r="B50" s="20">
        <f>B49/$B$13*100</f>
        <v>30.264005151320028</v>
      </c>
      <c r="C50" s="20">
        <f t="shared" ref="C50" si="53">C49/$B49*100</f>
        <v>75.957446808510639</v>
      </c>
      <c r="D50" s="20">
        <f t="shared" ref="D50" si="54">D49/$B49*100</f>
        <v>4.042553191489362</v>
      </c>
      <c r="E50" s="20">
        <f t="shared" ref="E50" si="55">E49/$B49*100</f>
        <v>17.872340425531917</v>
      </c>
      <c r="F50" s="20">
        <f t="shared" ref="F50" si="56">F49/$B49*100</f>
        <v>2.1276595744680851</v>
      </c>
      <c r="H50" s="77" t="str">
        <f>A53</f>
        <v>県外の市町村(n = 145 )　　</v>
      </c>
      <c r="I50" s="86">
        <f>C54</f>
        <v>66.896551724137936</v>
      </c>
      <c r="J50" s="87">
        <f>D54</f>
        <v>8.2758620689655178</v>
      </c>
      <c r="K50" s="88">
        <f>E54</f>
        <v>21.379310344827587</v>
      </c>
      <c r="L50" s="89">
        <f>F54</f>
        <v>3.4482758620689653</v>
      </c>
    </row>
    <row r="51" spans="1:12" ht="13.5" customHeight="1" x14ac:dyDescent="0.2">
      <c r="A51" s="280" t="str">
        <f>"県内の他の市町村(n = "&amp;B51&amp;" )　　"</f>
        <v>県内の他の市町村(n = 236 )　　</v>
      </c>
      <c r="B51" s="36">
        <f>SUM(C51:F51)</f>
        <v>236</v>
      </c>
      <c r="C51" s="28">
        <v>162</v>
      </c>
      <c r="D51" s="29">
        <v>6</v>
      </c>
      <c r="E51" s="30">
        <v>63</v>
      </c>
      <c r="F51" s="31">
        <v>5</v>
      </c>
    </row>
    <row r="52" spans="1:12" x14ac:dyDescent="0.2">
      <c r="A52" s="281"/>
      <c r="B52" s="20">
        <f>B51/$B$13*100</f>
        <v>15.196394075981971</v>
      </c>
      <c r="C52" s="20">
        <f t="shared" ref="C52" si="57">C51/$B51*100</f>
        <v>68.644067796610159</v>
      </c>
      <c r="D52" s="20">
        <f t="shared" ref="D52" si="58">D51/$B51*100</f>
        <v>2.5423728813559325</v>
      </c>
      <c r="E52" s="20">
        <f t="shared" ref="E52" si="59">E51/$B51*100</f>
        <v>26.694915254237291</v>
      </c>
      <c r="F52" s="20">
        <f t="shared" ref="F52" si="60">F51/$B51*100</f>
        <v>2.1186440677966099</v>
      </c>
    </row>
    <row r="53" spans="1:12" ht="13.5" customHeight="1" x14ac:dyDescent="0.2">
      <c r="A53" s="280" t="str">
        <f>"県外の市町村(n = "&amp;B53&amp;" )　　"</f>
        <v>県外の市町村(n = 145 )　　</v>
      </c>
      <c r="B53" s="36">
        <f>SUM(C53:F53)</f>
        <v>145</v>
      </c>
      <c r="C53" s="28">
        <v>97</v>
      </c>
      <c r="D53" s="29">
        <v>12</v>
      </c>
      <c r="E53" s="30">
        <v>31</v>
      </c>
      <c r="F53" s="31">
        <v>5</v>
      </c>
    </row>
    <row r="54" spans="1:12" x14ac:dyDescent="0.2">
      <c r="A54" s="281"/>
      <c r="B54" s="20">
        <f>B53/$B$13*100</f>
        <v>9.3367675466838378</v>
      </c>
      <c r="C54" s="20">
        <f t="shared" ref="C54" si="61">C53/$B53*100</f>
        <v>66.896551724137936</v>
      </c>
      <c r="D54" s="20">
        <f t="shared" ref="D54" si="62">D53/$B53*100</f>
        <v>8.2758620689655178</v>
      </c>
      <c r="E54" s="20">
        <f t="shared" ref="E54" si="63">E53/$B53*100</f>
        <v>21.379310344827587</v>
      </c>
      <c r="F54" s="20">
        <f t="shared" ref="F54" si="64">F53/$B53*100</f>
        <v>3.4482758620689653</v>
      </c>
    </row>
    <row r="56" spans="1:12" ht="13.5" customHeight="1" x14ac:dyDescent="0.2">
      <c r="A56" s="3" t="s">
        <v>151</v>
      </c>
      <c r="B56" s="1" t="str">
        <f>B30</f>
        <v>今後も岐阜県に住み続けたいか</v>
      </c>
      <c r="C56" s="8"/>
      <c r="D56" s="8"/>
      <c r="E56" s="8"/>
      <c r="F56" s="9"/>
    </row>
    <row r="57" spans="1:12" ht="21" customHeight="1" x14ac:dyDescent="0.2">
      <c r="A57" s="13" t="s">
        <v>111</v>
      </c>
      <c r="B57" s="67" t="str">
        <f>B31</f>
        <v>調査数</v>
      </c>
      <c r="C57" s="68" t="str">
        <f>C31</f>
        <v>はい</v>
      </c>
      <c r="D57" s="69" t="str">
        <f>D31</f>
        <v>いいえ</v>
      </c>
      <c r="E57" s="70" t="str">
        <f>E31</f>
        <v>わからない</v>
      </c>
      <c r="F57" s="71" t="str">
        <f>F31</f>
        <v>無回答</v>
      </c>
      <c r="G57" s="21" t="s">
        <v>35</v>
      </c>
      <c r="H57" s="13" t="str">
        <f>A57</f>
        <v>【県外居住経験別】</v>
      </c>
      <c r="I57" s="68" t="str">
        <f>C57</f>
        <v>はい</v>
      </c>
      <c r="J57" s="69" t="str">
        <f>D57</f>
        <v>いいえ</v>
      </c>
      <c r="K57" s="70" t="str">
        <f>E57</f>
        <v>わからない</v>
      </c>
      <c r="L57" s="71" t="str">
        <f>F57</f>
        <v>無回答</v>
      </c>
    </row>
    <row r="58" spans="1:12" ht="13.5" customHeight="1" x14ac:dyDescent="0.2">
      <c r="A58" s="284" t="str">
        <f>A32</f>
        <v>全体(n = 1,553 )　　</v>
      </c>
      <c r="B58" s="36">
        <f>SUM(C58:F58)</f>
        <v>1553</v>
      </c>
      <c r="C58" s="36">
        <v>1172</v>
      </c>
      <c r="D58" s="36">
        <v>57</v>
      </c>
      <c r="E58" s="36">
        <v>294</v>
      </c>
      <c r="F58" s="36">
        <v>30</v>
      </c>
      <c r="H58" s="75" t="str">
        <f>A58</f>
        <v>全体(n = 1,553 )　　</v>
      </c>
      <c r="I58" s="78">
        <f>C59</f>
        <v>75.466838377334184</v>
      </c>
      <c r="J58" s="79">
        <f>D59</f>
        <v>3.6703155183515772</v>
      </c>
      <c r="K58" s="80">
        <f>E59</f>
        <v>18.931101094655507</v>
      </c>
      <c r="L58" s="81">
        <f>F59</f>
        <v>1.9317450096587252</v>
      </c>
    </row>
    <row r="59" spans="1:12" ht="13.5" customHeight="1" x14ac:dyDescent="0.2">
      <c r="A59" s="285"/>
      <c r="B59" s="37">
        <v>100</v>
      </c>
      <c r="C59" s="20">
        <f t="shared" ref="C59" si="65">C58/$B58*100</f>
        <v>75.466838377334184</v>
      </c>
      <c r="D59" s="20">
        <f t="shared" ref="D59" si="66">D58/$B58*100</f>
        <v>3.6703155183515772</v>
      </c>
      <c r="E59" s="20">
        <f t="shared" ref="E59" si="67">E58/$B58*100</f>
        <v>18.931101094655507</v>
      </c>
      <c r="F59" s="20">
        <f t="shared" ref="F59" si="68">F58/$B58*100</f>
        <v>1.9317450096587252</v>
      </c>
      <c r="H59" s="90" t="str">
        <f>A60</f>
        <v>ない(n = 737 )　　</v>
      </c>
      <c r="I59" s="92">
        <f>C61</f>
        <v>80.732700135685207</v>
      </c>
      <c r="J59" s="93">
        <f>D61</f>
        <v>2.9850746268656714</v>
      </c>
      <c r="K59" s="94">
        <f>E61</f>
        <v>14.382632293080055</v>
      </c>
      <c r="L59" s="95">
        <f>F61</f>
        <v>1.8995929443690638</v>
      </c>
    </row>
    <row r="60" spans="1:12" ht="13.5" customHeight="1" x14ac:dyDescent="0.2">
      <c r="A60" s="280" t="str">
        <f>"ない(n = "&amp;B60&amp;" )　　"</f>
        <v>ない(n = 737 )　　</v>
      </c>
      <c r="B60" s="36">
        <f>SUM(C60:F60)</f>
        <v>737</v>
      </c>
      <c r="C60" s="28">
        <v>595</v>
      </c>
      <c r="D60" s="29">
        <v>22</v>
      </c>
      <c r="E60" s="30">
        <v>106</v>
      </c>
      <c r="F60" s="31">
        <v>14</v>
      </c>
      <c r="H60" s="91" t="str">
        <f>A62</f>
        <v>ある（通算５年未満）(n = 343 )　　</v>
      </c>
      <c r="I60" s="96">
        <f>C63</f>
        <v>72.011661807580168</v>
      </c>
      <c r="J60" s="97">
        <f>D63</f>
        <v>4.3731778425655978</v>
      </c>
      <c r="K60" s="98">
        <f>E63</f>
        <v>20.408163265306122</v>
      </c>
      <c r="L60" s="99">
        <f>F63</f>
        <v>3.2069970845481048</v>
      </c>
    </row>
    <row r="61" spans="1:12" ht="13.5" customHeight="1" x14ac:dyDescent="0.2">
      <c r="A61" s="281"/>
      <c r="B61" s="20">
        <f>B60/$B$13*100</f>
        <v>47.456535737282678</v>
      </c>
      <c r="C61" s="20">
        <f t="shared" ref="C61" si="69">C60/$B60*100</f>
        <v>80.732700135685207</v>
      </c>
      <c r="D61" s="20">
        <f t="shared" ref="D61" si="70">D60/$B60*100</f>
        <v>2.9850746268656714</v>
      </c>
      <c r="E61" s="20">
        <f t="shared" ref="E61" si="71">E60/$B60*100</f>
        <v>14.382632293080055</v>
      </c>
      <c r="F61" s="20">
        <f t="shared" ref="F61" si="72">F60/$B60*100</f>
        <v>1.8995929443690638</v>
      </c>
      <c r="H61" s="77" t="str">
        <f>A64</f>
        <v>ある（通算５年以上）(n = 452 )　　</v>
      </c>
      <c r="I61" s="86">
        <f>C65</f>
        <v>69.911504424778755</v>
      </c>
      <c r="J61" s="87">
        <f>D65</f>
        <v>4.2035398230088497</v>
      </c>
      <c r="K61" s="88">
        <f>E65</f>
        <v>24.778761061946902</v>
      </c>
      <c r="L61" s="89">
        <f>F65</f>
        <v>1.1061946902654867</v>
      </c>
    </row>
    <row r="62" spans="1:12" ht="13.5" customHeight="1" x14ac:dyDescent="0.2">
      <c r="A62" s="320" t="str">
        <f>"ある（通算５年未満）(n = "&amp;B62&amp;" )　　"</f>
        <v>ある（通算５年未満）(n = 343 )　　</v>
      </c>
      <c r="B62" s="36">
        <f>SUM(C62:F62)</f>
        <v>343</v>
      </c>
      <c r="C62" s="28">
        <v>247</v>
      </c>
      <c r="D62" s="29">
        <v>15</v>
      </c>
      <c r="E62" s="30">
        <v>70</v>
      </c>
      <c r="F62" s="31">
        <v>11</v>
      </c>
    </row>
    <row r="63" spans="1:12" x14ac:dyDescent="0.2">
      <c r="A63" s="321"/>
      <c r="B63" s="20">
        <f>B62/$B$13*100</f>
        <v>22.086284610431424</v>
      </c>
      <c r="C63" s="20">
        <f t="shared" ref="C63" si="73">C62/$B62*100</f>
        <v>72.011661807580168</v>
      </c>
      <c r="D63" s="20">
        <f t="shared" ref="D63" si="74">D62/$B62*100</f>
        <v>4.3731778425655978</v>
      </c>
      <c r="E63" s="20">
        <f t="shared" ref="E63" si="75">E62/$B62*100</f>
        <v>20.408163265306122</v>
      </c>
      <c r="F63" s="20">
        <f t="shared" ref="F63" si="76">F62/$B62*100</f>
        <v>3.2069970845481048</v>
      </c>
    </row>
    <row r="64" spans="1:12" ht="13.5" customHeight="1" x14ac:dyDescent="0.2">
      <c r="A64" s="320" t="str">
        <f>"ある（通算５年以上）(n = "&amp;B64&amp;" )　　"</f>
        <v>ある（通算５年以上）(n = 452 )　　</v>
      </c>
      <c r="B64" s="36">
        <f>SUM(C64:F64)</f>
        <v>452</v>
      </c>
      <c r="C64" s="28">
        <v>316</v>
      </c>
      <c r="D64" s="29">
        <v>19</v>
      </c>
      <c r="E64" s="30">
        <v>112</v>
      </c>
      <c r="F64" s="31">
        <v>5</v>
      </c>
    </row>
    <row r="65" spans="1:12" x14ac:dyDescent="0.2">
      <c r="A65" s="321"/>
      <c r="B65" s="20">
        <f>B64/$B$13*100</f>
        <v>29.10495814552479</v>
      </c>
      <c r="C65" s="20">
        <f t="shared" ref="C65" si="77">C64/$B64*100</f>
        <v>69.911504424778755</v>
      </c>
      <c r="D65" s="20">
        <f t="shared" ref="D65" si="78">D64/$B64*100</f>
        <v>4.2035398230088497</v>
      </c>
      <c r="E65" s="20">
        <f t="shared" ref="E65" si="79">E64/$B64*100</f>
        <v>24.778761061946902</v>
      </c>
      <c r="F65" s="20">
        <f t="shared" ref="F65" si="80">F64/$B64*100</f>
        <v>1.1061946902654867</v>
      </c>
    </row>
    <row r="67" spans="1:12" ht="13.5" customHeight="1" x14ac:dyDescent="0.2">
      <c r="A67" s="3" t="s">
        <v>152</v>
      </c>
      <c r="B67" s="1" t="str">
        <f>B45</f>
        <v>今後も岐阜県に住み続けたいか</v>
      </c>
      <c r="C67" s="8"/>
      <c r="D67" s="8"/>
      <c r="E67" s="8"/>
      <c r="F67" s="9"/>
    </row>
    <row r="68" spans="1:12" ht="21" customHeight="1" x14ac:dyDescent="0.2">
      <c r="A68" s="13" t="s">
        <v>102</v>
      </c>
      <c r="B68" s="67" t="str">
        <f>B46</f>
        <v>調査数</v>
      </c>
      <c r="C68" s="68" t="str">
        <f>C46</f>
        <v>はい</v>
      </c>
      <c r="D68" s="69" t="str">
        <f>D46</f>
        <v>いいえ</v>
      </c>
      <c r="E68" s="70" t="str">
        <f>E46</f>
        <v>わからない</v>
      </c>
      <c r="F68" s="71" t="str">
        <f>F46</f>
        <v>無回答</v>
      </c>
      <c r="G68" s="21" t="s">
        <v>35</v>
      </c>
      <c r="H68" s="12" t="str">
        <f>A68</f>
        <v>【居住環境別】</v>
      </c>
      <c r="I68" s="68" t="str">
        <f>C68</f>
        <v>はい</v>
      </c>
      <c r="J68" s="69" t="str">
        <f>D68</f>
        <v>いいえ</v>
      </c>
      <c r="K68" s="70" t="str">
        <f>E68</f>
        <v>わからない</v>
      </c>
      <c r="L68" s="71" t="str">
        <f>F68</f>
        <v>無回答</v>
      </c>
    </row>
    <row r="69" spans="1:12" ht="13.5" customHeight="1" x14ac:dyDescent="0.2">
      <c r="A69" s="284" t="str">
        <f>'問6S（表）'!A47</f>
        <v>全体(n = 1,553 )　　</v>
      </c>
      <c r="B69" s="36">
        <f>'問6S（表）'!B47</f>
        <v>1553</v>
      </c>
      <c r="C69" s="36">
        <v>1172</v>
      </c>
      <c r="D69" s="36">
        <v>57</v>
      </c>
      <c r="E69" s="36">
        <v>294</v>
      </c>
      <c r="F69" s="36">
        <v>30</v>
      </c>
      <c r="H69" s="75" t="str">
        <f>A69</f>
        <v>全体(n = 1,553 )　　</v>
      </c>
      <c r="I69" s="78">
        <f>C70</f>
        <v>75.466838377334184</v>
      </c>
      <c r="J69" s="79">
        <f>D70</f>
        <v>3.6703155183515772</v>
      </c>
      <c r="K69" s="80">
        <f>E70</f>
        <v>18.931101094655507</v>
      </c>
      <c r="L69" s="81">
        <f>F70</f>
        <v>1.9317450096587252</v>
      </c>
    </row>
    <row r="70" spans="1:12" ht="13.5" customHeight="1" x14ac:dyDescent="0.2">
      <c r="A70" s="285"/>
      <c r="B70" s="20">
        <f>B69/$B$13*100</f>
        <v>100</v>
      </c>
      <c r="C70" s="20">
        <f t="shared" ref="C70" si="81">C69/$B69*100</f>
        <v>75.466838377334184</v>
      </c>
      <c r="D70" s="20">
        <f t="shared" ref="D70" si="82">D69/$B69*100</f>
        <v>3.6703155183515772</v>
      </c>
      <c r="E70" s="20">
        <f t="shared" ref="E70" si="83">E69/$B69*100</f>
        <v>18.931101094655507</v>
      </c>
      <c r="F70" s="20">
        <f t="shared" ref="F70" si="84">F69/$B69*100</f>
        <v>1.9317450096587252</v>
      </c>
      <c r="H70" s="90" t="str">
        <f>A71</f>
        <v>農村地域(n = 215 )　　</v>
      </c>
      <c r="I70" s="92">
        <f>C72</f>
        <v>79.069767441860463</v>
      </c>
      <c r="J70" s="93">
        <f>D72</f>
        <v>4.1860465116279073</v>
      </c>
      <c r="K70" s="94">
        <f>E72</f>
        <v>16.744186046511629</v>
      </c>
      <c r="L70" s="95">
        <f>F72</f>
        <v>0.46511627906976744</v>
      </c>
    </row>
    <row r="71" spans="1:12" ht="13.5" customHeight="1" x14ac:dyDescent="0.2">
      <c r="A71" s="284" t="str">
        <f>'問6S（表）'!A49</f>
        <v>農村地域(n = 215 )　　</v>
      </c>
      <c r="B71" s="36">
        <f>'問6S（表）'!B49</f>
        <v>215</v>
      </c>
      <c r="C71" s="28">
        <v>170</v>
      </c>
      <c r="D71" s="29">
        <v>9</v>
      </c>
      <c r="E71" s="30">
        <v>36</v>
      </c>
      <c r="F71" s="31">
        <v>1</v>
      </c>
      <c r="H71" s="91" t="str">
        <f>A73</f>
        <v>山間地域(n = 238 )　　</v>
      </c>
      <c r="I71" s="96">
        <f>C74</f>
        <v>71.008403361344534</v>
      </c>
      <c r="J71" s="97">
        <f>D74</f>
        <v>5.0420168067226889</v>
      </c>
      <c r="K71" s="98">
        <f>E74</f>
        <v>21.84873949579832</v>
      </c>
      <c r="L71" s="99">
        <f>F74</f>
        <v>2.1008403361344539</v>
      </c>
    </row>
    <row r="72" spans="1:12" ht="13.5" customHeight="1" x14ac:dyDescent="0.2">
      <c r="A72" s="285"/>
      <c r="B72" s="20">
        <f>B71/$B$13*100</f>
        <v>13.844172569220865</v>
      </c>
      <c r="C72" s="20">
        <f t="shared" ref="C72" si="85">C71/$B71*100</f>
        <v>79.069767441860463</v>
      </c>
      <c r="D72" s="20">
        <f t="shared" ref="D72" si="86">D71/$B71*100</f>
        <v>4.1860465116279073</v>
      </c>
      <c r="E72" s="20">
        <f t="shared" ref="E72" si="87">E71/$B71*100</f>
        <v>16.744186046511629</v>
      </c>
      <c r="F72" s="20">
        <f t="shared" ref="F72" si="88">F71/$B71*100</f>
        <v>0.46511627906976744</v>
      </c>
      <c r="H72" s="91" t="str">
        <f>A75</f>
        <v>商業地域(n =  83 )　　</v>
      </c>
      <c r="I72" s="96">
        <f>C76</f>
        <v>81.92771084337349</v>
      </c>
      <c r="J72" s="97">
        <f>D76</f>
        <v>1.2048192771084338</v>
      </c>
      <c r="K72" s="98">
        <f>E76</f>
        <v>14.457831325301203</v>
      </c>
      <c r="L72" s="99">
        <f>F76</f>
        <v>2.4096385542168677</v>
      </c>
    </row>
    <row r="73" spans="1:12" ht="13.5" customHeight="1" x14ac:dyDescent="0.2">
      <c r="A73" s="284" t="str">
        <f>'問6S（表）'!A51</f>
        <v>山間地域(n = 238 )　　</v>
      </c>
      <c r="B73" s="36">
        <f>'問6S（表）'!B51</f>
        <v>238</v>
      </c>
      <c r="C73" s="28">
        <v>169</v>
      </c>
      <c r="D73" s="29">
        <v>12</v>
      </c>
      <c r="E73" s="30">
        <v>52</v>
      </c>
      <c r="F73" s="31">
        <v>5</v>
      </c>
      <c r="H73" s="91" t="str">
        <f>A77</f>
        <v>住宅地域(n =977 )　　</v>
      </c>
      <c r="I73" s="96">
        <f>C78</f>
        <v>75.946775844421694</v>
      </c>
      <c r="J73" s="97">
        <f>D78</f>
        <v>3.480040941658137</v>
      </c>
      <c r="K73" s="98">
        <f>E78</f>
        <v>18.423746161719549</v>
      </c>
      <c r="L73" s="99">
        <f>F78</f>
        <v>2.0470829068577281</v>
      </c>
    </row>
    <row r="74" spans="1:12" ht="13.5" customHeight="1" x14ac:dyDescent="0.2">
      <c r="A74" s="285"/>
      <c r="B74" s="20">
        <f>B73/$B$13*100</f>
        <v>15.325177076625884</v>
      </c>
      <c r="C74" s="20">
        <f t="shared" ref="C74" si="89">C73/$B73*100</f>
        <v>71.008403361344534</v>
      </c>
      <c r="D74" s="20">
        <f t="shared" ref="D74" si="90">D73/$B73*100</f>
        <v>5.0420168067226889</v>
      </c>
      <c r="E74" s="20">
        <f t="shared" ref="E74" si="91">E73/$B73*100</f>
        <v>21.84873949579832</v>
      </c>
      <c r="F74" s="20">
        <f t="shared" ref="F74" si="92">F73/$B73*100</f>
        <v>2.1008403361344539</v>
      </c>
      <c r="H74" s="77" t="str">
        <f>A79</f>
        <v>その他(n =20)　　</v>
      </c>
      <c r="I74" s="86">
        <f>C80</f>
        <v>60</v>
      </c>
      <c r="J74" s="87">
        <f>D80</f>
        <v>0</v>
      </c>
      <c r="K74" s="88">
        <f>E80</f>
        <v>40</v>
      </c>
      <c r="L74" s="89">
        <f>F80</f>
        <v>0</v>
      </c>
    </row>
    <row r="75" spans="1:12" ht="13.5" customHeight="1" x14ac:dyDescent="0.2">
      <c r="A75" s="284" t="str">
        <f>'問6S（表）'!A53</f>
        <v>商業地域(n =  83 )　　</v>
      </c>
      <c r="B75" s="36">
        <f>'問6S（表）'!B53</f>
        <v>83</v>
      </c>
      <c r="C75" s="28">
        <v>68</v>
      </c>
      <c r="D75" s="29">
        <v>1</v>
      </c>
      <c r="E75" s="30">
        <v>12</v>
      </c>
      <c r="F75" s="31">
        <v>2</v>
      </c>
    </row>
    <row r="76" spans="1:12" ht="13.5" customHeight="1" x14ac:dyDescent="0.2">
      <c r="A76" s="285"/>
      <c r="B76" s="20">
        <f>B75/$B$13*100</f>
        <v>5.3444945267224728</v>
      </c>
      <c r="C76" s="20">
        <f t="shared" ref="C76" si="93">C75/$B75*100</f>
        <v>81.92771084337349</v>
      </c>
      <c r="D76" s="20">
        <f t="shared" ref="D76" si="94">D75/$B75*100</f>
        <v>1.2048192771084338</v>
      </c>
      <c r="E76" s="20">
        <f t="shared" ref="E76" si="95">E75/$B75*100</f>
        <v>14.457831325301203</v>
      </c>
      <c r="F76" s="20">
        <f t="shared" ref="F76" si="96">F75/$B75*100</f>
        <v>2.4096385542168677</v>
      </c>
    </row>
    <row r="77" spans="1:12" ht="13.5" customHeight="1" x14ac:dyDescent="0.2">
      <c r="A77" s="284" t="str">
        <f>'問6S（表）'!A55</f>
        <v>住宅地域(n =977 )　　</v>
      </c>
      <c r="B77" s="36">
        <f>'問6S（表）'!B55</f>
        <v>977</v>
      </c>
      <c r="C77" s="28">
        <v>742</v>
      </c>
      <c r="D77" s="29">
        <v>34</v>
      </c>
      <c r="E77" s="30">
        <v>180</v>
      </c>
      <c r="F77" s="31">
        <v>20</v>
      </c>
    </row>
    <row r="78" spans="1:12" ht="13.5" customHeight="1" x14ac:dyDescent="0.2">
      <c r="A78" s="285"/>
      <c r="B78" s="20">
        <f>B77/$B$13*100</f>
        <v>62.910495814552483</v>
      </c>
      <c r="C78" s="20">
        <f t="shared" ref="C78" si="97">C77/$B77*100</f>
        <v>75.946775844421694</v>
      </c>
      <c r="D78" s="20">
        <f t="shared" ref="D78" si="98">D77/$B77*100</f>
        <v>3.480040941658137</v>
      </c>
      <c r="E78" s="20">
        <f t="shared" ref="E78" si="99">E77/$B77*100</f>
        <v>18.423746161719549</v>
      </c>
      <c r="F78" s="20">
        <f t="shared" ref="F78" si="100">F77/$B77*100</f>
        <v>2.0470829068577281</v>
      </c>
    </row>
    <row r="79" spans="1:12" x14ac:dyDescent="0.2">
      <c r="A79" s="284" t="str">
        <f>'問6S（表）'!A57</f>
        <v>その他(n =20)　　</v>
      </c>
      <c r="B79" s="36">
        <f>'問6S（表）'!B57</f>
        <v>20</v>
      </c>
      <c r="C79" s="28">
        <v>12</v>
      </c>
      <c r="D79" s="29">
        <v>0</v>
      </c>
      <c r="E79" s="30">
        <v>8</v>
      </c>
      <c r="F79" s="31">
        <v>0</v>
      </c>
    </row>
    <row r="80" spans="1:12" x14ac:dyDescent="0.2">
      <c r="A80" s="285"/>
      <c r="B80" s="20">
        <f>B79/$B$13*100</f>
        <v>1.2878300064391499</v>
      </c>
      <c r="C80" s="20">
        <f t="shared" ref="C80" si="101">C79/$B79*100</f>
        <v>60</v>
      </c>
      <c r="D80" s="20">
        <f t="shared" ref="D80" si="102">D79/$B79*100</f>
        <v>0</v>
      </c>
      <c r="E80" s="20">
        <f t="shared" ref="E80" si="103">E79/$B79*100</f>
        <v>40</v>
      </c>
      <c r="F80" s="20">
        <f t="shared" ref="F80" si="104">F79/$B79*100</f>
        <v>0</v>
      </c>
    </row>
  </sheetData>
  <mergeCells count="31">
    <mergeCell ref="A79:A80"/>
    <mergeCell ref="A62:A63"/>
    <mergeCell ref="A64:A65"/>
    <mergeCell ref="A47:A48"/>
    <mergeCell ref="A49:A50"/>
    <mergeCell ref="A51:A52"/>
    <mergeCell ref="A53:A54"/>
    <mergeCell ref="A60:A61"/>
    <mergeCell ref="A69:A70"/>
    <mergeCell ref="A71:A72"/>
    <mergeCell ref="A73:A74"/>
    <mergeCell ref="A75:A76"/>
    <mergeCell ref="A77:A78"/>
    <mergeCell ref="A36:A37"/>
    <mergeCell ref="A38:A39"/>
    <mergeCell ref="A40:A41"/>
    <mergeCell ref="A42:A43"/>
    <mergeCell ref="A58:A59"/>
    <mergeCell ref="A34:A35"/>
    <mergeCell ref="A3:A4"/>
    <mergeCell ref="A5:A6"/>
    <mergeCell ref="A7:A8"/>
    <mergeCell ref="A13:A14"/>
    <mergeCell ref="A17:A18"/>
    <mergeCell ref="A19:A20"/>
    <mergeCell ref="A21:A22"/>
    <mergeCell ref="A23:A24"/>
    <mergeCell ref="A25:A26"/>
    <mergeCell ref="A27:A28"/>
    <mergeCell ref="A32:A33"/>
    <mergeCell ref="A15:A16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C88"/>
  <sheetViews>
    <sheetView topLeftCell="A67" zoomScale="85" zoomScaleNormal="85" workbookViewId="0">
      <selection activeCell="O77" sqref="O77"/>
    </sheetView>
  </sheetViews>
  <sheetFormatPr defaultRowHeight="13.2" x14ac:dyDescent="0.2"/>
  <sheetData>
    <row r="1" spans="1:29" x14ac:dyDescent="0.2">
      <c r="A1" s="3" t="s">
        <v>303</v>
      </c>
      <c r="B1" s="1" t="s">
        <v>302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</row>
    <row r="2" spans="1:29" ht="183.6" x14ac:dyDescent="0.2">
      <c r="A2" s="12" t="s">
        <v>20</v>
      </c>
      <c r="B2" s="67" t="s">
        <v>3</v>
      </c>
      <c r="C2" s="68" t="s">
        <v>284</v>
      </c>
      <c r="D2" s="69" t="s">
        <v>301</v>
      </c>
      <c r="E2" s="69" t="s">
        <v>300</v>
      </c>
      <c r="F2" s="69" t="s">
        <v>299</v>
      </c>
      <c r="G2" s="69" t="s">
        <v>298</v>
      </c>
      <c r="H2" s="69" t="s">
        <v>297</v>
      </c>
      <c r="I2" s="69" t="s">
        <v>296</v>
      </c>
      <c r="J2" s="69" t="s">
        <v>295</v>
      </c>
      <c r="K2" s="69" t="s">
        <v>294</v>
      </c>
      <c r="L2" s="69" t="s">
        <v>191</v>
      </c>
      <c r="M2" s="69" t="s">
        <v>293</v>
      </c>
      <c r="N2" s="69" t="s">
        <v>104</v>
      </c>
      <c r="O2" s="71" t="s">
        <v>0</v>
      </c>
      <c r="P2" s="229" t="s">
        <v>122</v>
      </c>
    </row>
    <row r="3" spans="1:29" ht="13.5" customHeight="1" x14ac:dyDescent="0.2">
      <c r="A3" s="280" t="str">
        <f>"全体(n = "&amp;B3&amp;" )　　"</f>
        <v>全体(n = 1,553 )　　</v>
      </c>
      <c r="B3" s="225" t="s">
        <v>255</v>
      </c>
      <c r="C3" s="28">
        <v>692</v>
      </c>
      <c r="D3" s="29">
        <v>784</v>
      </c>
      <c r="E3" s="29">
        <v>839</v>
      </c>
      <c r="F3" s="29">
        <v>186</v>
      </c>
      <c r="G3" s="29">
        <v>73</v>
      </c>
      <c r="H3" s="29">
        <v>99</v>
      </c>
      <c r="I3" s="29">
        <v>30</v>
      </c>
      <c r="J3" s="29">
        <v>445</v>
      </c>
      <c r="K3" s="29">
        <v>120</v>
      </c>
      <c r="L3" s="29">
        <v>127</v>
      </c>
      <c r="M3" s="30">
        <v>144</v>
      </c>
      <c r="N3" s="29">
        <v>35</v>
      </c>
      <c r="O3" s="31"/>
      <c r="P3" s="5">
        <f>SUM($C3:O3)</f>
        <v>3574</v>
      </c>
    </row>
    <row r="4" spans="1:29" x14ac:dyDescent="0.2">
      <c r="A4" s="281"/>
      <c r="B4" s="37">
        <v>100</v>
      </c>
      <c r="C4" s="20">
        <f t="shared" ref="C4:N4" si="0">C3/$B$3*100</f>
        <v>44.558918222794588</v>
      </c>
      <c r="D4" s="20">
        <f t="shared" si="0"/>
        <v>50.482936252414682</v>
      </c>
      <c r="E4" s="20">
        <f t="shared" si="0"/>
        <v>54.024468770122347</v>
      </c>
      <c r="F4" s="20">
        <f t="shared" si="0"/>
        <v>11.976819059884097</v>
      </c>
      <c r="G4" s="20">
        <f t="shared" si="0"/>
        <v>4.7005795235028982</v>
      </c>
      <c r="H4" s="20">
        <f t="shared" si="0"/>
        <v>6.374758531873792</v>
      </c>
      <c r="I4" s="20">
        <f t="shared" si="0"/>
        <v>1.9317450096587252</v>
      </c>
      <c r="J4" s="20">
        <f t="shared" si="0"/>
        <v>28.654217643271089</v>
      </c>
      <c r="K4" s="20">
        <f t="shared" si="0"/>
        <v>7.7269800386349008</v>
      </c>
      <c r="L4" s="20">
        <f t="shared" si="0"/>
        <v>8.1777205408886022</v>
      </c>
      <c r="M4" s="20">
        <f t="shared" si="0"/>
        <v>9.2723760463618792</v>
      </c>
      <c r="N4" s="20">
        <f t="shared" si="0"/>
        <v>2.2537025112685125</v>
      </c>
      <c r="O4" s="20"/>
      <c r="P4" s="214"/>
    </row>
    <row r="5" spans="1:29" ht="13.5" customHeight="1" x14ac:dyDescent="0.2">
      <c r="A5" s="280" t="str">
        <f>"男性(n = "&amp;B5&amp;" )　　"</f>
        <v>男性(n = 664 )　　</v>
      </c>
      <c r="B5" s="36">
        <v>664</v>
      </c>
      <c r="C5" s="28">
        <v>271</v>
      </c>
      <c r="D5" s="29">
        <v>352</v>
      </c>
      <c r="E5" s="29">
        <v>371</v>
      </c>
      <c r="F5" s="29">
        <v>79</v>
      </c>
      <c r="G5" s="29">
        <v>36</v>
      </c>
      <c r="H5" s="29">
        <v>49</v>
      </c>
      <c r="I5" s="29">
        <v>15</v>
      </c>
      <c r="J5" s="29">
        <v>223</v>
      </c>
      <c r="K5" s="29">
        <v>60</v>
      </c>
      <c r="L5" s="29">
        <v>51</v>
      </c>
      <c r="M5" s="30">
        <v>51</v>
      </c>
      <c r="N5" s="29">
        <v>12</v>
      </c>
      <c r="O5" s="31"/>
      <c r="P5" s="5">
        <f>SUM($C5:N5)</f>
        <v>1570</v>
      </c>
      <c r="Q5" t="str">
        <f>" 男性（N = "&amp;P5&amp;" : n = "&amp;B5&amp;"）"</f>
        <v xml:space="preserve"> 男性（N = 1570 : n = 664）</v>
      </c>
    </row>
    <row r="6" spans="1:29" x14ac:dyDescent="0.2">
      <c r="A6" s="281"/>
      <c r="B6" s="37">
        <v>100</v>
      </c>
      <c r="C6" s="20">
        <f t="shared" ref="C6:N6" si="1">C5/$B$5*100</f>
        <v>40.813253012048193</v>
      </c>
      <c r="D6" s="20">
        <f t="shared" si="1"/>
        <v>53.01204819277109</v>
      </c>
      <c r="E6" s="20">
        <f t="shared" si="1"/>
        <v>55.873493975903607</v>
      </c>
      <c r="F6" s="20">
        <f t="shared" si="1"/>
        <v>11.897590361445783</v>
      </c>
      <c r="G6" s="20">
        <f t="shared" si="1"/>
        <v>5.4216867469879517</v>
      </c>
      <c r="H6" s="20">
        <f t="shared" si="1"/>
        <v>7.3795180722891569</v>
      </c>
      <c r="I6" s="20">
        <f t="shared" si="1"/>
        <v>2.2590361445783134</v>
      </c>
      <c r="J6" s="20">
        <f t="shared" si="1"/>
        <v>33.584337349397593</v>
      </c>
      <c r="K6" s="20">
        <f t="shared" si="1"/>
        <v>9.0361445783132535</v>
      </c>
      <c r="L6" s="20">
        <f t="shared" si="1"/>
        <v>7.6807228915662646</v>
      </c>
      <c r="M6" s="20">
        <f t="shared" si="1"/>
        <v>7.6807228915662646</v>
      </c>
      <c r="N6" s="20">
        <f t="shared" si="1"/>
        <v>1.8072289156626504</v>
      </c>
      <c r="O6" s="20"/>
      <c r="P6" s="226" t="s">
        <v>292</v>
      </c>
    </row>
    <row r="7" spans="1:29" ht="13.5" customHeight="1" x14ac:dyDescent="0.2">
      <c r="A7" s="280" t="str">
        <f>"女性(n = "&amp;B7&amp;" )　　"</f>
        <v>女性(n = 868 )　　</v>
      </c>
      <c r="B7" s="36">
        <v>868</v>
      </c>
      <c r="C7" s="28">
        <f t="shared" ref="C7:N7" si="2">C3-C5</f>
        <v>421</v>
      </c>
      <c r="D7" s="28">
        <f t="shared" si="2"/>
        <v>432</v>
      </c>
      <c r="E7" s="28">
        <f t="shared" si="2"/>
        <v>468</v>
      </c>
      <c r="F7" s="28">
        <f t="shared" si="2"/>
        <v>107</v>
      </c>
      <c r="G7" s="28">
        <f t="shared" si="2"/>
        <v>37</v>
      </c>
      <c r="H7" s="28">
        <f t="shared" si="2"/>
        <v>50</v>
      </c>
      <c r="I7" s="28">
        <f t="shared" si="2"/>
        <v>15</v>
      </c>
      <c r="J7" s="28">
        <f t="shared" si="2"/>
        <v>222</v>
      </c>
      <c r="K7" s="28">
        <f t="shared" si="2"/>
        <v>60</v>
      </c>
      <c r="L7" s="28">
        <f t="shared" si="2"/>
        <v>76</v>
      </c>
      <c r="M7" s="28">
        <f t="shared" si="2"/>
        <v>93</v>
      </c>
      <c r="N7" s="28">
        <f t="shared" si="2"/>
        <v>23</v>
      </c>
      <c r="O7" s="31"/>
      <c r="P7" s="5">
        <f>SUM($C7:N7)</f>
        <v>2004</v>
      </c>
      <c r="Q7" t="str">
        <f>" 女性（N = "&amp;P7&amp;" : n = "&amp;B7&amp;"）"</f>
        <v xml:space="preserve"> 女性（N = 2004 : n = 868）</v>
      </c>
    </row>
    <row r="8" spans="1:29" x14ac:dyDescent="0.2">
      <c r="A8" s="281"/>
      <c r="B8" s="37">
        <v>100</v>
      </c>
      <c r="C8" s="20">
        <f t="shared" ref="C8:N8" si="3">C7/$B$7*100</f>
        <v>48.502304147465438</v>
      </c>
      <c r="D8" s="20">
        <f t="shared" si="3"/>
        <v>49.769585253456221</v>
      </c>
      <c r="E8" s="20">
        <f t="shared" si="3"/>
        <v>53.917050691244242</v>
      </c>
      <c r="F8" s="20">
        <f t="shared" si="3"/>
        <v>12.327188940092165</v>
      </c>
      <c r="G8" s="20">
        <f t="shared" si="3"/>
        <v>4.2626728110599084</v>
      </c>
      <c r="H8" s="20">
        <f t="shared" si="3"/>
        <v>5.7603686635944698</v>
      </c>
      <c r="I8" s="20">
        <f t="shared" si="3"/>
        <v>1.7281105990783412</v>
      </c>
      <c r="J8" s="20">
        <f t="shared" si="3"/>
        <v>25.576036866359448</v>
      </c>
      <c r="K8" s="20">
        <f t="shared" si="3"/>
        <v>6.9124423963133648</v>
      </c>
      <c r="L8" s="20">
        <f t="shared" si="3"/>
        <v>8.7557603686635943</v>
      </c>
      <c r="M8" s="20">
        <f t="shared" si="3"/>
        <v>10.714285714285714</v>
      </c>
      <c r="N8" s="20">
        <f t="shared" si="3"/>
        <v>2.6497695852534564</v>
      </c>
      <c r="O8" s="20"/>
      <c r="P8" s="226" t="s">
        <v>291</v>
      </c>
    </row>
    <row r="9" spans="1:29" s="205" customFormat="1" x14ac:dyDescent="0.2">
      <c r="A9" s="203"/>
      <c r="B9" s="201"/>
      <c r="C9" s="201">
        <v>3</v>
      </c>
      <c r="D9" s="201">
        <v>2</v>
      </c>
      <c r="E9" s="201">
        <v>1</v>
      </c>
      <c r="F9" s="201">
        <v>5</v>
      </c>
      <c r="G9" s="201">
        <v>10</v>
      </c>
      <c r="H9" s="201">
        <v>9</v>
      </c>
      <c r="I9" s="201">
        <v>11</v>
      </c>
      <c r="J9" s="201">
        <v>4</v>
      </c>
      <c r="K9" s="201">
        <v>8</v>
      </c>
      <c r="L9" s="201">
        <v>7</v>
      </c>
      <c r="M9" s="201">
        <v>6</v>
      </c>
      <c r="N9" s="201"/>
      <c r="O9" s="201"/>
      <c r="P9" s="230"/>
    </row>
    <row r="10" spans="1:29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9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27">
        <v>13</v>
      </c>
      <c r="Q11" s="53"/>
      <c r="R11" s="27">
        <v>1</v>
      </c>
      <c r="S11" s="27">
        <v>2</v>
      </c>
      <c r="T11" s="27">
        <v>3</v>
      </c>
      <c r="U11" s="27">
        <v>4</v>
      </c>
      <c r="V11" s="27">
        <v>5</v>
      </c>
      <c r="W11" s="27">
        <v>6</v>
      </c>
      <c r="X11" s="27">
        <v>7</v>
      </c>
      <c r="Y11" s="27">
        <v>8</v>
      </c>
      <c r="Z11" s="27">
        <v>9</v>
      </c>
      <c r="AA11" s="27">
        <v>10</v>
      </c>
      <c r="AB11" s="27">
        <v>11</v>
      </c>
      <c r="AC11" s="27">
        <v>12</v>
      </c>
    </row>
    <row r="12" spans="1:29" ht="183.6" x14ac:dyDescent="0.2">
      <c r="A12" s="12" t="str">
        <f>A2</f>
        <v>【性別】</v>
      </c>
      <c r="B12" s="67" t="str">
        <f>B2</f>
        <v>調査数</v>
      </c>
      <c r="C12" s="69" t="s">
        <v>286</v>
      </c>
      <c r="D12" s="69" t="s">
        <v>285</v>
      </c>
      <c r="E12" s="69" t="s">
        <v>284</v>
      </c>
      <c r="F12" s="69" t="s">
        <v>283</v>
      </c>
      <c r="G12" s="69" t="s">
        <v>282</v>
      </c>
      <c r="H12" s="69" t="s">
        <v>281</v>
      </c>
      <c r="I12" s="69" t="s">
        <v>205</v>
      </c>
      <c r="J12" s="69" t="s">
        <v>280</v>
      </c>
      <c r="K12" s="69" t="s">
        <v>279</v>
      </c>
      <c r="L12" s="69" t="s">
        <v>278</v>
      </c>
      <c r="M12" s="69" t="s">
        <v>277</v>
      </c>
      <c r="N12" s="69" t="s">
        <v>104</v>
      </c>
      <c r="O12" s="71" t="s">
        <v>0</v>
      </c>
      <c r="P12" s="52" t="s">
        <v>35</v>
      </c>
      <c r="Q12" s="12" t="str">
        <f>A12</f>
        <v>【性別】</v>
      </c>
      <c r="R12" s="68" t="str">
        <f t="shared" ref="R12:AC12" si="4">C12</f>
        <v>テレビ（ニュース）</v>
      </c>
      <c r="S12" s="68" t="str">
        <f t="shared" si="4"/>
        <v>新聞の記事</v>
      </c>
      <c r="T12" s="68" t="str">
        <f t="shared" si="4"/>
        <v>　　　　　　岐阜県広報「岐阜県からのお知らせ」
（市町村広報紙、地域情報誌（フリーペーパー）
　　　　　　　　　又は行政情報アプリなどに掲載）</v>
      </c>
      <c r="U12" s="68" t="str">
        <f t="shared" si="4"/>
        <v>インターネット（ニュース）</v>
      </c>
      <c r="V12" s="68" t="str">
        <f t="shared" si="4"/>
        <v>テレビ（県の広報番組）</v>
      </c>
      <c r="W12" s="68" t="str">
        <f t="shared" si="4"/>
        <v>パンフレット、ポスター</v>
      </c>
      <c r="X12" s="68" t="str">
        <f t="shared" si="4"/>
        <v>　　　フェイスブック、ツイッターなどのSNS
（ソーシャル・ネットワーキング・サービス）</v>
      </c>
      <c r="Y12" s="68" t="str">
        <f t="shared" si="4"/>
        <v>インターネット（岐阜県庁ホームページ）</v>
      </c>
      <c r="Z12" s="68" t="str">
        <f t="shared" si="4"/>
        <v>ラジオ（ニュース）</v>
      </c>
      <c r="AA12" s="68" t="str">
        <f t="shared" si="4"/>
        <v>テレビ（データ放送）</v>
      </c>
      <c r="AB12" s="68" t="str">
        <f t="shared" si="4"/>
        <v>ラジオ（県の広報番組）</v>
      </c>
      <c r="AC12" s="68" t="str">
        <f t="shared" si="4"/>
        <v>その他</v>
      </c>
    </row>
    <row r="13" spans="1:29" ht="12.75" customHeight="1" x14ac:dyDescent="0.2">
      <c r="A13" s="286" t="str">
        <f>A3</f>
        <v>全体(n = 1,553 )　　</v>
      </c>
      <c r="B13" s="122" t="str">
        <f>B3</f>
        <v>1,553</v>
      </c>
      <c r="C13" s="130">
        <v>839</v>
      </c>
      <c r="D13" s="131">
        <v>784</v>
      </c>
      <c r="E13" s="131">
        <v>692</v>
      </c>
      <c r="F13" s="131">
        <v>445</v>
      </c>
      <c r="G13" s="131">
        <v>186</v>
      </c>
      <c r="H13" s="131">
        <v>144</v>
      </c>
      <c r="I13" s="131">
        <v>127</v>
      </c>
      <c r="J13" s="131">
        <v>120</v>
      </c>
      <c r="K13" s="131">
        <v>99</v>
      </c>
      <c r="L13" s="131">
        <v>73</v>
      </c>
      <c r="M13" s="132">
        <v>30</v>
      </c>
      <c r="N13" s="131">
        <v>35</v>
      </c>
      <c r="O13" s="133">
        <v>34</v>
      </c>
      <c r="P13" s="185">
        <f>SUM(C13:O13)</f>
        <v>3608</v>
      </c>
      <c r="Q13" s="101" t="str">
        <f>A15</f>
        <v>男性(n = 664 )　　</v>
      </c>
      <c r="R13" s="82">
        <f t="shared" ref="R13:AC13" si="5">C16</f>
        <v>55.873493975903607</v>
      </c>
      <c r="S13" s="82">
        <f t="shared" si="5"/>
        <v>53.01204819277109</v>
      </c>
      <c r="T13" s="82">
        <f t="shared" si="5"/>
        <v>40.813253012048193</v>
      </c>
      <c r="U13" s="82">
        <f t="shared" si="5"/>
        <v>33.584337349397593</v>
      </c>
      <c r="V13" s="82">
        <f t="shared" si="5"/>
        <v>11.897590361445783</v>
      </c>
      <c r="W13" s="82">
        <f t="shared" si="5"/>
        <v>7.6807228915662646</v>
      </c>
      <c r="X13" s="82">
        <f t="shared" si="5"/>
        <v>7.6807228915662646</v>
      </c>
      <c r="Y13" s="82">
        <f t="shared" si="5"/>
        <v>9.0361445783132535</v>
      </c>
      <c r="Z13" s="82">
        <f t="shared" si="5"/>
        <v>7.3795180722891569</v>
      </c>
      <c r="AA13" s="82">
        <f t="shared" si="5"/>
        <v>5.4216867469879517</v>
      </c>
      <c r="AB13" s="82">
        <f t="shared" si="5"/>
        <v>2.2590361445783134</v>
      </c>
      <c r="AC13" s="82">
        <f t="shared" si="5"/>
        <v>1.8072289156626504</v>
      </c>
    </row>
    <row r="14" spans="1:29" ht="12.75" customHeight="1" x14ac:dyDescent="0.2">
      <c r="A14" s="287"/>
      <c r="B14" s="123">
        <f>B4</f>
        <v>100</v>
      </c>
      <c r="C14" s="134">
        <v>54.024468770122347</v>
      </c>
      <c r="D14" s="135">
        <v>50.482936252414682</v>
      </c>
      <c r="E14" s="135">
        <v>44.558918222794588</v>
      </c>
      <c r="F14" s="135">
        <v>28.654217643271089</v>
      </c>
      <c r="G14" s="135">
        <v>11.976819059884097</v>
      </c>
      <c r="H14" s="135">
        <v>9.2723760463618792</v>
      </c>
      <c r="I14" s="135">
        <v>8.1777205408886022</v>
      </c>
      <c r="J14" s="135">
        <v>7.7269800386349008</v>
      </c>
      <c r="K14" s="135">
        <v>6.374758531873792</v>
      </c>
      <c r="L14" s="135">
        <v>4.7005795235028982</v>
      </c>
      <c r="M14" s="136">
        <v>1.9317450096587252</v>
      </c>
      <c r="N14" s="135">
        <v>2.2537025112685125</v>
      </c>
      <c r="O14" s="137">
        <v>2.1893110109465552</v>
      </c>
      <c r="Q14" s="102" t="str">
        <f>A17</f>
        <v>女性(n = 868 )　　</v>
      </c>
      <c r="R14" s="86">
        <f t="shared" ref="R14:AC14" si="6">C18</f>
        <v>53.917050691244242</v>
      </c>
      <c r="S14" s="86">
        <f t="shared" si="6"/>
        <v>49.769585253456221</v>
      </c>
      <c r="T14" s="86">
        <f t="shared" si="6"/>
        <v>48.502304147465438</v>
      </c>
      <c r="U14" s="86">
        <f t="shared" si="6"/>
        <v>25.576036866359448</v>
      </c>
      <c r="V14" s="86">
        <f t="shared" si="6"/>
        <v>12.327188940092165</v>
      </c>
      <c r="W14" s="86">
        <f t="shared" si="6"/>
        <v>10.714285714285714</v>
      </c>
      <c r="X14" s="86">
        <f t="shared" si="6"/>
        <v>8.7557603686635943</v>
      </c>
      <c r="Y14" s="86">
        <f t="shared" si="6"/>
        <v>6.9124423963133648</v>
      </c>
      <c r="Z14" s="86">
        <f t="shared" si="6"/>
        <v>5.7603686635944698</v>
      </c>
      <c r="AA14" s="86">
        <f t="shared" si="6"/>
        <v>4.2626728110599084</v>
      </c>
      <c r="AB14" s="86">
        <f t="shared" si="6"/>
        <v>1.7281105990783412</v>
      </c>
      <c r="AC14" s="86">
        <f t="shared" si="6"/>
        <v>2.6497695852534564</v>
      </c>
    </row>
    <row r="15" spans="1:29" ht="13.5" customHeight="1" x14ac:dyDescent="0.2">
      <c r="A15" s="286" t="str">
        <f>A5</f>
        <v>男性(n = 664 )　　</v>
      </c>
      <c r="B15" s="122">
        <f>B5</f>
        <v>664</v>
      </c>
      <c r="C15" s="138">
        <v>371</v>
      </c>
      <c r="D15" s="139">
        <v>352</v>
      </c>
      <c r="E15" s="139">
        <v>271</v>
      </c>
      <c r="F15" s="139">
        <v>223</v>
      </c>
      <c r="G15" s="139">
        <v>79</v>
      </c>
      <c r="H15" s="139">
        <v>51</v>
      </c>
      <c r="I15" s="139">
        <v>51</v>
      </c>
      <c r="J15" s="139">
        <v>60</v>
      </c>
      <c r="K15" s="139">
        <v>49</v>
      </c>
      <c r="L15" s="139">
        <v>36</v>
      </c>
      <c r="M15" s="149">
        <v>15</v>
      </c>
      <c r="N15" s="139">
        <v>12</v>
      </c>
      <c r="O15" s="140">
        <v>12</v>
      </c>
    </row>
    <row r="16" spans="1:29" x14ac:dyDescent="0.2">
      <c r="A16" s="287"/>
      <c r="B16" s="123">
        <f>B6</f>
        <v>100</v>
      </c>
      <c r="C16" s="134">
        <v>55.873493975903607</v>
      </c>
      <c r="D16" s="135">
        <v>53.01204819277109</v>
      </c>
      <c r="E16" s="135">
        <v>40.813253012048193</v>
      </c>
      <c r="F16" s="135">
        <v>33.584337349397593</v>
      </c>
      <c r="G16" s="135">
        <v>11.897590361445783</v>
      </c>
      <c r="H16" s="135">
        <v>7.6807228915662646</v>
      </c>
      <c r="I16" s="135">
        <v>7.6807228915662646</v>
      </c>
      <c r="J16" s="135">
        <v>9.0361445783132535</v>
      </c>
      <c r="K16" s="135">
        <v>7.3795180722891569</v>
      </c>
      <c r="L16" s="135">
        <v>5.4216867469879517</v>
      </c>
      <c r="M16" s="136">
        <v>2.2590361445783134</v>
      </c>
      <c r="N16" s="135">
        <v>1.8072289156626504</v>
      </c>
      <c r="O16" s="137">
        <v>1.8072289156626504</v>
      </c>
    </row>
    <row r="17" spans="1:17" ht="13.5" customHeight="1" x14ac:dyDescent="0.2">
      <c r="A17" s="286" t="str">
        <f>A7</f>
        <v>女性(n = 868 )　　</v>
      </c>
      <c r="B17" s="122">
        <f>B7</f>
        <v>868</v>
      </c>
      <c r="C17" s="138">
        <v>468</v>
      </c>
      <c r="D17" s="139">
        <v>432</v>
      </c>
      <c r="E17" s="139">
        <v>421</v>
      </c>
      <c r="F17" s="139">
        <v>222</v>
      </c>
      <c r="G17" s="139">
        <v>107</v>
      </c>
      <c r="H17" s="139">
        <v>93</v>
      </c>
      <c r="I17" s="139">
        <v>76</v>
      </c>
      <c r="J17" s="139">
        <v>60</v>
      </c>
      <c r="K17" s="139">
        <v>50</v>
      </c>
      <c r="L17" s="139">
        <v>37</v>
      </c>
      <c r="M17" s="149">
        <v>15</v>
      </c>
      <c r="N17" s="139">
        <v>23</v>
      </c>
      <c r="O17" s="140">
        <v>22</v>
      </c>
    </row>
    <row r="18" spans="1:17" x14ac:dyDescent="0.2">
      <c r="A18" s="287"/>
      <c r="B18" s="123">
        <f>B8</f>
        <v>100</v>
      </c>
      <c r="C18" s="134">
        <v>53.917050691244242</v>
      </c>
      <c r="D18" s="135">
        <v>49.769585253456221</v>
      </c>
      <c r="E18" s="135">
        <v>48.502304147465438</v>
      </c>
      <c r="F18" s="135">
        <v>25.576036866359448</v>
      </c>
      <c r="G18" s="135">
        <v>12.327188940092165</v>
      </c>
      <c r="H18" s="135">
        <v>10.714285714285714</v>
      </c>
      <c r="I18" s="135">
        <v>8.7557603686635943</v>
      </c>
      <c r="J18" s="135">
        <v>6.9124423963133648</v>
      </c>
      <c r="K18" s="135">
        <v>5.7603686635944698</v>
      </c>
      <c r="L18" s="135">
        <v>4.2626728110599084</v>
      </c>
      <c r="M18" s="136">
        <v>1.7281105990783412</v>
      </c>
      <c r="N18" s="135">
        <v>2.6497695852534564</v>
      </c>
      <c r="O18" s="137">
        <v>2.5345622119815667</v>
      </c>
    </row>
    <row r="20" spans="1:17" x14ac:dyDescent="0.2">
      <c r="A20" s="3" t="s">
        <v>290</v>
      </c>
      <c r="B20" s="1" t="str">
        <f>B1</f>
        <v>施策や事業についての情報の入手方法</v>
      </c>
      <c r="C20" s="8"/>
      <c r="D20" s="9"/>
      <c r="E20" s="8"/>
      <c r="F20" s="8"/>
      <c r="G20" s="8"/>
      <c r="H20" s="9" t="s">
        <v>1</v>
      </c>
      <c r="I20" s="8"/>
      <c r="J20" s="8"/>
      <c r="K20" s="8"/>
      <c r="L20" s="8"/>
      <c r="M20" s="8"/>
      <c r="N20" s="8"/>
    </row>
    <row r="21" spans="1:17" ht="101.25" customHeight="1" x14ac:dyDescent="0.2">
      <c r="A21" s="12" t="s">
        <v>62</v>
      </c>
      <c r="B21" s="67" t="str">
        <f>B2</f>
        <v>調査数</v>
      </c>
      <c r="C21" s="68" t="str">
        <f t="shared" ref="C21:O21" si="7">C2</f>
        <v>　　　　　　岐阜県広報「岐阜県からのお知らせ」
（市町村広報紙、地域情報誌（フリーペーパー）
　　　　　　　　　又は行政情報アプリなどに掲載）</v>
      </c>
      <c r="D21" s="69" t="str">
        <f t="shared" si="7"/>
        <v>新聞の記事</v>
      </c>
      <c r="E21" s="69" t="str">
        <f t="shared" si="7"/>
        <v>テレビ（ニュース）</v>
      </c>
      <c r="F21" s="69" t="str">
        <f t="shared" si="7"/>
        <v>テレビ（県の広報番組）</v>
      </c>
      <c r="G21" s="69" t="str">
        <f t="shared" si="7"/>
        <v>テレビ（データ放送）</v>
      </c>
      <c r="H21" s="69" t="str">
        <f t="shared" si="7"/>
        <v>ラジオ（ニュース）</v>
      </c>
      <c r="I21" s="70" t="str">
        <f t="shared" si="7"/>
        <v>ラジオ（県の広報番組）</v>
      </c>
      <c r="J21" s="69" t="str">
        <f t="shared" si="7"/>
        <v>インターネット（ニュース）</v>
      </c>
      <c r="K21" s="69" t="str">
        <f t="shared" si="7"/>
        <v>インターネット（岐阜県庁ホームページ）</v>
      </c>
      <c r="L21" s="69" t="str">
        <f t="shared" si="7"/>
        <v>　　　フェイスブック、ツイッターなどのSNS
（ソーシャル・ネットワーキング・サービス）</v>
      </c>
      <c r="M21" s="70" t="str">
        <f t="shared" si="7"/>
        <v>パンフレット、ポスター</v>
      </c>
      <c r="N21" s="69" t="str">
        <f t="shared" si="7"/>
        <v>その他</v>
      </c>
      <c r="O21" s="71" t="str">
        <f t="shared" si="7"/>
        <v>無回答</v>
      </c>
      <c r="P21" s="229" t="s">
        <v>122</v>
      </c>
    </row>
    <row r="22" spans="1:17" ht="13.5" customHeight="1" x14ac:dyDescent="0.2">
      <c r="A22" s="284" t="str">
        <f>A13</f>
        <v>全体(n = 1,553 )　　</v>
      </c>
      <c r="B22" s="36" t="str">
        <f>B3</f>
        <v>1,553</v>
      </c>
      <c r="C22" s="28">
        <v>692</v>
      </c>
      <c r="D22" s="29">
        <v>784</v>
      </c>
      <c r="E22" s="29">
        <v>839</v>
      </c>
      <c r="F22" s="29">
        <v>186</v>
      </c>
      <c r="G22" s="29">
        <v>73</v>
      </c>
      <c r="H22" s="29">
        <v>99</v>
      </c>
      <c r="I22" s="29">
        <v>30</v>
      </c>
      <c r="J22" s="29">
        <v>445</v>
      </c>
      <c r="K22" s="29">
        <v>120</v>
      </c>
      <c r="L22" s="29">
        <v>127</v>
      </c>
      <c r="M22" s="30">
        <v>144</v>
      </c>
      <c r="N22" s="29">
        <v>35</v>
      </c>
      <c r="O22" s="31"/>
      <c r="P22" s="5">
        <f>SUM($C22:O22)</f>
        <v>3574</v>
      </c>
    </row>
    <row r="23" spans="1:17" x14ac:dyDescent="0.2">
      <c r="A23" s="285"/>
      <c r="B23" s="37">
        <v>100</v>
      </c>
      <c r="C23" s="20">
        <f t="shared" ref="C23:N23" si="8">C22/$B$22*100</f>
        <v>44.558918222794588</v>
      </c>
      <c r="D23" s="20">
        <f t="shared" si="8"/>
        <v>50.482936252414682</v>
      </c>
      <c r="E23" s="20">
        <f t="shared" si="8"/>
        <v>54.024468770122347</v>
      </c>
      <c r="F23" s="20">
        <f t="shared" si="8"/>
        <v>11.976819059884097</v>
      </c>
      <c r="G23" s="20">
        <f t="shared" si="8"/>
        <v>4.7005795235028982</v>
      </c>
      <c r="H23" s="20">
        <f t="shared" si="8"/>
        <v>6.374758531873792</v>
      </c>
      <c r="I23" s="20">
        <f t="shared" si="8"/>
        <v>1.9317450096587252</v>
      </c>
      <c r="J23" s="20">
        <f t="shared" si="8"/>
        <v>28.654217643271089</v>
      </c>
      <c r="K23" s="20">
        <f t="shared" si="8"/>
        <v>7.7269800386349008</v>
      </c>
      <c r="L23" s="20">
        <f t="shared" si="8"/>
        <v>8.1777205408886022</v>
      </c>
      <c r="M23" s="20">
        <f t="shared" si="8"/>
        <v>9.2723760463618792</v>
      </c>
      <c r="N23" s="20">
        <f t="shared" si="8"/>
        <v>2.2537025112685125</v>
      </c>
      <c r="O23" s="20"/>
      <c r="P23" s="214"/>
    </row>
    <row r="24" spans="1:17" ht="13.5" customHeight="1" x14ac:dyDescent="0.2">
      <c r="A24" s="280" t="str">
        <f>"18～19歳(n = "&amp;B24&amp;" )　　"</f>
        <v>18～19歳(n = 14 )　　</v>
      </c>
      <c r="B24" s="36">
        <v>14</v>
      </c>
      <c r="C24" s="32">
        <v>4</v>
      </c>
      <c r="D24" s="33">
        <v>2</v>
      </c>
      <c r="E24" s="33">
        <v>4</v>
      </c>
      <c r="F24" s="33">
        <v>2</v>
      </c>
      <c r="G24" s="33">
        <v>1</v>
      </c>
      <c r="H24" s="33">
        <v>0</v>
      </c>
      <c r="I24" s="34">
        <v>0</v>
      </c>
      <c r="J24" s="33">
        <v>8</v>
      </c>
      <c r="K24" s="33">
        <v>1</v>
      </c>
      <c r="L24" s="33">
        <v>0</v>
      </c>
      <c r="M24" s="34">
        <v>2</v>
      </c>
      <c r="N24" s="33">
        <v>1</v>
      </c>
      <c r="O24" s="35"/>
      <c r="P24" s="5">
        <f>SUM($C24:O24)</f>
        <v>25</v>
      </c>
      <c r="Q24" t="str">
        <f>" 18～19歳（N = "&amp;P24&amp;" : n = "&amp;B24&amp;"）"</f>
        <v xml:space="preserve"> 18～19歳（N = 25 : n = 14）</v>
      </c>
    </row>
    <row r="25" spans="1:17" x14ac:dyDescent="0.2">
      <c r="A25" s="281"/>
      <c r="B25" s="37">
        <v>100</v>
      </c>
      <c r="C25" s="20">
        <f t="shared" ref="C25:N25" si="9">C24/$B$24*100</f>
        <v>28.571428571428569</v>
      </c>
      <c r="D25" s="20">
        <f t="shared" si="9"/>
        <v>14.285714285714285</v>
      </c>
      <c r="E25" s="20">
        <f t="shared" si="9"/>
        <v>28.571428571428569</v>
      </c>
      <c r="F25" s="20">
        <f t="shared" si="9"/>
        <v>14.285714285714285</v>
      </c>
      <c r="G25" s="20">
        <f t="shared" si="9"/>
        <v>7.1428571428571423</v>
      </c>
      <c r="H25" s="20">
        <f t="shared" si="9"/>
        <v>0</v>
      </c>
      <c r="I25" s="20">
        <f t="shared" si="9"/>
        <v>0</v>
      </c>
      <c r="J25" s="20">
        <f t="shared" si="9"/>
        <v>57.142857142857139</v>
      </c>
      <c r="K25" s="20">
        <f t="shared" si="9"/>
        <v>7.1428571428571423</v>
      </c>
      <c r="L25" s="20">
        <f t="shared" si="9"/>
        <v>0</v>
      </c>
      <c r="M25" s="20">
        <f t="shared" si="9"/>
        <v>14.285714285714285</v>
      </c>
      <c r="N25" s="20">
        <f t="shared" si="9"/>
        <v>7.1428571428571423</v>
      </c>
      <c r="O25" s="20"/>
      <c r="P25" s="214"/>
    </row>
    <row r="26" spans="1:17" ht="13.5" customHeight="1" x14ac:dyDescent="0.2">
      <c r="A26" s="280" t="str">
        <f>"20～29歳(n = "&amp;B26&amp;" )　　"</f>
        <v>20～29歳(n = 114 )　　</v>
      </c>
      <c r="B26" s="36">
        <v>114</v>
      </c>
      <c r="C26" s="32">
        <v>24</v>
      </c>
      <c r="D26" s="33">
        <v>19</v>
      </c>
      <c r="E26" s="33">
        <v>54</v>
      </c>
      <c r="F26" s="33">
        <v>12</v>
      </c>
      <c r="G26" s="33">
        <v>1</v>
      </c>
      <c r="H26" s="33">
        <v>2</v>
      </c>
      <c r="I26" s="34">
        <v>0</v>
      </c>
      <c r="J26" s="33">
        <v>33</v>
      </c>
      <c r="K26" s="33">
        <v>8</v>
      </c>
      <c r="L26" s="33">
        <v>34</v>
      </c>
      <c r="M26" s="34">
        <v>17</v>
      </c>
      <c r="N26" s="33">
        <v>4</v>
      </c>
      <c r="O26" s="35"/>
      <c r="P26" s="5">
        <f>SUM($C26:O26)</f>
        <v>208</v>
      </c>
      <c r="Q26" t="str">
        <f>" 20～29歳（N = "&amp;P26&amp;" : n = "&amp;B26&amp;"）"</f>
        <v xml:space="preserve"> 20～29歳（N = 208 : n = 114）</v>
      </c>
    </row>
    <row r="27" spans="1:17" x14ac:dyDescent="0.2">
      <c r="A27" s="281"/>
      <c r="B27" s="37">
        <v>100</v>
      </c>
      <c r="C27" s="20">
        <f t="shared" ref="C27:N27" si="10">C26/$B$26*100</f>
        <v>21.052631578947366</v>
      </c>
      <c r="D27" s="20">
        <f t="shared" si="10"/>
        <v>16.666666666666664</v>
      </c>
      <c r="E27" s="20">
        <f t="shared" si="10"/>
        <v>47.368421052631575</v>
      </c>
      <c r="F27" s="20">
        <f t="shared" si="10"/>
        <v>10.526315789473683</v>
      </c>
      <c r="G27" s="20">
        <f t="shared" si="10"/>
        <v>0.8771929824561403</v>
      </c>
      <c r="H27" s="20">
        <f t="shared" si="10"/>
        <v>1.7543859649122806</v>
      </c>
      <c r="I27" s="20">
        <f t="shared" si="10"/>
        <v>0</v>
      </c>
      <c r="J27" s="20">
        <f t="shared" si="10"/>
        <v>28.947368421052634</v>
      </c>
      <c r="K27" s="20">
        <f t="shared" si="10"/>
        <v>7.0175438596491224</v>
      </c>
      <c r="L27" s="20">
        <f t="shared" si="10"/>
        <v>29.82456140350877</v>
      </c>
      <c r="M27" s="20">
        <f t="shared" si="10"/>
        <v>14.912280701754385</v>
      </c>
      <c r="N27" s="20">
        <f t="shared" si="10"/>
        <v>3.5087719298245612</v>
      </c>
      <c r="O27" s="20"/>
      <c r="P27" s="214"/>
    </row>
    <row r="28" spans="1:17" ht="13.5" customHeight="1" x14ac:dyDescent="0.2">
      <c r="A28" s="280" t="str">
        <f>"30～39歳(n = "&amp;B28&amp;" )　　"</f>
        <v>30～39歳(n = 174 )　　</v>
      </c>
      <c r="B28" s="36">
        <v>174</v>
      </c>
      <c r="C28" s="32">
        <v>65</v>
      </c>
      <c r="D28" s="33">
        <v>33</v>
      </c>
      <c r="E28" s="33">
        <v>69</v>
      </c>
      <c r="F28" s="33">
        <v>10</v>
      </c>
      <c r="G28" s="33">
        <v>5</v>
      </c>
      <c r="H28" s="33">
        <v>5</v>
      </c>
      <c r="I28" s="34">
        <v>2</v>
      </c>
      <c r="J28" s="33">
        <v>70</v>
      </c>
      <c r="K28" s="33">
        <v>14</v>
      </c>
      <c r="L28" s="33">
        <v>33</v>
      </c>
      <c r="M28" s="34">
        <v>15</v>
      </c>
      <c r="N28" s="33">
        <v>9</v>
      </c>
      <c r="O28" s="35"/>
      <c r="P28" s="5">
        <f>SUM($C28:O28)</f>
        <v>330</v>
      </c>
      <c r="Q28" t="str">
        <f>" 30～39歳（N = "&amp;P28&amp;" : n = "&amp;B28&amp;"）"</f>
        <v xml:space="preserve"> 30～39歳（N = 330 : n = 174）</v>
      </c>
    </row>
    <row r="29" spans="1:17" x14ac:dyDescent="0.2">
      <c r="A29" s="281"/>
      <c r="B29" s="37">
        <v>100</v>
      </c>
      <c r="C29" s="20">
        <f t="shared" ref="C29:N29" si="11">C28/$B$28*100</f>
        <v>37.356321839080458</v>
      </c>
      <c r="D29" s="20">
        <f t="shared" si="11"/>
        <v>18.96551724137931</v>
      </c>
      <c r="E29" s="20">
        <f t="shared" si="11"/>
        <v>39.655172413793103</v>
      </c>
      <c r="F29" s="20">
        <f t="shared" si="11"/>
        <v>5.7471264367816088</v>
      </c>
      <c r="G29" s="20">
        <f t="shared" si="11"/>
        <v>2.8735632183908044</v>
      </c>
      <c r="H29" s="20">
        <f t="shared" si="11"/>
        <v>2.8735632183908044</v>
      </c>
      <c r="I29" s="20">
        <f t="shared" si="11"/>
        <v>1.1494252873563218</v>
      </c>
      <c r="J29" s="20">
        <f t="shared" si="11"/>
        <v>40.229885057471265</v>
      </c>
      <c r="K29" s="20">
        <f t="shared" si="11"/>
        <v>8.0459770114942533</v>
      </c>
      <c r="L29" s="20">
        <f t="shared" si="11"/>
        <v>18.96551724137931</v>
      </c>
      <c r="M29" s="20">
        <f t="shared" si="11"/>
        <v>8.6206896551724146</v>
      </c>
      <c r="N29" s="20">
        <f t="shared" si="11"/>
        <v>5.1724137931034484</v>
      </c>
      <c r="O29" s="20"/>
      <c r="P29" s="214"/>
    </row>
    <row r="30" spans="1:17" ht="13.5" customHeight="1" x14ac:dyDescent="0.2">
      <c r="A30" s="280" t="str">
        <f>"40～49歳(n = "&amp;B30&amp;" )　　"</f>
        <v>40～49歳(n = 249 )　　</v>
      </c>
      <c r="B30" s="36">
        <v>249</v>
      </c>
      <c r="C30" s="32">
        <v>96</v>
      </c>
      <c r="D30" s="33">
        <v>93</v>
      </c>
      <c r="E30" s="33">
        <v>120</v>
      </c>
      <c r="F30" s="33">
        <v>22</v>
      </c>
      <c r="G30" s="33">
        <v>7</v>
      </c>
      <c r="H30" s="33">
        <v>12</v>
      </c>
      <c r="I30" s="34">
        <v>4</v>
      </c>
      <c r="J30" s="33">
        <v>105</v>
      </c>
      <c r="K30" s="33">
        <v>32</v>
      </c>
      <c r="L30" s="33">
        <v>26</v>
      </c>
      <c r="M30" s="34">
        <v>18</v>
      </c>
      <c r="N30" s="33">
        <v>6</v>
      </c>
      <c r="O30" s="35"/>
      <c r="P30" s="5">
        <f>SUM($C30:O30)</f>
        <v>541</v>
      </c>
      <c r="Q30" t="str">
        <f>" 40～49歳（N = "&amp;P30&amp;" : n = "&amp;B30&amp;"）"</f>
        <v xml:space="preserve"> 40～49歳（N = 541 : n = 249）</v>
      </c>
    </row>
    <row r="31" spans="1:17" x14ac:dyDescent="0.2">
      <c r="A31" s="281"/>
      <c r="B31" s="37">
        <v>100</v>
      </c>
      <c r="C31" s="20">
        <f t="shared" ref="C31:N31" si="12">C30/$B$30*100</f>
        <v>38.554216867469883</v>
      </c>
      <c r="D31" s="20">
        <f t="shared" si="12"/>
        <v>37.349397590361441</v>
      </c>
      <c r="E31" s="20">
        <f t="shared" si="12"/>
        <v>48.192771084337352</v>
      </c>
      <c r="F31" s="20">
        <f t="shared" si="12"/>
        <v>8.8353413654618471</v>
      </c>
      <c r="G31" s="20">
        <f t="shared" si="12"/>
        <v>2.8112449799196786</v>
      </c>
      <c r="H31" s="20">
        <f t="shared" si="12"/>
        <v>4.8192771084337354</v>
      </c>
      <c r="I31" s="20">
        <f t="shared" si="12"/>
        <v>1.6064257028112447</v>
      </c>
      <c r="J31" s="20">
        <f t="shared" si="12"/>
        <v>42.168674698795186</v>
      </c>
      <c r="K31" s="20">
        <f t="shared" si="12"/>
        <v>12.851405622489958</v>
      </c>
      <c r="L31" s="20">
        <f t="shared" si="12"/>
        <v>10.441767068273093</v>
      </c>
      <c r="M31" s="20">
        <f t="shared" si="12"/>
        <v>7.2289156626506017</v>
      </c>
      <c r="N31" s="20">
        <f t="shared" si="12"/>
        <v>2.4096385542168677</v>
      </c>
      <c r="O31" s="20"/>
      <c r="P31" s="214"/>
    </row>
    <row r="32" spans="1:17" ht="13.5" customHeight="1" x14ac:dyDescent="0.2">
      <c r="A32" s="280" t="str">
        <f>"50～59歳(n = "&amp;B32&amp;" )　　"</f>
        <v>50～59歳(n = 250 )　　</v>
      </c>
      <c r="B32" s="36">
        <v>250</v>
      </c>
      <c r="C32" s="32">
        <v>110</v>
      </c>
      <c r="D32" s="33">
        <v>130</v>
      </c>
      <c r="E32" s="33">
        <v>135</v>
      </c>
      <c r="F32" s="33">
        <v>14</v>
      </c>
      <c r="G32" s="33">
        <v>13</v>
      </c>
      <c r="H32" s="33">
        <v>15</v>
      </c>
      <c r="I32" s="34">
        <v>1</v>
      </c>
      <c r="J32" s="33">
        <v>89</v>
      </c>
      <c r="K32" s="33">
        <v>23</v>
      </c>
      <c r="L32" s="33">
        <v>12</v>
      </c>
      <c r="M32" s="34">
        <v>11</v>
      </c>
      <c r="N32" s="33">
        <v>7</v>
      </c>
      <c r="O32" s="35"/>
      <c r="P32" s="5">
        <f>SUM($C32:O32)</f>
        <v>560</v>
      </c>
      <c r="Q32" t="str">
        <f>" 50～59歳（N = "&amp;P32&amp;" : n = "&amp;B32&amp;"）"</f>
        <v xml:space="preserve"> 50～59歳（N = 560 : n = 250）</v>
      </c>
    </row>
    <row r="33" spans="1:29" x14ac:dyDescent="0.2">
      <c r="A33" s="281"/>
      <c r="B33" s="37">
        <v>100</v>
      </c>
      <c r="C33" s="20">
        <f t="shared" ref="C33:N33" si="13">C32/$B$32*100</f>
        <v>44</v>
      </c>
      <c r="D33" s="20">
        <f t="shared" si="13"/>
        <v>52</v>
      </c>
      <c r="E33" s="20">
        <f t="shared" si="13"/>
        <v>54</v>
      </c>
      <c r="F33" s="20">
        <f t="shared" si="13"/>
        <v>5.6000000000000005</v>
      </c>
      <c r="G33" s="20">
        <f t="shared" si="13"/>
        <v>5.2</v>
      </c>
      <c r="H33" s="20">
        <f t="shared" si="13"/>
        <v>6</v>
      </c>
      <c r="I33" s="20">
        <f t="shared" si="13"/>
        <v>0.4</v>
      </c>
      <c r="J33" s="20">
        <f t="shared" si="13"/>
        <v>35.6</v>
      </c>
      <c r="K33" s="20">
        <f t="shared" si="13"/>
        <v>9.1999999999999993</v>
      </c>
      <c r="L33" s="20">
        <f t="shared" si="13"/>
        <v>4.8</v>
      </c>
      <c r="M33" s="20">
        <f t="shared" si="13"/>
        <v>4.3999999999999995</v>
      </c>
      <c r="N33" s="20">
        <f t="shared" si="13"/>
        <v>2.8000000000000003</v>
      </c>
      <c r="O33" s="20"/>
      <c r="P33" s="214"/>
    </row>
    <row r="34" spans="1:29" ht="13.5" customHeight="1" x14ac:dyDescent="0.2">
      <c r="A34" s="280" t="str">
        <f>"60～69歳(n = "&amp;B34&amp;" )　　"</f>
        <v>60～69歳(n = 329 )　　</v>
      </c>
      <c r="B34" s="36">
        <v>329</v>
      </c>
      <c r="C34" s="32">
        <v>158</v>
      </c>
      <c r="D34" s="33">
        <v>205</v>
      </c>
      <c r="E34" s="33">
        <v>189</v>
      </c>
      <c r="F34" s="33">
        <v>47</v>
      </c>
      <c r="G34" s="33">
        <v>25</v>
      </c>
      <c r="H34" s="33">
        <v>30</v>
      </c>
      <c r="I34" s="34">
        <v>7</v>
      </c>
      <c r="J34" s="33">
        <v>95</v>
      </c>
      <c r="K34" s="33">
        <v>26</v>
      </c>
      <c r="L34" s="33">
        <v>11</v>
      </c>
      <c r="M34" s="34">
        <v>33</v>
      </c>
      <c r="N34" s="33">
        <v>4</v>
      </c>
      <c r="O34" s="35"/>
      <c r="P34" s="5">
        <f>SUM($C34:O34)</f>
        <v>830</v>
      </c>
      <c r="Q34" t="str">
        <f>" 60～69歳（N = "&amp;P34&amp;" : n = "&amp;B34&amp;"）"</f>
        <v xml:space="preserve"> 60～69歳（N = 830 : n = 329）</v>
      </c>
    </row>
    <row r="35" spans="1:29" x14ac:dyDescent="0.2">
      <c r="A35" s="281"/>
      <c r="B35" s="37">
        <v>100</v>
      </c>
      <c r="C35" s="20">
        <f t="shared" ref="C35:N35" si="14">C34/$B$34*100</f>
        <v>48.024316109422493</v>
      </c>
      <c r="D35" s="20">
        <f t="shared" si="14"/>
        <v>62.310030395136771</v>
      </c>
      <c r="E35" s="20">
        <f t="shared" si="14"/>
        <v>57.446808510638306</v>
      </c>
      <c r="F35" s="20">
        <f t="shared" si="14"/>
        <v>14.285714285714285</v>
      </c>
      <c r="G35" s="20">
        <f t="shared" si="14"/>
        <v>7.598784194528875</v>
      </c>
      <c r="H35" s="20">
        <f t="shared" si="14"/>
        <v>9.1185410334346511</v>
      </c>
      <c r="I35" s="20">
        <f t="shared" si="14"/>
        <v>2.1276595744680851</v>
      </c>
      <c r="J35" s="20">
        <f t="shared" si="14"/>
        <v>28.875379939209729</v>
      </c>
      <c r="K35" s="20">
        <f t="shared" si="14"/>
        <v>7.9027355623100304</v>
      </c>
      <c r="L35" s="20">
        <f t="shared" si="14"/>
        <v>3.3434650455927049</v>
      </c>
      <c r="M35" s="20">
        <f t="shared" si="14"/>
        <v>10.030395136778116</v>
      </c>
      <c r="N35" s="20">
        <f t="shared" si="14"/>
        <v>1.21580547112462</v>
      </c>
      <c r="O35" s="20"/>
      <c r="P35" s="214"/>
    </row>
    <row r="36" spans="1:29" ht="13.5" customHeight="1" x14ac:dyDescent="0.2">
      <c r="A36" s="280" t="str">
        <f>"70歳以上(n = "&amp;B36&amp;" )　　"</f>
        <v>70歳以上(n = 382 )　　</v>
      </c>
      <c r="B36" s="36">
        <v>382</v>
      </c>
      <c r="C36" s="32">
        <v>218</v>
      </c>
      <c r="D36" s="33">
        <v>277</v>
      </c>
      <c r="E36" s="33">
        <v>243</v>
      </c>
      <c r="F36" s="33">
        <v>70</v>
      </c>
      <c r="G36" s="33">
        <v>18</v>
      </c>
      <c r="H36" s="33">
        <v>34</v>
      </c>
      <c r="I36" s="34">
        <v>15</v>
      </c>
      <c r="J36" s="33">
        <v>41</v>
      </c>
      <c r="K36" s="33">
        <v>12</v>
      </c>
      <c r="L36" s="33">
        <v>4</v>
      </c>
      <c r="M36" s="34">
        <v>49</v>
      </c>
      <c r="N36" s="33">
        <v>5</v>
      </c>
      <c r="O36" s="35"/>
      <c r="P36" s="5">
        <f>SUM($C36:O36)</f>
        <v>986</v>
      </c>
      <c r="Q36" t="str">
        <f>" 70歳以上（N = "&amp;P36&amp;" : n = "&amp;B36&amp;"）"</f>
        <v xml:space="preserve"> 70歳以上（N = 986 : n = 382）</v>
      </c>
    </row>
    <row r="37" spans="1:29" x14ac:dyDescent="0.2">
      <c r="A37" s="281"/>
      <c r="B37" s="37">
        <v>100</v>
      </c>
      <c r="C37" s="20">
        <f t="shared" ref="C37:N37" si="15">C36/$B$36*100</f>
        <v>57.068062827225127</v>
      </c>
      <c r="D37" s="20">
        <f t="shared" si="15"/>
        <v>72.513089005235599</v>
      </c>
      <c r="E37" s="20">
        <f t="shared" si="15"/>
        <v>63.612565445026178</v>
      </c>
      <c r="F37" s="20">
        <f t="shared" si="15"/>
        <v>18.32460732984293</v>
      </c>
      <c r="G37" s="20">
        <f t="shared" si="15"/>
        <v>4.7120418848167542</v>
      </c>
      <c r="H37" s="20">
        <f t="shared" si="15"/>
        <v>8.9005235602094235</v>
      </c>
      <c r="I37" s="20">
        <f t="shared" si="15"/>
        <v>3.9267015706806281</v>
      </c>
      <c r="J37" s="20">
        <f t="shared" si="15"/>
        <v>10.732984293193718</v>
      </c>
      <c r="K37" s="20">
        <f t="shared" si="15"/>
        <v>3.1413612565445024</v>
      </c>
      <c r="L37" s="20">
        <f t="shared" si="15"/>
        <v>1.0471204188481675</v>
      </c>
      <c r="M37" s="20">
        <f t="shared" si="15"/>
        <v>12.827225130890053</v>
      </c>
      <c r="N37" s="20">
        <f t="shared" si="15"/>
        <v>1.3089005235602094</v>
      </c>
      <c r="O37" s="20"/>
      <c r="P37" s="214"/>
    </row>
    <row r="38" spans="1:29" s="205" customFormat="1" x14ac:dyDescent="0.2">
      <c r="A38" s="203"/>
      <c r="B38" s="201"/>
      <c r="C38" s="201">
        <v>3</v>
      </c>
      <c r="D38" s="201">
        <v>2</v>
      </c>
      <c r="E38" s="201">
        <v>1</v>
      </c>
      <c r="F38" s="201">
        <v>5</v>
      </c>
      <c r="G38" s="201">
        <v>10</v>
      </c>
      <c r="H38" s="201">
        <v>9</v>
      </c>
      <c r="I38" s="201">
        <v>11</v>
      </c>
      <c r="J38" s="201">
        <v>4</v>
      </c>
      <c r="K38" s="201">
        <v>8</v>
      </c>
      <c r="L38" s="201">
        <v>7</v>
      </c>
      <c r="M38" s="201">
        <v>6</v>
      </c>
      <c r="N38" s="201"/>
      <c r="O38" s="201"/>
      <c r="P38" s="230"/>
    </row>
    <row r="39" spans="1:29" x14ac:dyDescent="0.2">
      <c r="A39" s="26" t="s">
        <v>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29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L40" s="27">
        <v>10</v>
      </c>
      <c r="M40" s="27">
        <v>11</v>
      </c>
      <c r="N40" s="27">
        <v>12</v>
      </c>
      <c r="O40" s="27">
        <v>13</v>
      </c>
      <c r="Q40" s="53"/>
      <c r="R40" s="27">
        <v>1</v>
      </c>
      <c r="S40" s="27">
        <v>2</v>
      </c>
      <c r="T40" s="27">
        <v>3</v>
      </c>
      <c r="U40" s="27">
        <v>4</v>
      </c>
      <c r="V40" s="27">
        <v>5</v>
      </c>
      <c r="W40" s="27">
        <v>6</v>
      </c>
      <c r="X40" s="27">
        <v>7</v>
      </c>
      <c r="Y40" s="27">
        <v>8</v>
      </c>
      <c r="Z40" s="27">
        <v>9</v>
      </c>
      <c r="AA40" s="27">
        <v>10</v>
      </c>
      <c r="AB40" s="27">
        <v>11</v>
      </c>
      <c r="AC40" s="27">
        <v>12</v>
      </c>
    </row>
    <row r="41" spans="1:29" ht="183.6" x14ac:dyDescent="0.2">
      <c r="A41" s="12" t="str">
        <f>A21</f>
        <v>【年代別】</v>
      </c>
      <c r="B41" s="67" t="str">
        <f>B12</f>
        <v>調査数</v>
      </c>
      <c r="C41" s="68" t="s">
        <v>286</v>
      </c>
      <c r="D41" s="69" t="s">
        <v>285</v>
      </c>
      <c r="E41" s="69" t="s">
        <v>289</v>
      </c>
      <c r="F41" s="69" t="s">
        <v>283</v>
      </c>
      <c r="G41" s="69" t="s">
        <v>282</v>
      </c>
      <c r="H41" s="69" t="s">
        <v>281</v>
      </c>
      <c r="I41" s="69" t="s">
        <v>205</v>
      </c>
      <c r="J41" s="69" t="s">
        <v>280</v>
      </c>
      <c r="K41" s="69" t="s">
        <v>279</v>
      </c>
      <c r="L41" s="69" t="s">
        <v>278</v>
      </c>
      <c r="M41" s="69" t="s">
        <v>277</v>
      </c>
      <c r="N41" s="69" t="s">
        <v>60</v>
      </c>
      <c r="O41" s="71" t="s">
        <v>179</v>
      </c>
      <c r="P41" s="52" t="s">
        <v>35</v>
      </c>
      <c r="Q41" s="12" t="str">
        <f>A41</f>
        <v>【年代別】</v>
      </c>
      <c r="R41" s="68" t="str">
        <f t="shared" ref="R41:AC41" si="16">C41</f>
        <v>テレビ（ニュース）</v>
      </c>
      <c r="S41" s="69" t="str">
        <f t="shared" si="16"/>
        <v>新聞の記事</v>
      </c>
      <c r="T41" s="69" t="str">
        <f t="shared" si="16"/>
        <v>　　　　　　岐阜県広報「岐阜県からのお知らせ」
（市町村広報紙、地域情報誌（フリーペーパー）
　　　　　　　　　又は行政情報アプリなどに掲載）</v>
      </c>
      <c r="U41" s="69" t="str">
        <f t="shared" si="16"/>
        <v>インターネット（ニュース）</v>
      </c>
      <c r="V41" s="69" t="str">
        <f t="shared" si="16"/>
        <v>テレビ（県の広報番組）</v>
      </c>
      <c r="W41" s="69" t="str">
        <f t="shared" si="16"/>
        <v>パンフレット、ポスター</v>
      </c>
      <c r="X41" s="70" t="str">
        <f t="shared" si="16"/>
        <v>　　　フェイスブック、ツイッターなどのSNS
（ソーシャル・ネットワーキング・サービス）</v>
      </c>
      <c r="Y41" s="70" t="str">
        <f t="shared" si="16"/>
        <v>インターネット（岐阜県庁ホームページ）</v>
      </c>
      <c r="Z41" s="69" t="str">
        <f t="shared" si="16"/>
        <v>ラジオ（ニュース）</v>
      </c>
      <c r="AA41" s="70" t="str">
        <f t="shared" si="16"/>
        <v>テレビ（データ放送）</v>
      </c>
      <c r="AB41" s="69" t="str">
        <f t="shared" si="16"/>
        <v>ラジオ（県の広報番組）</v>
      </c>
      <c r="AC41" s="71" t="str">
        <f t="shared" si="16"/>
        <v>その他</v>
      </c>
    </row>
    <row r="42" spans="1:29" ht="12.75" customHeight="1" x14ac:dyDescent="0.2">
      <c r="A42" s="286" t="str">
        <f>A22</f>
        <v>全体(n = 1,553 )　　</v>
      </c>
      <c r="B42" s="122" t="str">
        <f t="shared" ref="B42:B57" si="17">B22</f>
        <v>1,553</v>
      </c>
      <c r="C42" s="130">
        <v>839</v>
      </c>
      <c r="D42" s="131">
        <v>784</v>
      </c>
      <c r="E42" s="131">
        <v>692</v>
      </c>
      <c r="F42" s="131">
        <v>445</v>
      </c>
      <c r="G42" s="131">
        <v>186</v>
      </c>
      <c r="H42" s="131">
        <v>144</v>
      </c>
      <c r="I42" s="132">
        <v>127</v>
      </c>
      <c r="J42" s="132">
        <v>120</v>
      </c>
      <c r="K42" s="131">
        <v>99</v>
      </c>
      <c r="L42" s="131">
        <v>73</v>
      </c>
      <c r="M42" s="132">
        <v>30</v>
      </c>
      <c r="N42" s="131">
        <v>35</v>
      </c>
      <c r="O42" s="133"/>
      <c r="P42" s="185">
        <f>SUM(C42:O42)</f>
        <v>3574</v>
      </c>
      <c r="Q42" s="101" t="str">
        <f>A44</f>
        <v>18～19歳(n = 14 )　　</v>
      </c>
      <c r="R42" s="92">
        <f t="shared" ref="R42:AC42" si="18">C45</f>
        <v>28.571428571428569</v>
      </c>
      <c r="S42" s="93">
        <f t="shared" si="18"/>
        <v>14.285714285714285</v>
      </c>
      <c r="T42" s="93">
        <f t="shared" si="18"/>
        <v>28.571428571428569</v>
      </c>
      <c r="U42" s="93">
        <f t="shared" si="18"/>
        <v>57.142857142857139</v>
      </c>
      <c r="V42" s="93">
        <f t="shared" si="18"/>
        <v>14.285714285714285</v>
      </c>
      <c r="W42" s="93">
        <f t="shared" si="18"/>
        <v>14.285714285714285</v>
      </c>
      <c r="X42" s="94">
        <f t="shared" si="18"/>
        <v>0</v>
      </c>
      <c r="Y42" s="94">
        <f t="shared" si="18"/>
        <v>7.1428571428571423</v>
      </c>
      <c r="Z42" s="93">
        <f t="shared" si="18"/>
        <v>0</v>
      </c>
      <c r="AA42" s="94">
        <f t="shared" si="18"/>
        <v>7.1428571428571423</v>
      </c>
      <c r="AB42" s="93">
        <f t="shared" si="18"/>
        <v>0</v>
      </c>
      <c r="AC42" s="95">
        <f t="shared" si="18"/>
        <v>7.1428571428571423</v>
      </c>
    </row>
    <row r="43" spans="1:29" ht="12.75" customHeight="1" x14ac:dyDescent="0.2">
      <c r="A43" s="287"/>
      <c r="B43" s="123">
        <f t="shared" si="17"/>
        <v>100</v>
      </c>
      <c r="C43" s="134">
        <v>54.024468770122347</v>
      </c>
      <c r="D43" s="135">
        <v>50.482936252414682</v>
      </c>
      <c r="E43" s="135">
        <v>44.558918222794588</v>
      </c>
      <c r="F43" s="135">
        <v>28.654217643271089</v>
      </c>
      <c r="G43" s="135">
        <v>11.976819059884097</v>
      </c>
      <c r="H43" s="135">
        <v>9.2723760463618792</v>
      </c>
      <c r="I43" s="136">
        <v>8.1777205408886022</v>
      </c>
      <c r="J43" s="136">
        <v>7.7269800386349008</v>
      </c>
      <c r="K43" s="135">
        <v>6.374758531873792</v>
      </c>
      <c r="L43" s="135">
        <v>4.7005795235028982</v>
      </c>
      <c r="M43" s="136">
        <v>1.9317450096587252</v>
      </c>
      <c r="N43" s="135">
        <v>2.2537025112685125</v>
      </c>
      <c r="O43" s="137"/>
      <c r="Q43" s="103" t="str">
        <f>A46</f>
        <v>20～29歳(n = 114 )　　</v>
      </c>
      <c r="R43" s="96">
        <f t="shared" ref="R43:AC43" si="19">C47</f>
        <v>47.368421052631575</v>
      </c>
      <c r="S43" s="97">
        <f t="shared" si="19"/>
        <v>16.666666666666664</v>
      </c>
      <c r="T43" s="97">
        <f t="shared" si="19"/>
        <v>21.052631578947366</v>
      </c>
      <c r="U43" s="97">
        <f t="shared" si="19"/>
        <v>28.947368421052634</v>
      </c>
      <c r="V43" s="97">
        <f t="shared" si="19"/>
        <v>10.526315789473683</v>
      </c>
      <c r="W43" s="97">
        <f t="shared" si="19"/>
        <v>14.912280701754385</v>
      </c>
      <c r="X43" s="98">
        <f t="shared" si="19"/>
        <v>29.82456140350877</v>
      </c>
      <c r="Y43" s="98">
        <f t="shared" si="19"/>
        <v>7.0175438596491224</v>
      </c>
      <c r="Z43" s="97">
        <f t="shared" si="19"/>
        <v>1.7543859649122806</v>
      </c>
      <c r="AA43" s="98">
        <f t="shared" si="19"/>
        <v>0.8771929824561403</v>
      </c>
      <c r="AB43" s="97">
        <f t="shared" si="19"/>
        <v>0</v>
      </c>
      <c r="AC43" s="99">
        <f t="shared" si="19"/>
        <v>3.5087719298245612</v>
      </c>
    </row>
    <row r="44" spans="1:29" ht="12.75" customHeight="1" x14ac:dyDescent="0.2">
      <c r="A44" s="286" t="str">
        <f>A24</f>
        <v>18～19歳(n = 14 )　　</v>
      </c>
      <c r="B44" s="122">
        <f t="shared" si="17"/>
        <v>14</v>
      </c>
      <c r="C44" s="138">
        <v>4</v>
      </c>
      <c r="D44" s="139">
        <v>2</v>
      </c>
      <c r="E44" s="139">
        <v>4</v>
      </c>
      <c r="F44" s="139">
        <v>8</v>
      </c>
      <c r="G44" s="139">
        <v>2</v>
      </c>
      <c r="H44" s="139">
        <v>2</v>
      </c>
      <c r="I44" s="149">
        <v>0</v>
      </c>
      <c r="J44" s="149">
        <v>1</v>
      </c>
      <c r="K44" s="139">
        <v>0</v>
      </c>
      <c r="L44" s="139">
        <v>1</v>
      </c>
      <c r="M44" s="149">
        <v>0</v>
      </c>
      <c r="N44" s="139">
        <v>1</v>
      </c>
      <c r="O44" s="140"/>
      <c r="Q44" s="103" t="str">
        <f>A48</f>
        <v>30～39歳(n = 174 )　　</v>
      </c>
      <c r="R44" s="96">
        <f t="shared" ref="R44:AC44" si="20">C49</f>
        <v>39.204545454545453</v>
      </c>
      <c r="S44" s="97">
        <f t="shared" si="20"/>
        <v>18.75</v>
      </c>
      <c r="T44" s="97">
        <f t="shared" si="20"/>
        <v>36.93181818181818</v>
      </c>
      <c r="U44" s="97">
        <f t="shared" si="20"/>
        <v>39.772727272727273</v>
      </c>
      <c r="V44" s="97">
        <f t="shared" si="20"/>
        <v>5.6818181818181817</v>
      </c>
      <c r="W44" s="97">
        <f t="shared" si="20"/>
        <v>8.5227272727272716</v>
      </c>
      <c r="X44" s="98">
        <f t="shared" si="20"/>
        <v>18.75</v>
      </c>
      <c r="Y44" s="98">
        <f t="shared" si="20"/>
        <v>7.9545454545454541</v>
      </c>
      <c r="Z44" s="97">
        <f t="shared" si="20"/>
        <v>2.8409090909090908</v>
      </c>
      <c r="AA44" s="98">
        <f t="shared" si="20"/>
        <v>2.8409090909090908</v>
      </c>
      <c r="AB44" s="97">
        <f t="shared" si="20"/>
        <v>1.1363636363636365</v>
      </c>
      <c r="AC44" s="99">
        <f t="shared" si="20"/>
        <v>5.1136363636363642</v>
      </c>
    </row>
    <row r="45" spans="1:29" ht="12.75" customHeight="1" x14ac:dyDescent="0.2">
      <c r="A45" s="287"/>
      <c r="B45" s="123">
        <f t="shared" si="17"/>
        <v>100</v>
      </c>
      <c r="C45" s="134">
        <v>28.571428571428569</v>
      </c>
      <c r="D45" s="135">
        <v>14.285714285714285</v>
      </c>
      <c r="E45" s="135">
        <v>28.571428571428569</v>
      </c>
      <c r="F45" s="135">
        <v>57.142857142857139</v>
      </c>
      <c r="G45" s="135">
        <v>14.285714285714285</v>
      </c>
      <c r="H45" s="135">
        <v>14.285714285714285</v>
      </c>
      <c r="I45" s="136">
        <v>0</v>
      </c>
      <c r="J45" s="136">
        <v>7.1428571428571423</v>
      </c>
      <c r="K45" s="135">
        <v>0</v>
      </c>
      <c r="L45" s="135">
        <v>7.1428571428571423</v>
      </c>
      <c r="M45" s="136">
        <v>0</v>
      </c>
      <c r="N45" s="135">
        <v>7.1428571428571423</v>
      </c>
      <c r="O45" s="137"/>
      <c r="Q45" s="103" t="str">
        <f>A50</f>
        <v>40～49歳(n = 249 )　　</v>
      </c>
      <c r="R45" s="96">
        <f t="shared" ref="R45:AC45" si="21">C51</f>
        <v>48.192771084337352</v>
      </c>
      <c r="S45" s="97">
        <f t="shared" si="21"/>
        <v>37.349397590361441</v>
      </c>
      <c r="T45" s="97">
        <f t="shared" si="21"/>
        <v>38.554216867469883</v>
      </c>
      <c r="U45" s="97">
        <f t="shared" si="21"/>
        <v>42.168674698795186</v>
      </c>
      <c r="V45" s="97">
        <f t="shared" si="21"/>
        <v>8.8353413654618471</v>
      </c>
      <c r="W45" s="97">
        <f t="shared" si="21"/>
        <v>7.2289156626506017</v>
      </c>
      <c r="X45" s="98">
        <f t="shared" si="21"/>
        <v>10.441767068273093</v>
      </c>
      <c r="Y45" s="98">
        <f t="shared" si="21"/>
        <v>12.851405622489958</v>
      </c>
      <c r="Z45" s="97">
        <f t="shared" si="21"/>
        <v>4.8192771084337354</v>
      </c>
      <c r="AA45" s="98">
        <f t="shared" si="21"/>
        <v>2.8112449799196786</v>
      </c>
      <c r="AB45" s="97">
        <f t="shared" si="21"/>
        <v>1.6064257028112447</v>
      </c>
      <c r="AC45" s="99">
        <f t="shared" si="21"/>
        <v>2.4096385542168677</v>
      </c>
    </row>
    <row r="46" spans="1:29" ht="12.75" customHeight="1" x14ac:dyDescent="0.2">
      <c r="A46" s="286" t="str">
        <f>A26</f>
        <v>20～29歳(n = 114 )　　</v>
      </c>
      <c r="B46" s="122">
        <f t="shared" si="17"/>
        <v>114</v>
      </c>
      <c r="C46" s="138">
        <v>54</v>
      </c>
      <c r="D46" s="139">
        <v>19</v>
      </c>
      <c r="E46" s="139">
        <v>24</v>
      </c>
      <c r="F46" s="139">
        <v>33</v>
      </c>
      <c r="G46" s="139">
        <v>12</v>
      </c>
      <c r="H46" s="139">
        <v>17</v>
      </c>
      <c r="I46" s="149">
        <v>34</v>
      </c>
      <c r="J46" s="149">
        <v>8</v>
      </c>
      <c r="K46" s="139">
        <v>2</v>
      </c>
      <c r="L46" s="139">
        <v>1</v>
      </c>
      <c r="M46" s="149">
        <v>0</v>
      </c>
      <c r="N46" s="139">
        <v>4</v>
      </c>
      <c r="O46" s="140"/>
      <c r="Q46" s="103" t="str">
        <f>A52</f>
        <v>50～59歳(n = 250 )　　</v>
      </c>
      <c r="R46" s="96">
        <f t="shared" ref="R46:AC46" si="22">C53</f>
        <v>54</v>
      </c>
      <c r="S46" s="97">
        <f t="shared" si="22"/>
        <v>52</v>
      </c>
      <c r="T46" s="97">
        <f t="shared" si="22"/>
        <v>44</v>
      </c>
      <c r="U46" s="97">
        <f t="shared" si="22"/>
        <v>35.6</v>
      </c>
      <c r="V46" s="97">
        <f t="shared" si="22"/>
        <v>5.6000000000000005</v>
      </c>
      <c r="W46" s="97">
        <f t="shared" si="22"/>
        <v>4.3999999999999995</v>
      </c>
      <c r="X46" s="98">
        <f t="shared" si="22"/>
        <v>4.8</v>
      </c>
      <c r="Y46" s="98">
        <f t="shared" si="22"/>
        <v>9.1999999999999993</v>
      </c>
      <c r="Z46" s="97">
        <f t="shared" si="22"/>
        <v>6</v>
      </c>
      <c r="AA46" s="98">
        <f t="shared" si="22"/>
        <v>5.2</v>
      </c>
      <c r="AB46" s="97">
        <f t="shared" si="22"/>
        <v>0.4</v>
      </c>
      <c r="AC46" s="99">
        <f t="shared" si="22"/>
        <v>2.8000000000000003</v>
      </c>
    </row>
    <row r="47" spans="1:29" ht="12.75" customHeight="1" x14ac:dyDescent="0.2">
      <c r="A47" s="287"/>
      <c r="B47" s="123">
        <f t="shared" si="17"/>
        <v>100</v>
      </c>
      <c r="C47" s="134">
        <v>47.368421052631575</v>
      </c>
      <c r="D47" s="135">
        <v>16.666666666666664</v>
      </c>
      <c r="E47" s="135">
        <v>21.052631578947366</v>
      </c>
      <c r="F47" s="135">
        <v>28.947368421052634</v>
      </c>
      <c r="G47" s="135">
        <v>10.526315789473683</v>
      </c>
      <c r="H47" s="135">
        <v>14.912280701754385</v>
      </c>
      <c r="I47" s="136">
        <v>29.82456140350877</v>
      </c>
      <c r="J47" s="136">
        <v>7.0175438596491224</v>
      </c>
      <c r="K47" s="135">
        <v>1.7543859649122806</v>
      </c>
      <c r="L47" s="135">
        <v>0.8771929824561403</v>
      </c>
      <c r="M47" s="136">
        <v>0</v>
      </c>
      <c r="N47" s="135">
        <v>3.5087719298245612</v>
      </c>
      <c r="O47" s="137"/>
      <c r="Q47" s="103" t="str">
        <f>A54</f>
        <v>60～69歳(n = 329 )　　</v>
      </c>
      <c r="R47" s="96">
        <f t="shared" ref="R47:AC47" si="23">C55</f>
        <v>57.446808510638306</v>
      </c>
      <c r="S47" s="97">
        <f t="shared" si="23"/>
        <v>62.310030395136771</v>
      </c>
      <c r="T47" s="97">
        <f t="shared" si="23"/>
        <v>48.024316109422493</v>
      </c>
      <c r="U47" s="97">
        <f t="shared" si="23"/>
        <v>28.875379939209729</v>
      </c>
      <c r="V47" s="97">
        <f t="shared" si="23"/>
        <v>14.285714285714285</v>
      </c>
      <c r="W47" s="97">
        <f t="shared" si="23"/>
        <v>10.030395136778116</v>
      </c>
      <c r="X47" s="98">
        <f t="shared" si="23"/>
        <v>3.3434650455927049</v>
      </c>
      <c r="Y47" s="98">
        <f t="shared" si="23"/>
        <v>7.9027355623100304</v>
      </c>
      <c r="Z47" s="97">
        <f t="shared" si="23"/>
        <v>9.1185410334346511</v>
      </c>
      <c r="AA47" s="98">
        <f t="shared" si="23"/>
        <v>7.598784194528875</v>
      </c>
      <c r="AB47" s="97">
        <f t="shared" si="23"/>
        <v>2.1276595744680851</v>
      </c>
      <c r="AC47" s="99">
        <f t="shared" si="23"/>
        <v>1.21580547112462</v>
      </c>
    </row>
    <row r="48" spans="1:29" ht="13.5" customHeight="1" x14ac:dyDescent="0.2">
      <c r="A48" s="286" t="str">
        <f>A28</f>
        <v>30～39歳(n = 174 )　　</v>
      </c>
      <c r="B48" s="122">
        <f t="shared" si="17"/>
        <v>174</v>
      </c>
      <c r="C48" s="138">
        <v>69</v>
      </c>
      <c r="D48" s="139">
        <v>33</v>
      </c>
      <c r="E48" s="139">
        <v>65</v>
      </c>
      <c r="F48" s="139">
        <v>70</v>
      </c>
      <c r="G48" s="139">
        <v>10</v>
      </c>
      <c r="H48" s="139">
        <v>15</v>
      </c>
      <c r="I48" s="149">
        <v>33</v>
      </c>
      <c r="J48" s="149">
        <v>14</v>
      </c>
      <c r="K48" s="139">
        <v>5</v>
      </c>
      <c r="L48" s="139">
        <v>5</v>
      </c>
      <c r="M48" s="149">
        <v>2</v>
      </c>
      <c r="N48" s="139">
        <v>9</v>
      </c>
      <c r="O48" s="140"/>
      <c r="Q48" s="102" t="str">
        <f>A56</f>
        <v>70歳以上(n = 382 )　　</v>
      </c>
      <c r="R48" s="86">
        <f t="shared" ref="R48:AC48" si="24">C57</f>
        <v>63.612565445026178</v>
      </c>
      <c r="S48" s="87">
        <f t="shared" si="24"/>
        <v>72.513089005235599</v>
      </c>
      <c r="T48" s="87">
        <f t="shared" si="24"/>
        <v>57.068062827225127</v>
      </c>
      <c r="U48" s="87">
        <f t="shared" si="24"/>
        <v>10.732984293193718</v>
      </c>
      <c r="V48" s="87">
        <f t="shared" si="24"/>
        <v>18.32460732984293</v>
      </c>
      <c r="W48" s="87">
        <f t="shared" si="24"/>
        <v>12.827225130890053</v>
      </c>
      <c r="X48" s="88">
        <f t="shared" si="24"/>
        <v>1.0471204188481675</v>
      </c>
      <c r="Y48" s="88">
        <f t="shared" si="24"/>
        <v>3.1413612565445024</v>
      </c>
      <c r="Z48" s="87">
        <f t="shared" si="24"/>
        <v>8.9005235602094235</v>
      </c>
      <c r="AA48" s="88">
        <f t="shared" si="24"/>
        <v>4.7120418848167542</v>
      </c>
      <c r="AB48" s="87">
        <f t="shared" si="24"/>
        <v>3.9267015706806281</v>
      </c>
      <c r="AC48" s="89">
        <f t="shared" si="24"/>
        <v>1.3089005235602094</v>
      </c>
    </row>
    <row r="49" spans="1:17" x14ac:dyDescent="0.2">
      <c r="A49" s="287"/>
      <c r="B49" s="123">
        <f t="shared" si="17"/>
        <v>100</v>
      </c>
      <c r="C49" s="134">
        <v>39.204545454545453</v>
      </c>
      <c r="D49" s="135">
        <v>18.75</v>
      </c>
      <c r="E49" s="135">
        <v>36.93181818181818</v>
      </c>
      <c r="F49" s="135">
        <v>39.772727272727273</v>
      </c>
      <c r="G49" s="135">
        <v>5.6818181818181817</v>
      </c>
      <c r="H49" s="135">
        <v>8.5227272727272716</v>
      </c>
      <c r="I49" s="136">
        <v>18.75</v>
      </c>
      <c r="J49" s="136">
        <v>7.9545454545454541</v>
      </c>
      <c r="K49" s="135">
        <v>2.8409090909090908</v>
      </c>
      <c r="L49" s="135">
        <v>2.8409090909090908</v>
      </c>
      <c r="M49" s="136">
        <v>1.1363636363636365</v>
      </c>
      <c r="N49" s="135">
        <v>5.1136363636363642</v>
      </c>
      <c r="O49" s="137"/>
    </row>
    <row r="50" spans="1:17" ht="13.5" customHeight="1" x14ac:dyDescent="0.2">
      <c r="A50" s="286" t="str">
        <f>A30</f>
        <v>40～49歳(n = 249 )　　</v>
      </c>
      <c r="B50" s="122">
        <f t="shared" si="17"/>
        <v>249</v>
      </c>
      <c r="C50" s="138">
        <v>120</v>
      </c>
      <c r="D50" s="139">
        <v>93</v>
      </c>
      <c r="E50" s="139">
        <v>96</v>
      </c>
      <c r="F50" s="139">
        <v>105</v>
      </c>
      <c r="G50" s="139">
        <v>22</v>
      </c>
      <c r="H50" s="139">
        <v>18</v>
      </c>
      <c r="I50" s="149">
        <v>26</v>
      </c>
      <c r="J50" s="149">
        <v>32</v>
      </c>
      <c r="K50" s="139">
        <v>12</v>
      </c>
      <c r="L50" s="139">
        <v>7</v>
      </c>
      <c r="M50" s="149">
        <v>4</v>
      </c>
      <c r="N50" s="139">
        <v>6</v>
      </c>
      <c r="O50" s="140"/>
    </row>
    <row r="51" spans="1:17" x14ac:dyDescent="0.2">
      <c r="A51" s="287"/>
      <c r="B51" s="123">
        <f t="shared" si="17"/>
        <v>100</v>
      </c>
      <c r="C51" s="134">
        <v>48.192771084337352</v>
      </c>
      <c r="D51" s="135">
        <v>37.349397590361441</v>
      </c>
      <c r="E51" s="135">
        <v>38.554216867469883</v>
      </c>
      <c r="F51" s="135">
        <v>42.168674698795186</v>
      </c>
      <c r="G51" s="135">
        <v>8.8353413654618471</v>
      </c>
      <c r="H51" s="135">
        <v>7.2289156626506017</v>
      </c>
      <c r="I51" s="136">
        <v>10.441767068273093</v>
      </c>
      <c r="J51" s="136">
        <v>12.851405622489958</v>
      </c>
      <c r="K51" s="135">
        <v>4.8192771084337354</v>
      </c>
      <c r="L51" s="135">
        <v>2.8112449799196786</v>
      </c>
      <c r="M51" s="136">
        <v>1.6064257028112447</v>
      </c>
      <c r="N51" s="135">
        <v>2.4096385542168677</v>
      </c>
      <c r="O51" s="137"/>
    </row>
    <row r="52" spans="1:17" ht="13.5" customHeight="1" x14ac:dyDescent="0.2">
      <c r="A52" s="286" t="str">
        <f>A32</f>
        <v>50～59歳(n = 250 )　　</v>
      </c>
      <c r="B52" s="122">
        <f t="shared" si="17"/>
        <v>250</v>
      </c>
      <c r="C52" s="138">
        <v>135</v>
      </c>
      <c r="D52" s="139">
        <v>130</v>
      </c>
      <c r="E52" s="139">
        <v>110</v>
      </c>
      <c r="F52" s="139">
        <v>89</v>
      </c>
      <c r="G52" s="139">
        <v>14</v>
      </c>
      <c r="H52" s="139">
        <v>11</v>
      </c>
      <c r="I52" s="149">
        <v>12</v>
      </c>
      <c r="J52" s="149">
        <v>23</v>
      </c>
      <c r="K52" s="139">
        <v>15</v>
      </c>
      <c r="L52" s="139">
        <v>13</v>
      </c>
      <c r="M52" s="149">
        <v>1</v>
      </c>
      <c r="N52" s="139">
        <v>7</v>
      </c>
      <c r="O52" s="140"/>
    </row>
    <row r="53" spans="1:17" x14ac:dyDescent="0.2">
      <c r="A53" s="287"/>
      <c r="B53" s="123">
        <f t="shared" si="17"/>
        <v>100</v>
      </c>
      <c r="C53" s="134">
        <v>54</v>
      </c>
      <c r="D53" s="135">
        <v>52</v>
      </c>
      <c r="E53" s="135">
        <v>44</v>
      </c>
      <c r="F53" s="135">
        <v>35.6</v>
      </c>
      <c r="G53" s="135">
        <v>5.6000000000000005</v>
      </c>
      <c r="H53" s="135">
        <v>4.3999999999999995</v>
      </c>
      <c r="I53" s="136">
        <v>4.8</v>
      </c>
      <c r="J53" s="136">
        <v>9.1999999999999993</v>
      </c>
      <c r="K53" s="135">
        <v>6</v>
      </c>
      <c r="L53" s="135">
        <v>5.2</v>
      </c>
      <c r="M53" s="136">
        <v>0.4</v>
      </c>
      <c r="N53" s="135">
        <v>2.8000000000000003</v>
      </c>
      <c r="O53" s="137"/>
    </row>
    <row r="54" spans="1:17" ht="13.5" customHeight="1" x14ac:dyDescent="0.2">
      <c r="A54" s="286" t="str">
        <f>A34</f>
        <v>60～69歳(n = 329 )　　</v>
      </c>
      <c r="B54" s="122">
        <f t="shared" si="17"/>
        <v>329</v>
      </c>
      <c r="C54" s="138">
        <v>189</v>
      </c>
      <c r="D54" s="139">
        <v>205</v>
      </c>
      <c r="E54" s="139">
        <v>158</v>
      </c>
      <c r="F54" s="139">
        <v>95</v>
      </c>
      <c r="G54" s="139">
        <v>47</v>
      </c>
      <c r="H54" s="139">
        <v>33</v>
      </c>
      <c r="I54" s="149">
        <v>11</v>
      </c>
      <c r="J54" s="149">
        <v>26</v>
      </c>
      <c r="K54" s="139">
        <v>30</v>
      </c>
      <c r="L54" s="139">
        <v>25</v>
      </c>
      <c r="M54" s="149">
        <v>7</v>
      </c>
      <c r="N54" s="139">
        <v>4</v>
      </c>
      <c r="O54" s="140"/>
    </row>
    <row r="55" spans="1:17" x14ac:dyDescent="0.2">
      <c r="A55" s="287"/>
      <c r="B55" s="123">
        <f t="shared" si="17"/>
        <v>100</v>
      </c>
      <c r="C55" s="134">
        <v>57.446808510638306</v>
      </c>
      <c r="D55" s="135">
        <v>62.310030395136771</v>
      </c>
      <c r="E55" s="135">
        <v>48.024316109422493</v>
      </c>
      <c r="F55" s="135">
        <v>28.875379939209729</v>
      </c>
      <c r="G55" s="135">
        <v>14.285714285714285</v>
      </c>
      <c r="H55" s="135">
        <v>10.030395136778116</v>
      </c>
      <c r="I55" s="136">
        <v>3.3434650455927049</v>
      </c>
      <c r="J55" s="136">
        <v>7.9027355623100304</v>
      </c>
      <c r="K55" s="135">
        <v>9.1185410334346511</v>
      </c>
      <c r="L55" s="135">
        <v>7.598784194528875</v>
      </c>
      <c r="M55" s="136">
        <v>2.1276595744680851</v>
      </c>
      <c r="N55" s="135">
        <v>1.21580547112462</v>
      </c>
      <c r="O55" s="137"/>
    </row>
    <row r="56" spans="1:17" ht="13.5" customHeight="1" x14ac:dyDescent="0.2">
      <c r="A56" s="286" t="str">
        <f>A36</f>
        <v>70歳以上(n = 382 )　　</v>
      </c>
      <c r="B56" s="122">
        <f t="shared" si="17"/>
        <v>382</v>
      </c>
      <c r="C56" s="138">
        <v>243</v>
      </c>
      <c r="D56" s="139">
        <v>277</v>
      </c>
      <c r="E56" s="139">
        <v>218</v>
      </c>
      <c r="F56" s="139">
        <v>41</v>
      </c>
      <c r="G56" s="139">
        <v>70</v>
      </c>
      <c r="H56" s="139">
        <v>49</v>
      </c>
      <c r="I56" s="149">
        <v>4</v>
      </c>
      <c r="J56" s="149">
        <v>12</v>
      </c>
      <c r="K56" s="139">
        <v>34</v>
      </c>
      <c r="L56" s="139">
        <v>18</v>
      </c>
      <c r="M56" s="149">
        <v>15</v>
      </c>
      <c r="N56" s="139">
        <v>5</v>
      </c>
      <c r="O56" s="140"/>
    </row>
    <row r="57" spans="1:17" x14ac:dyDescent="0.2">
      <c r="A57" s="287"/>
      <c r="B57" s="123">
        <f t="shared" si="17"/>
        <v>100</v>
      </c>
      <c r="C57" s="134">
        <v>63.612565445026178</v>
      </c>
      <c r="D57" s="135">
        <v>72.513089005235599</v>
      </c>
      <c r="E57" s="135">
        <v>57.068062827225127</v>
      </c>
      <c r="F57" s="135">
        <v>10.732984293193718</v>
      </c>
      <c r="G57" s="135">
        <v>18.32460732984293</v>
      </c>
      <c r="H57" s="135">
        <v>12.827225130890053</v>
      </c>
      <c r="I57" s="136">
        <v>1.0471204188481675</v>
      </c>
      <c r="J57" s="136">
        <v>3.1413612565445024</v>
      </c>
      <c r="K57" s="135">
        <v>8.9005235602094235</v>
      </c>
      <c r="L57" s="135">
        <v>4.7120418848167542</v>
      </c>
      <c r="M57" s="136">
        <v>3.9267015706806281</v>
      </c>
      <c r="N57" s="135">
        <v>1.3089005235602094</v>
      </c>
      <c r="O57" s="137"/>
    </row>
    <row r="59" spans="1:17" x14ac:dyDescent="0.2">
      <c r="A59" s="3" t="s">
        <v>288</v>
      </c>
      <c r="B59" s="1" t="str">
        <f>B20</f>
        <v>施策や事業についての情報の入手方法</v>
      </c>
      <c r="C59" s="8"/>
      <c r="D59" s="9"/>
      <c r="E59" s="8"/>
      <c r="F59" s="8"/>
      <c r="G59" s="8"/>
      <c r="H59" s="9" t="s">
        <v>1</v>
      </c>
      <c r="I59" s="8"/>
      <c r="J59" s="8"/>
      <c r="K59" s="8"/>
      <c r="L59" s="8"/>
      <c r="M59" s="8"/>
      <c r="N59" s="8"/>
    </row>
    <row r="60" spans="1:17" ht="101.25" customHeight="1" x14ac:dyDescent="0.2">
      <c r="A60" s="13" t="s">
        <v>27</v>
      </c>
      <c r="B60" s="67" t="str">
        <f>B21</f>
        <v>調査数</v>
      </c>
      <c r="C60" s="68" t="s">
        <v>284</v>
      </c>
      <c r="D60" s="69" t="s">
        <v>285</v>
      </c>
      <c r="E60" s="69" t="s">
        <v>286</v>
      </c>
      <c r="F60" s="69" t="s">
        <v>282</v>
      </c>
      <c r="G60" s="69" t="s">
        <v>278</v>
      </c>
      <c r="H60" s="69" t="s">
        <v>279</v>
      </c>
      <c r="I60" s="70" t="s">
        <v>277</v>
      </c>
      <c r="J60" s="69" t="s">
        <v>283</v>
      </c>
      <c r="K60" s="69" t="s">
        <v>280</v>
      </c>
      <c r="L60" s="69" t="s">
        <v>205</v>
      </c>
      <c r="M60" s="70" t="s">
        <v>281</v>
      </c>
      <c r="N60" s="69" t="s">
        <v>104</v>
      </c>
      <c r="O60" s="71" t="s">
        <v>0</v>
      </c>
      <c r="P60" s="229" t="s">
        <v>122</v>
      </c>
    </row>
    <row r="61" spans="1:17" ht="13.5" customHeight="1" x14ac:dyDescent="0.2">
      <c r="A61" s="286" t="str">
        <f>A42</f>
        <v>全体(n = 1,553 )　　</v>
      </c>
      <c r="B61" s="36" t="str">
        <f>B3</f>
        <v>1,553</v>
      </c>
      <c r="C61" s="28">
        <v>692</v>
      </c>
      <c r="D61" s="29">
        <v>784</v>
      </c>
      <c r="E61" s="29">
        <v>839</v>
      </c>
      <c r="F61" s="29">
        <v>186</v>
      </c>
      <c r="G61" s="29">
        <v>73</v>
      </c>
      <c r="H61" s="29">
        <v>99</v>
      </c>
      <c r="I61" s="29">
        <v>30</v>
      </c>
      <c r="J61" s="29">
        <v>445</v>
      </c>
      <c r="K61" s="29">
        <v>120</v>
      </c>
      <c r="L61" s="29">
        <v>127</v>
      </c>
      <c r="M61" s="30">
        <v>144</v>
      </c>
      <c r="N61" s="29">
        <v>35</v>
      </c>
      <c r="O61" s="31"/>
      <c r="P61" s="5">
        <f>SUM($C61:O61)</f>
        <v>3574</v>
      </c>
    </row>
    <row r="62" spans="1:17" x14ac:dyDescent="0.2">
      <c r="A62" s="287"/>
      <c r="B62" s="37">
        <v>100</v>
      </c>
      <c r="C62" s="20">
        <v>44.558918222794588</v>
      </c>
      <c r="D62" s="232">
        <v>50.482936252414682</v>
      </c>
      <c r="E62" s="232">
        <v>54.024468770122347</v>
      </c>
      <c r="F62" s="232">
        <v>11.976819059884097</v>
      </c>
      <c r="G62" s="232">
        <v>4.7005795235028982</v>
      </c>
      <c r="H62" s="232">
        <v>6.374758531873792</v>
      </c>
      <c r="I62" s="232">
        <v>1.9317450096587252</v>
      </c>
      <c r="J62" s="232">
        <v>28.654217643271089</v>
      </c>
      <c r="K62" s="232">
        <v>7.7269800386349008</v>
      </c>
      <c r="L62" s="232">
        <v>8.1777205408886022</v>
      </c>
      <c r="M62" s="233">
        <v>9.2723760463618792</v>
      </c>
      <c r="N62" s="232">
        <v>2.2537025112685125</v>
      </c>
      <c r="O62" s="231"/>
      <c r="P62" s="214"/>
    </row>
    <row r="63" spans="1:17" ht="13.5" customHeight="1" x14ac:dyDescent="0.2">
      <c r="A63" s="280" t="str">
        <f>"岐阜圏域(n = "&amp;B63&amp;" )　　"</f>
        <v>岐阜圏域(n = 584 )　　</v>
      </c>
      <c r="B63" s="36">
        <v>584</v>
      </c>
      <c r="C63" s="32">
        <v>276</v>
      </c>
      <c r="D63" s="33">
        <v>288</v>
      </c>
      <c r="E63" s="33">
        <v>319</v>
      </c>
      <c r="F63" s="33">
        <v>68</v>
      </c>
      <c r="G63" s="33">
        <v>24</v>
      </c>
      <c r="H63" s="33">
        <v>32</v>
      </c>
      <c r="I63" s="34">
        <v>13</v>
      </c>
      <c r="J63" s="33">
        <v>168</v>
      </c>
      <c r="K63" s="33">
        <v>49</v>
      </c>
      <c r="L63" s="33">
        <v>49</v>
      </c>
      <c r="M63" s="34">
        <v>56</v>
      </c>
      <c r="N63" s="33">
        <v>14</v>
      </c>
      <c r="O63" s="35"/>
      <c r="P63" s="5">
        <f>SUM($C63:O63)</f>
        <v>1356</v>
      </c>
      <c r="Q63" t="str">
        <f>" 岐阜圏域（N = "&amp;P64&amp;" : n = "&amp;B63&amp;"）"</f>
        <v xml:space="preserve"> 岐阜圏域（N = 1,356 : n = 584）</v>
      </c>
    </row>
    <row r="64" spans="1:17" x14ac:dyDescent="0.2">
      <c r="A64" s="281"/>
      <c r="B64" s="37">
        <v>100</v>
      </c>
      <c r="C64" s="20">
        <f t="shared" ref="C64:N64" si="25">C63/$B$63*100</f>
        <v>47.260273972602739</v>
      </c>
      <c r="D64" s="20">
        <f t="shared" si="25"/>
        <v>49.315068493150683</v>
      </c>
      <c r="E64" s="20">
        <f t="shared" si="25"/>
        <v>54.62328767123288</v>
      </c>
      <c r="F64" s="20">
        <f t="shared" si="25"/>
        <v>11.643835616438356</v>
      </c>
      <c r="G64" s="20">
        <f t="shared" si="25"/>
        <v>4.10958904109589</v>
      </c>
      <c r="H64" s="20">
        <f t="shared" si="25"/>
        <v>5.4794520547945202</v>
      </c>
      <c r="I64" s="20">
        <f t="shared" si="25"/>
        <v>2.2260273972602738</v>
      </c>
      <c r="J64" s="20">
        <f t="shared" si="25"/>
        <v>28.767123287671232</v>
      </c>
      <c r="K64" s="20">
        <f t="shared" si="25"/>
        <v>8.3904109589041092</v>
      </c>
      <c r="L64" s="20">
        <f t="shared" si="25"/>
        <v>8.3904109589041092</v>
      </c>
      <c r="M64" s="20">
        <f t="shared" si="25"/>
        <v>9.5890410958904102</v>
      </c>
      <c r="N64" s="20">
        <f t="shared" si="25"/>
        <v>2.3972602739726026</v>
      </c>
      <c r="O64" s="20"/>
      <c r="P64" s="226" t="s">
        <v>287</v>
      </c>
    </row>
    <row r="65" spans="1:29" ht="13.5" customHeight="1" x14ac:dyDescent="0.2">
      <c r="A65" s="280" t="str">
        <f>"西濃圏域(n = "&amp;B65&amp;" )　　"</f>
        <v>西濃圏域(n = 280 )　　</v>
      </c>
      <c r="B65" s="36">
        <v>280</v>
      </c>
      <c r="C65" s="32">
        <v>114</v>
      </c>
      <c r="D65" s="33">
        <v>148</v>
      </c>
      <c r="E65" s="33">
        <v>140</v>
      </c>
      <c r="F65" s="33">
        <v>37</v>
      </c>
      <c r="G65" s="33">
        <v>12</v>
      </c>
      <c r="H65" s="33">
        <v>27</v>
      </c>
      <c r="I65" s="34">
        <v>7</v>
      </c>
      <c r="J65" s="33">
        <v>78</v>
      </c>
      <c r="K65" s="33">
        <v>22</v>
      </c>
      <c r="L65" s="33">
        <v>26</v>
      </c>
      <c r="M65" s="34">
        <v>27</v>
      </c>
      <c r="N65" s="33">
        <v>8</v>
      </c>
      <c r="O65" s="35"/>
      <c r="P65" s="5">
        <f>SUM($C65:O65)</f>
        <v>646</v>
      </c>
      <c r="Q65" t="str">
        <f>" 西濃圏域（N = "&amp;P65&amp;" : n = "&amp;B65&amp;"）"</f>
        <v xml:space="preserve"> 西濃圏域（N = 646 : n = 280）</v>
      </c>
    </row>
    <row r="66" spans="1:29" x14ac:dyDescent="0.2">
      <c r="A66" s="281"/>
      <c r="B66" s="37">
        <v>100</v>
      </c>
      <c r="C66" s="20">
        <f t="shared" ref="C66:N66" si="26">C65/$B$65*100</f>
        <v>40.714285714285715</v>
      </c>
      <c r="D66" s="20">
        <f t="shared" si="26"/>
        <v>52.857142857142861</v>
      </c>
      <c r="E66" s="20">
        <f t="shared" si="26"/>
        <v>50</v>
      </c>
      <c r="F66" s="20">
        <f t="shared" si="26"/>
        <v>13.214285714285715</v>
      </c>
      <c r="G66" s="20">
        <f t="shared" si="26"/>
        <v>4.2857142857142856</v>
      </c>
      <c r="H66" s="20">
        <f t="shared" si="26"/>
        <v>9.6428571428571441</v>
      </c>
      <c r="I66" s="20">
        <f t="shared" si="26"/>
        <v>2.5</v>
      </c>
      <c r="J66" s="20">
        <f t="shared" si="26"/>
        <v>27.857142857142858</v>
      </c>
      <c r="K66" s="20">
        <f t="shared" si="26"/>
        <v>7.8571428571428568</v>
      </c>
      <c r="L66" s="20">
        <f t="shared" si="26"/>
        <v>9.2857142857142865</v>
      </c>
      <c r="M66" s="20">
        <f t="shared" si="26"/>
        <v>9.6428571428571441</v>
      </c>
      <c r="N66" s="20">
        <f t="shared" si="26"/>
        <v>2.8571428571428572</v>
      </c>
      <c r="O66" s="20"/>
      <c r="P66" s="214"/>
    </row>
    <row r="67" spans="1:29" ht="13.5" customHeight="1" x14ac:dyDescent="0.2">
      <c r="A67" s="280" t="str">
        <f>"中濃圏域(n = "&amp;B67&amp;" )　　"</f>
        <v>中濃圏域(n = 279 )　　</v>
      </c>
      <c r="B67" s="36">
        <v>279</v>
      </c>
      <c r="C67" s="32">
        <v>118</v>
      </c>
      <c r="D67" s="33">
        <v>136</v>
      </c>
      <c r="E67" s="33">
        <v>160</v>
      </c>
      <c r="F67" s="33">
        <v>32</v>
      </c>
      <c r="G67" s="33">
        <v>20</v>
      </c>
      <c r="H67" s="33">
        <v>16</v>
      </c>
      <c r="I67" s="34">
        <v>6</v>
      </c>
      <c r="J67" s="33">
        <v>90</v>
      </c>
      <c r="K67" s="33">
        <v>20</v>
      </c>
      <c r="L67" s="33">
        <v>28</v>
      </c>
      <c r="M67" s="34">
        <v>28</v>
      </c>
      <c r="N67" s="33">
        <v>5</v>
      </c>
      <c r="O67" s="35"/>
      <c r="P67" s="5">
        <f>SUM($C67:O67)</f>
        <v>659</v>
      </c>
      <c r="Q67" t="str">
        <f>" 中濃圏域（N = "&amp;P67&amp;" : n = "&amp;B67&amp;"）"</f>
        <v xml:space="preserve"> 中濃圏域（N = 659 : n = 279）</v>
      </c>
    </row>
    <row r="68" spans="1:29" x14ac:dyDescent="0.2">
      <c r="A68" s="281"/>
      <c r="B68" s="37">
        <v>100</v>
      </c>
      <c r="C68" s="20">
        <f t="shared" ref="C68:N68" si="27">C67/$B$67*100</f>
        <v>42.293906810035843</v>
      </c>
      <c r="D68" s="20">
        <f t="shared" si="27"/>
        <v>48.74551971326165</v>
      </c>
      <c r="E68" s="20">
        <f t="shared" si="27"/>
        <v>57.347670250896051</v>
      </c>
      <c r="F68" s="20">
        <f t="shared" si="27"/>
        <v>11.469534050179211</v>
      </c>
      <c r="G68" s="20">
        <f t="shared" si="27"/>
        <v>7.1684587813620064</v>
      </c>
      <c r="H68" s="20">
        <f t="shared" si="27"/>
        <v>5.7347670250896057</v>
      </c>
      <c r="I68" s="20">
        <f t="shared" si="27"/>
        <v>2.1505376344086025</v>
      </c>
      <c r="J68" s="20">
        <f t="shared" si="27"/>
        <v>32.258064516129032</v>
      </c>
      <c r="K68" s="20">
        <f t="shared" si="27"/>
        <v>7.1684587813620064</v>
      </c>
      <c r="L68" s="20">
        <f t="shared" si="27"/>
        <v>10.035842293906811</v>
      </c>
      <c r="M68" s="20">
        <f t="shared" si="27"/>
        <v>10.035842293906811</v>
      </c>
      <c r="N68" s="20">
        <f t="shared" si="27"/>
        <v>1.7921146953405016</v>
      </c>
      <c r="O68" s="20"/>
      <c r="P68" s="214"/>
    </row>
    <row r="69" spans="1:29" ht="13.5" customHeight="1" x14ac:dyDescent="0.2">
      <c r="A69" s="280" t="str">
        <f>"東濃圏域(n = "&amp;B69&amp;" )　　"</f>
        <v>東濃圏域(n = 262 )　　</v>
      </c>
      <c r="B69" s="36">
        <v>262</v>
      </c>
      <c r="C69" s="32">
        <v>116</v>
      </c>
      <c r="D69" s="33">
        <v>131</v>
      </c>
      <c r="E69" s="33">
        <v>139</v>
      </c>
      <c r="F69" s="33">
        <v>29</v>
      </c>
      <c r="G69" s="33">
        <v>10</v>
      </c>
      <c r="H69" s="33">
        <v>17</v>
      </c>
      <c r="I69" s="34">
        <v>3</v>
      </c>
      <c r="J69" s="33">
        <v>71</v>
      </c>
      <c r="K69" s="33">
        <v>14</v>
      </c>
      <c r="L69" s="33">
        <v>18</v>
      </c>
      <c r="M69" s="34">
        <v>23</v>
      </c>
      <c r="N69" s="33">
        <v>7</v>
      </c>
      <c r="O69" s="35"/>
      <c r="P69" s="5">
        <f>SUM($C69:O69)</f>
        <v>578</v>
      </c>
      <c r="Q69" t="str">
        <f>" 東濃圏域（N = "&amp;P69&amp;" : n = "&amp;B69&amp;"）"</f>
        <v xml:space="preserve"> 東濃圏域（N = 578 : n = 262）</v>
      </c>
    </row>
    <row r="70" spans="1:29" x14ac:dyDescent="0.2">
      <c r="A70" s="281"/>
      <c r="B70" s="37">
        <v>100</v>
      </c>
      <c r="C70" s="20">
        <f t="shared" ref="C70:N70" si="28">C69/$B$69*100</f>
        <v>44.274809160305345</v>
      </c>
      <c r="D70" s="20">
        <f t="shared" si="28"/>
        <v>50</v>
      </c>
      <c r="E70" s="20">
        <f t="shared" si="28"/>
        <v>53.05343511450382</v>
      </c>
      <c r="F70" s="20">
        <f t="shared" si="28"/>
        <v>11.068702290076336</v>
      </c>
      <c r="G70" s="20">
        <f t="shared" si="28"/>
        <v>3.8167938931297711</v>
      </c>
      <c r="H70" s="20">
        <f t="shared" si="28"/>
        <v>6.4885496183206106</v>
      </c>
      <c r="I70" s="20">
        <f t="shared" si="28"/>
        <v>1.1450381679389312</v>
      </c>
      <c r="J70" s="20">
        <f t="shared" si="28"/>
        <v>27.099236641221374</v>
      </c>
      <c r="K70" s="20">
        <f t="shared" si="28"/>
        <v>5.343511450381679</v>
      </c>
      <c r="L70" s="20">
        <f t="shared" si="28"/>
        <v>6.8702290076335881</v>
      </c>
      <c r="M70" s="20">
        <f t="shared" si="28"/>
        <v>8.778625954198473</v>
      </c>
      <c r="N70" s="20">
        <f t="shared" si="28"/>
        <v>2.6717557251908395</v>
      </c>
      <c r="O70" s="20"/>
      <c r="P70" s="214"/>
    </row>
    <row r="71" spans="1:29" ht="13.5" customHeight="1" x14ac:dyDescent="0.2">
      <c r="A71" s="280" t="str">
        <f>"飛騨圏域(n = "&amp;B71&amp;" )　　"</f>
        <v>飛騨圏域(n = 114 )　　</v>
      </c>
      <c r="B71" s="36">
        <v>114</v>
      </c>
      <c r="C71" s="32">
        <v>53</v>
      </c>
      <c r="D71" s="33">
        <v>61</v>
      </c>
      <c r="E71" s="33">
        <v>58</v>
      </c>
      <c r="F71" s="33">
        <v>13</v>
      </c>
      <c r="G71" s="33">
        <v>5</v>
      </c>
      <c r="H71" s="33">
        <v>5</v>
      </c>
      <c r="I71" s="34">
        <v>0</v>
      </c>
      <c r="J71" s="33">
        <v>33</v>
      </c>
      <c r="K71" s="33">
        <v>10</v>
      </c>
      <c r="L71" s="33">
        <v>6</v>
      </c>
      <c r="M71" s="34">
        <v>10</v>
      </c>
      <c r="N71" s="33">
        <v>0</v>
      </c>
      <c r="O71" s="35"/>
      <c r="P71" s="5">
        <f>SUM($C71:O71)</f>
        <v>254</v>
      </c>
      <c r="Q71" t="str">
        <f>" 飛騨圏域（N = "&amp;P71&amp;" : n = "&amp;B71&amp;"）"</f>
        <v xml:space="preserve"> 飛騨圏域（N = 254 : n = 114）</v>
      </c>
    </row>
    <row r="72" spans="1:29" x14ac:dyDescent="0.2">
      <c r="A72" s="281"/>
      <c r="B72" s="37">
        <v>100</v>
      </c>
      <c r="C72" s="20">
        <f t="shared" ref="C72:N72" si="29">C71/$B$71*100</f>
        <v>46.491228070175438</v>
      </c>
      <c r="D72" s="20">
        <f t="shared" si="29"/>
        <v>53.508771929824562</v>
      </c>
      <c r="E72" s="20">
        <f t="shared" si="29"/>
        <v>50.877192982456144</v>
      </c>
      <c r="F72" s="20">
        <f t="shared" si="29"/>
        <v>11.403508771929824</v>
      </c>
      <c r="G72" s="20">
        <f t="shared" si="29"/>
        <v>4.3859649122807012</v>
      </c>
      <c r="H72" s="20">
        <f t="shared" si="29"/>
        <v>4.3859649122807012</v>
      </c>
      <c r="I72" s="20">
        <f t="shared" si="29"/>
        <v>0</v>
      </c>
      <c r="J72" s="20">
        <f t="shared" si="29"/>
        <v>28.947368421052634</v>
      </c>
      <c r="K72" s="20">
        <f t="shared" si="29"/>
        <v>8.7719298245614024</v>
      </c>
      <c r="L72" s="20">
        <f t="shared" si="29"/>
        <v>5.2631578947368416</v>
      </c>
      <c r="M72" s="20">
        <f t="shared" si="29"/>
        <v>8.7719298245614024</v>
      </c>
      <c r="N72" s="20">
        <f t="shared" si="29"/>
        <v>0</v>
      </c>
      <c r="O72" s="20"/>
      <c r="P72" s="214"/>
    </row>
    <row r="73" spans="1:29" s="205" customFormat="1" x14ac:dyDescent="0.2">
      <c r="A73" s="203"/>
      <c r="B73" s="201"/>
      <c r="C73" s="201">
        <v>3</v>
      </c>
      <c r="D73" s="201">
        <v>2</v>
      </c>
      <c r="E73" s="201">
        <v>1</v>
      </c>
      <c r="F73" s="201">
        <v>5</v>
      </c>
      <c r="G73" s="201">
        <v>10</v>
      </c>
      <c r="H73" s="201">
        <v>9</v>
      </c>
      <c r="I73" s="201">
        <v>11</v>
      </c>
      <c r="J73" s="201">
        <v>4</v>
      </c>
      <c r="K73" s="201">
        <v>8</v>
      </c>
      <c r="L73" s="201">
        <v>7</v>
      </c>
      <c r="M73" s="201">
        <v>6</v>
      </c>
      <c r="N73" s="201"/>
      <c r="O73" s="201"/>
      <c r="P73" s="230"/>
    </row>
    <row r="74" spans="1:29" x14ac:dyDescent="0.2">
      <c r="A74" s="26" t="s">
        <v>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9"/>
    </row>
    <row r="75" spans="1:29" ht="12.75" customHeight="1" x14ac:dyDescent="0.2">
      <c r="A75" s="6" t="s">
        <v>4</v>
      </c>
      <c r="B75" s="4"/>
      <c r="C75" s="27">
        <f t="shared" ref="C75:M75" si="30">_xlfn.RANK.EQ(C78,$C$78:$M$78)</f>
        <v>1</v>
      </c>
      <c r="D75" s="27">
        <f t="shared" si="30"/>
        <v>2</v>
      </c>
      <c r="E75" s="27">
        <f t="shared" si="30"/>
        <v>3</v>
      </c>
      <c r="F75" s="27">
        <f t="shared" si="30"/>
        <v>4</v>
      </c>
      <c r="G75" s="27">
        <f t="shared" si="30"/>
        <v>5</v>
      </c>
      <c r="H75" s="27">
        <f t="shared" si="30"/>
        <v>6</v>
      </c>
      <c r="I75" s="27">
        <f t="shared" si="30"/>
        <v>7</v>
      </c>
      <c r="J75" s="27">
        <f t="shared" si="30"/>
        <v>8</v>
      </c>
      <c r="K75" s="27">
        <f t="shared" si="30"/>
        <v>9</v>
      </c>
      <c r="L75" s="27">
        <f t="shared" si="30"/>
        <v>10</v>
      </c>
      <c r="M75" s="27">
        <f t="shared" si="30"/>
        <v>11</v>
      </c>
      <c r="N75" s="27">
        <v>12</v>
      </c>
      <c r="O75" s="27">
        <v>13</v>
      </c>
      <c r="Q75" s="53"/>
      <c r="R75" s="27">
        <v>1</v>
      </c>
      <c r="S75" s="27">
        <v>2</v>
      </c>
      <c r="T75" s="27">
        <v>3</v>
      </c>
      <c r="U75" s="27">
        <v>4</v>
      </c>
      <c r="V75" s="27">
        <v>5</v>
      </c>
      <c r="W75" s="27">
        <v>6</v>
      </c>
      <c r="X75" s="27">
        <v>7</v>
      </c>
      <c r="Y75" s="27">
        <v>8</v>
      </c>
      <c r="Z75" s="27">
        <v>9</v>
      </c>
      <c r="AA75" s="27">
        <v>10</v>
      </c>
      <c r="AB75" s="27">
        <v>11</v>
      </c>
      <c r="AC75" s="27">
        <v>12</v>
      </c>
    </row>
    <row r="76" spans="1:29" ht="101.25" customHeight="1" x14ac:dyDescent="0.2">
      <c r="A76" s="12" t="str">
        <f>A60</f>
        <v>【居住圏域別】</v>
      </c>
      <c r="B76" s="67" t="str">
        <f>B41</f>
        <v>調査数</v>
      </c>
      <c r="C76" s="68" t="s">
        <v>286</v>
      </c>
      <c r="D76" s="69" t="s">
        <v>285</v>
      </c>
      <c r="E76" s="69" t="s">
        <v>284</v>
      </c>
      <c r="F76" s="69" t="s">
        <v>283</v>
      </c>
      <c r="G76" s="69" t="s">
        <v>282</v>
      </c>
      <c r="H76" s="69" t="s">
        <v>281</v>
      </c>
      <c r="I76" s="69" t="s">
        <v>205</v>
      </c>
      <c r="J76" s="69" t="s">
        <v>280</v>
      </c>
      <c r="K76" s="69" t="s">
        <v>279</v>
      </c>
      <c r="L76" s="69" t="s">
        <v>278</v>
      </c>
      <c r="M76" s="69" t="s">
        <v>277</v>
      </c>
      <c r="N76" s="69" t="s">
        <v>104</v>
      </c>
      <c r="O76" s="71" t="s">
        <v>0</v>
      </c>
      <c r="P76" s="52" t="s">
        <v>35</v>
      </c>
      <c r="Q76" s="12" t="str">
        <f>A76</f>
        <v>【居住圏域別】</v>
      </c>
      <c r="R76" s="68" t="str">
        <f t="shared" ref="R76:AC76" si="31">C76</f>
        <v>テレビ（ニュース）</v>
      </c>
      <c r="S76" s="69" t="str">
        <f t="shared" si="31"/>
        <v>新聞の記事</v>
      </c>
      <c r="T76" s="69" t="str">
        <f t="shared" si="31"/>
        <v>　　　　　　岐阜県広報「岐阜県からのお知らせ」
（市町村広報紙、地域情報誌（フリーペーパー）
　　　　　　　　　又は行政情報アプリなどに掲載）</v>
      </c>
      <c r="U76" s="69" t="str">
        <f t="shared" si="31"/>
        <v>インターネット（ニュース）</v>
      </c>
      <c r="V76" s="69" t="str">
        <f t="shared" si="31"/>
        <v>テレビ（県の広報番組）</v>
      </c>
      <c r="W76" s="69" t="str">
        <f t="shared" si="31"/>
        <v>パンフレット、ポスター</v>
      </c>
      <c r="X76" s="70" t="str">
        <f t="shared" si="31"/>
        <v>　　　フェイスブック、ツイッターなどのSNS
（ソーシャル・ネットワーキング・サービス）</v>
      </c>
      <c r="Y76" s="70" t="str">
        <f t="shared" si="31"/>
        <v>インターネット（岐阜県庁ホームページ）</v>
      </c>
      <c r="Z76" s="69" t="str">
        <f t="shared" si="31"/>
        <v>ラジオ（ニュース）</v>
      </c>
      <c r="AA76" s="70" t="str">
        <f t="shared" si="31"/>
        <v>テレビ（データ放送）</v>
      </c>
      <c r="AB76" s="69" t="str">
        <f t="shared" si="31"/>
        <v>ラジオ（県の広報番組）</v>
      </c>
      <c r="AC76" s="71" t="str">
        <f t="shared" si="31"/>
        <v>その他</v>
      </c>
    </row>
    <row r="77" spans="1:29" ht="12.75" customHeight="1" x14ac:dyDescent="0.2">
      <c r="A77" s="286" t="str">
        <f>A61</f>
        <v>全体(n = 1,553 )　　</v>
      </c>
      <c r="B77" s="122" t="str">
        <f t="shared" ref="B77:B88" si="32">B61</f>
        <v>1,553</v>
      </c>
      <c r="C77" s="130">
        <v>839</v>
      </c>
      <c r="D77" s="131">
        <v>784</v>
      </c>
      <c r="E77" s="131">
        <v>692</v>
      </c>
      <c r="F77" s="131">
        <v>445</v>
      </c>
      <c r="G77" s="131">
        <v>186</v>
      </c>
      <c r="H77" s="131">
        <v>144</v>
      </c>
      <c r="I77" s="132">
        <v>127</v>
      </c>
      <c r="J77" s="131">
        <v>120</v>
      </c>
      <c r="K77" s="131">
        <v>99</v>
      </c>
      <c r="L77" s="131">
        <v>73</v>
      </c>
      <c r="M77" s="132">
        <v>30</v>
      </c>
      <c r="N77" s="131">
        <v>35</v>
      </c>
      <c r="O77" s="133"/>
      <c r="P77" s="185">
        <f>SUM(C77:O77)</f>
        <v>3574</v>
      </c>
      <c r="Q77" s="101" t="str">
        <f>A79</f>
        <v>岐阜圏域(n = 584 )　　</v>
      </c>
      <c r="R77" s="92">
        <f t="shared" ref="R77:AC77" si="33">C80</f>
        <v>54.62328767123288</v>
      </c>
      <c r="S77" s="93">
        <f t="shared" si="33"/>
        <v>49.315068493150683</v>
      </c>
      <c r="T77" s="93">
        <f t="shared" si="33"/>
        <v>47.260273972602739</v>
      </c>
      <c r="U77" s="93">
        <f t="shared" si="33"/>
        <v>28.767123287671232</v>
      </c>
      <c r="V77" s="93">
        <f t="shared" si="33"/>
        <v>11.643835616438356</v>
      </c>
      <c r="W77" s="93">
        <f t="shared" si="33"/>
        <v>9.5890410958904102</v>
      </c>
      <c r="X77" s="94">
        <f t="shared" si="33"/>
        <v>8.3904109589041092</v>
      </c>
      <c r="Y77" s="94">
        <f t="shared" si="33"/>
        <v>8.3904109589041092</v>
      </c>
      <c r="Z77" s="93">
        <f t="shared" si="33"/>
        <v>5.4794520547945202</v>
      </c>
      <c r="AA77" s="94">
        <f t="shared" si="33"/>
        <v>4.10958904109589</v>
      </c>
      <c r="AB77" s="93">
        <f t="shared" si="33"/>
        <v>2.2260273972602738</v>
      </c>
      <c r="AC77" s="95">
        <f t="shared" si="33"/>
        <v>2.3972602739726026</v>
      </c>
    </row>
    <row r="78" spans="1:29" ht="12.75" customHeight="1" x14ac:dyDescent="0.2">
      <c r="A78" s="287"/>
      <c r="B78" s="123">
        <f t="shared" si="32"/>
        <v>100</v>
      </c>
      <c r="C78" s="134">
        <v>54.024468770122347</v>
      </c>
      <c r="D78" s="135">
        <v>50.482936252414682</v>
      </c>
      <c r="E78" s="135">
        <v>44.558918222794588</v>
      </c>
      <c r="F78" s="135">
        <v>28.654217643271089</v>
      </c>
      <c r="G78" s="135">
        <v>11.976819059884097</v>
      </c>
      <c r="H78" s="135">
        <v>9.2723760463618792</v>
      </c>
      <c r="I78" s="136">
        <v>8.1777205408886022</v>
      </c>
      <c r="J78" s="135">
        <v>7.7269800386349008</v>
      </c>
      <c r="K78" s="135">
        <v>6.374758531873792</v>
      </c>
      <c r="L78" s="135">
        <v>4.7005795235028982</v>
      </c>
      <c r="M78" s="136">
        <v>1.9317450096587252</v>
      </c>
      <c r="N78" s="135">
        <v>2.2537025112685125</v>
      </c>
      <c r="O78" s="137"/>
      <c r="Q78" s="103" t="str">
        <f>A81</f>
        <v>西濃圏域(n = 280 )　　</v>
      </c>
      <c r="R78" s="96">
        <f t="shared" ref="R78:AC78" si="34">C82</f>
        <v>50</v>
      </c>
      <c r="S78" s="97">
        <f t="shared" si="34"/>
        <v>52.857142857142861</v>
      </c>
      <c r="T78" s="97">
        <f t="shared" si="34"/>
        <v>40.714285714285715</v>
      </c>
      <c r="U78" s="97">
        <f t="shared" si="34"/>
        <v>27.857142857142858</v>
      </c>
      <c r="V78" s="97">
        <f t="shared" si="34"/>
        <v>13.214285714285715</v>
      </c>
      <c r="W78" s="97">
        <f t="shared" si="34"/>
        <v>9.6428571428571441</v>
      </c>
      <c r="X78" s="98">
        <f t="shared" si="34"/>
        <v>9.2857142857142865</v>
      </c>
      <c r="Y78" s="98">
        <f t="shared" si="34"/>
        <v>7.8571428571428568</v>
      </c>
      <c r="Z78" s="97">
        <f t="shared" si="34"/>
        <v>9.6428571428571441</v>
      </c>
      <c r="AA78" s="98">
        <f t="shared" si="34"/>
        <v>4.2857142857142856</v>
      </c>
      <c r="AB78" s="97">
        <f t="shared" si="34"/>
        <v>2.5</v>
      </c>
      <c r="AC78" s="99">
        <f t="shared" si="34"/>
        <v>2.8571428571428572</v>
      </c>
    </row>
    <row r="79" spans="1:29" ht="12.75" customHeight="1" x14ac:dyDescent="0.2">
      <c r="A79" s="286" t="str">
        <f>A63</f>
        <v>岐阜圏域(n = 584 )　　</v>
      </c>
      <c r="B79" s="122">
        <f t="shared" si="32"/>
        <v>584</v>
      </c>
      <c r="C79" s="138">
        <v>319</v>
      </c>
      <c r="D79" s="139">
        <v>288</v>
      </c>
      <c r="E79" s="139">
        <v>276</v>
      </c>
      <c r="F79" s="139">
        <v>168</v>
      </c>
      <c r="G79" s="139">
        <v>68</v>
      </c>
      <c r="H79" s="139">
        <v>56</v>
      </c>
      <c r="I79" s="149">
        <v>49</v>
      </c>
      <c r="J79" s="139">
        <v>49</v>
      </c>
      <c r="K79" s="139">
        <v>32</v>
      </c>
      <c r="L79" s="139">
        <v>24</v>
      </c>
      <c r="M79" s="149">
        <v>13</v>
      </c>
      <c r="N79" s="139">
        <v>14</v>
      </c>
      <c r="O79" s="140"/>
      <c r="Q79" s="103" t="str">
        <f>A83</f>
        <v>中濃圏域(n = 279 )　　</v>
      </c>
      <c r="R79" s="96">
        <f t="shared" ref="R79:AC79" si="35">C84</f>
        <v>57.347670250896051</v>
      </c>
      <c r="S79" s="97">
        <f t="shared" si="35"/>
        <v>48.74551971326165</v>
      </c>
      <c r="T79" s="97">
        <f t="shared" si="35"/>
        <v>42.293906810035843</v>
      </c>
      <c r="U79" s="97">
        <f t="shared" si="35"/>
        <v>32.258064516129032</v>
      </c>
      <c r="V79" s="97">
        <f t="shared" si="35"/>
        <v>11.469534050179211</v>
      </c>
      <c r="W79" s="97">
        <f t="shared" si="35"/>
        <v>10.035842293906811</v>
      </c>
      <c r="X79" s="98">
        <f t="shared" si="35"/>
        <v>10.035842293906811</v>
      </c>
      <c r="Y79" s="98">
        <f t="shared" si="35"/>
        <v>7.1684587813620064</v>
      </c>
      <c r="Z79" s="97">
        <f t="shared" si="35"/>
        <v>5.7347670250896057</v>
      </c>
      <c r="AA79" s="98">
        <f t="shared" si="35"/>
        <v>7.1684587813620064</v>
      </c>
      <c r="AB79" s="97">
        <f t="shared" si="35"/>
        <v>2.1505376344086025</v>
      </c>
      <c r="AC79" s="99">
        <f t="shared" si="35"/>
        <v>1.7921146953405016</v>
      </c>
    </row>
    <row r="80" spans="1:29" ht="12.75" customHeight="1" x14ac:dyDescent="0.2">
      <c r="A80" s="287"/>
      <c r="B80" s="123">
        <f t="shared" si="32"/>
        <v>100</v>
      </c>
      <c r="C80" s="134">
        <v>54.62328767123288</v>
      </c>
      <c r="D80" s="135">
        <v>49.315068493150683</v>
      </c>
      <c r="E80" s="135">
        <v>47.260273972602739</v>
      </c>
      <c r="F80" s="135">
        <v>28.767123287671232</v>
      </c>
      <c r="G80" s="135">
        <v>11.643835616438356</v>
      </c>
      <c r="H80" s="135">
        <v>9.5890410958904102</v>
      </c>
      <c r="I80" s="136">
        <v>8.3904109589041092</v>
      </c>
      <c r="J80" s="135">
        <v>8.3904109589041092</v>
      </c>
      <c r="K80" s="135">
        <v>5.4794520547945202</v>
      </c>
      <c r="L80" s="135">
        <v>4.10958904109589</v>
      </c>
      <c r="M80" s="136">
        <v>2.2260273972602738</v>
      </c>
      <c r="N80" s="135">
        <v>2.3972602739726026</v>
      </c>
      <c r="O80" s="137"/>
      <c r="Q80" s="103" t="str">
        <f>A85</f>
        <v>東濃圏域(n = 262 )　　</v>
      </c>
      <c r="R80" s="96">
        <f t="shared" ref="R80:AC80" si="36">C86</f>
        <v>52.851711026615966</v>
      </c>
      <c r="S80" s="97">
        <f t="shared" si="36"/>
        <v>49.809885931558931</v>
      </c>
      <c r="T80" s="97">
        <f t="shared" si="36"/>
        <v>44.106463878326998</v>
      </c>
      <c r="U80" s="97">
        <f t="shared" si="36"/>
        <v>26.996197718631176</v>
      </c>
      <c r="V80" s="97">
        <f t="shared" si="36"/>
        <v>11.02661596958175</v>
      </c>
      <c r="W80" s="97">
        <f t="shared" si="36"/>
        <v>8.7452471482889731</v>
      </c>
      <c r="X80" s="98">
        <f t="shared" si="36"/>
        <v>6.8441064638783269</v>
      </c>
      <c r="Y80" s="98">
        <f t="shared" si="36"/>
        <v>5.3231939163498092</v>
      </c>
      <c r="Z80" s="97">
        <f t="shared" si="36"/>
        <v>6.4638783269961975</v>
      </c>
      <c r="AA80" s="98">
        <f t="shared" si="36"/>
        <v>3.8022813688212929</v>
      </c>
      <c r="AB80" s="97">
        <f t="shared" si="36"/>
        <v>1.1406844106463878</v>
      </c>
      <c r="AC80" s="99">
        <f t="shared" si="36"/>
        <v>2.6615969581749046</v>
      </c>
    </row>
    <row r="81" spans="1:29" ht="13.5" customHeight="1" x14ac:dyDescent="0.2">
      <c r="A81" s="286" t="str">
        <f>A65</f>
        <v>西濃圏域(n = 280 )　　</v>
      </c>
      <c r="B81" s="122">
        <f t="shared" si="32"/>
        <v>280</v>
      </c>
      <c r="C81" s="138">
        <v>140</v>
      </c>
      <c r="D81" s="139">
        <v>148</v>
      </c>
      <c r="E81" s="139">
        <v>114</v>
      </c>
      <c r="F81" s="139">
        <v>78</v>
      </c>
      <c r="G81" s="139">
        <v>37</v>
      </c>
      <c r="H81" s="139">
        <v>27</v>
      </c>
      <c r="I81" s="149">
        <v>26</v>
      </c>
      <c r="J81" s="139">
        <v>22</v>
      </c>
      <c r="K81" s="139">
        <v>27</v>
      </c>
      <c r="L81" s="139">
        <v>12</v>
      </c>
      <c r="M81" s="149">
        <v>7</v>
      </c>
      <c r="N81" s="139">
        <v>8</v>
      </c>
      <c r="O81" s="140"/>
      <c r="Q81" s="102" t="str">
        <f>A87</f>
        <v>飛騨圏域(n = 114 )　　</v>
      </c>
      <c r="R81" s="86">
        <f t="shared" ref="R81:AC81" si="37">C88</f>
        <v>50.877192982456144</v>
      </c>
      <c r="S81" s="87">
        <f t="shared" si="37"/>
        <v>53.508771929824562</v>
      </c>
      <c r="T81" s="87">
        <f t="shared" si="37"/>
        <v>46.491228070175438</v>
      </c>
      <c r="U81" s="87">
        <f t="shared" si="37"/>
        <v>28.947368421052634</v>
      </c>
      <c r="V81" s="87">
        <f t="shared" si="37"/>
        <v>11.403508771929824</v>
      </c>
      <c r="W81" s="87">
        <f t="shared" si="37"/>
        <v>8.7719298245614024</v>
      </c>
      <c r="X81" s="88">
        <f t="shared" si="37"/>
        <v>5.2631578947368416</v>
      </c>
      <c r="Y81" s="88">
        <f t="shared" si="37"/>
        <v>8.7719298245614024</v>
      </c>
      <c r="Z81" s="87">
        <f t="shared" si="37"/>
        <v>4.3859649122807012</v>
      </c>
      <c r="AA81" s="88">
        <f t="shared" si="37"/>
        <v>4.3859649122807012</v>
      </c>
      <c r="AB81" s="87">
        <f t="shared" si="37"/>
        <v>0</v>
      </c>
      <c r="AC81" s="89">
        <f t="shared" si="37"/>
        <v>0</v>
      </c>
    </row>
    <row r="82" spans="1:29" x14ac:dyDescent="0.2">
      <c r="A82" s="287"/>
      <c r="B82" s="123">
        <f t="shared" si="32"/>
        <v>100</v>
      </c>
      <c r="C82" s="134">
        <v>50</v>
      </c>
      <c r="D82" s="135">
        <v>52.857142857142861</v>
      </c>
      <c r="E82" s="135">
        <v>40.714285714285715</v>
      </c>
      <c r="F82" s="135">
        <v>27.857142857142858</v>
      </c>
      <c r="G82" s="135">
        <v>13.214285714285715</v>
      </c>
      <c r="H82" s="135">
        <v>9.6428571428571441</v>
      </c>
      <c r="I82" s="136">
        <v>9.2857142857142865</v>
      </c>
      <c r="J82" s="135">
        <v>7.8571428571428568</v>
      </c>
      <c r="K82" s="135">
        <v>9.6428571428571441</v>
      </c>
      <c r="L82" s="135">
        <v>4.2857142857142856</v>
      </c>
      <c r="M82" s="136">
        <v>2.5</v>
      </c>
      <c r="N82" s="135">
        <v>2.8571428571428572</v>
      </c>
      <c r="O82" s="137"/>
      <c r="R82" s="7"/>
      <c r="S82" s="7"/>
      <c r="T82" s="7"/>
    </row>
    <row r="83" spans="1:29" x14ac:dyDescent="0.2">
      <c r="A83" s="286" t="str">
        <f>A67</f>
        <v>中濃圏域(n = 279 )　　</v>
      </c>
      <c r="B83" s="122">
        <f t="shared" si="32"/>
        <v>279</v>
      </c>
      <c r="C83" s="138">
        <v>160</v>
      </c>
      <c r="D83" s="139">
        <v>136</v>
      </c>
      <c r="E83" s="139">
        <v>118</v>
      </c>
      <c r="F83" s="139">
        <v>90</v>
      </c>
      <c r="G83" s="139">
        <v>32</v>
      </c>
      <c r="H83" s="139">
        <v>28</v>
      </c>
      <c r="I83" s="149">
        <v>28</v>
      </c>
      <c r="J83" s="139">
        <v>20</v>
      </c>
      <c r="K83" s="139">
        <v>16</v>
      </c>
      <c r="L83" s="139">
        <v>20</v>
      </c>
      <c r="M83" s="149">
        <v>6</v>
      </c>
      <c r="N83" s="139">
        <v>5</v>
      </c>
      <c r="O83" s="140"/>
    </row>
    <row r="84" spans="1:29" x14ac:dyDescent="0.2">
      <c r="A84" s="287"/>
      <c r="B84" s="123">
        <f t="shared" si="32"/>
        <v>100</v>
      </c>
      <c r="C84" s="134">
        <v>57.347670250896051</v>
      </c>
      <c r="D84" s="135">
        <v>48.74551971326165</v>
      </c>
      <c r="E84" s="135">
        <v>42.293906810035843</v>
      </c>
      <c r="F84" s="135">
        <v>32.258064516129032</v>
      </c>
      <c r="G84" s="135">
        <v>11.469534050179211</v>
      </c>
      <c r="H84" s="135">
        <v>10.035842293906811</v>
      </c>
      <c r="I84" s="136">
        <v>10.035842293906811</v>
      </c>
      <c r="J84" s="135">
        <v>7.1684587813620064</v>
      </c>
      <c r="K84" s="135">
        <v>5.7347670250896057</v>
      </c>
      <c r="L84" s="135">
        <v>7.1684587813620064</v>
      </c>
      <c r="M84" s="136">
        <v>2.1505376344086025</v>
      </c>
      <c r="N84" s="135">
        <v>1.7921146953405016</v>
      </c>
      <c r="O84" s="137"/>
    </row>
    <row r="85" spans="1:29" x14ac:dyDescent="0.2">
      <c r="A85" s="286" t="str">
        <f>A69</f>
        <v>東濃圏域(n = 262 )　　</v>
      </c>
      <c r="B85" s="122">
        <f t="shared" si="32"/>
        <v>262</v>
      </c>
      <c r="C85" s="138">
        <v>139</v>
      </c>
      <c r="D85" s="139">
        <v>131</v>
      </c>
      <c r="E85" s="139">
        <v>116</v>
      </c>
      <c r="F85" s="139">
        <v>71</v>
      </c>
      <c r="G85" s="139">
        <v>29</v>
      </c>
      <c r="H85" s="139">
        <v>23</v>
      </c>
      <c r="I85" s="149">
        <v>18</v>
      </c>
      <c r="J85" s="139">
        <v>14</v>
      </c>
      <c r="K85" s="139">
        <v>17</v>
      </c>
      <c r="L85" s="139">
        <v>10</v>
      </c>
      <c r="M85" s="149">
        <v>3</v>
      </c>
      <c r="N85" s="139">
        <v>7</v>
      </c>
      <c r="O85" s="140"/>
    </row>
    <row r="86" spans="1:29" x14ac:dyDescent="0.2">
      <c r="A86" s="287"/>
      <c r="B86" s="123">
        <f t="shared" si="32"/>
        <v>100</v>
      </c>
      <c r="C86" s="134">
        <v>52.851711026615966</v>
      </c>
      <c r="D86" s="135">
        <v>49.809885931558931</v>
      </c>
      <c r="E86" s="135">
        <v>44.106463878326998</v>
      </c>
      <c r="F86" s="135">
        <v>26.996197718631176</v>
      </c>
      <c r="G86" s="135">
        <v>11.02661596958175</v>
      </c>
      <c r="H86" s="135">
        <v>8.7452471482889731</v>
      </c>
      <c r="I86" s="136">
        <v>6.8441064638783269</v>
      </c>
      <c r="J86" s="135">
        <v>5.3231939163498092</v>
      </c>
      <c r="K86" s="135">
        <v>6.4638783269961975</v>
      </c>
      <c r="L86" s="135">
        <v>3.8022813688212929</v>
      </c>
      <c r="M86" s="136">
        <v>1.1406844106463878</v>
      </c>
      <c r="N86" s="135">
        <v>2.6615969581749046</v>
      </c>
      <c r="O86" s="137"/>
    </row>
    <row r="87" spans="1:29" x14ac:dyDescent="0.2">
      <c r="A87" s="286" t="str">
        <f>A71</f>
        <v>飛騨圏域(n = 114 )　　</v>
      </c>
      <c r="B87" s="122">
        <f t="shared" si="32"/>
        <v>114</v>
      </c>
      <c r="C87" s="138">
        <v>58</v>
      </c>
      <c r="D87" s="139">
        <v>61</v>
      </c>
      <c r="E87" s="139">
        <v>53</v>
      </c>
      <c r="F87" s="139">
        <v>33</v>
      </c>
      <c r="G87" s="139">
        <v>13</v>
      </c>
      <c r="H87" s="139">
        <v>10</v>
      </c>
      <c r="I87" s="149">
        <v>6</v>
      </c>
      <c r="J87" s="139">
        <v>10</v>
      </c>
      <c r="K87" s="139">
        <v>5</v>
      </c>
      <c r="L87" s="139">
        <v>5</v>
      </c>
      <c r="M87" s="149">
        <v>0</v>
      </c>
      <c r="N87" s="139">
        <v>0</v>
      </c>
      <c r="O87" s="140"/>
    </row>
    <row r="88" spans="1:29" x14ac:dyDescent="0.2">
      <c r="A88" s="287"/>
      <c r="B88" s="123">
        <f t="shared" si="32"/>
        <v>100</v>
      </c>
      <c r="C88" s="134">
        <v>50.877192982456144</v>
      </c>
      <c r="D88" s="135">
        <v>53.508771929824562</v>
      </c>
      <c r="E88" s="135">
        <v>46.491228070175438</v>
      </c>
      <c r="F88" s="135">
        <v>28.947368421052634</v>
      </c>
      <c r="G88" s="135">
        <v>11.403508771929824</v>
      </c>
      <c r="H88" s="135">
        <v>8.7719298245614024</v>
      </c>
      <c r="I88" s="136">
        <v>5.2631578947368416</v>
      </c>
      <c r="J88" s="135">
        <v>8.7719298245614024</v>
      </c>
      <c r="K88" s="135">
        <v>4.3859649122807012</v>
      </c>
      <c r="L88" s="135">
        <v>4.3859649122807012</v>
      </c>
      <c r="M88" s="136">
        <v>0</v>
      </c>
      <c r="N88" s="135">
        <v>0</v>
      </c>
      <c r="O88" s="137"/>
    </row>
  </sheetData>
  <mergeCells count="34">
    <mergeCell ref="A83:A84"/>
    <mergeCell ref="A85:A86"/>
    <mergeCell ref="A87:A88"/>
    <mergeCell ref="A69:A70"/>
    <mergeCell ref="A71:A72"/>
    <mergeCell ref="A77:A78"/>
    <mergeCell ref="A79:A80"/>
    <mergeCell ref="A81:A82"/>
    <mergeCell ref="A67:A68"/>
    <mergeCell ref="A36:A37"/>
    <mergeCell ref="A42:A43"/>
    <mergeCell ref="A46:A47"/>
    <mergeCell ref="A48:A49"/>
    <mergeCell ref="A50:A51"/>
    <mergeCell ref="A52:A53"/>
    <mergeCell ref="A54:A55"/>
    <mergeCell ref="A56:A57"/>
    <mergeCell ref="A61:A62"/>
    <mergeCell ref="A63:A64"/>
    <mergeCell ref="A65:A66"/>
    <mergeCell ref="A44:A45"/>
    <mergeCell ref="A34:A35"/>
    <mergeCell ref="A3:A4"/>
    <mergeCell ref="A5:A6"/>
    <mergeCell ref="A7:A8"/>
    <mergeCell ref="A13:A14"/>
    <mergeCell ref="A15:A16"/>
    <mergeCell ref="A17:A18"/>
    <mergeCell ref="A22:A23"/>
    <mergeCell ref="A26:A27"/>
    <mergeCell ref="A28:A29"/>
    <mergeCell ref="A30:A31"/>
    <mergeCell ref="A32:A33"/>
    <mergeCell ref="A24:A25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118"/>
  <sheetViews>
    <sheetView topLeftCell="A106" zoomScaleNormal="100" workbookViewId="0">
      <selection activeCell="L65" sqref="L65"/>
    </sheetView>
  </sheetViews>
  <sheetFormatPr defaultRowHeight="13.2" x14ac:dyDescent="0.2"/>
  <cols>
    <col min="19" max="19" width="8.88671875" style="58"/>
  </cols>
  <sheetData>
    <row r="1" spans="1:10" x14ac:dyDescent="0.2">
      <c r="A1" s="3" t="s">
        <v>319</v>
      </c>
      <c r="B1" s="1" t="s">
        <v>318</v>
      </c>
      <c r="C1" s="8"/>
      <c r="D1" s="8"/>
      <c r="E1" s="8"/>
      <c r="F1" s="8"/>
      <c r="G1" s="8"/>
      <c r="H1" s="9" t="s">
        <v>1</v>
      </c>
    </row>
    <row r="2" spans="1:10" x14ac:dyDescent="0.2">
      <c r="A2" s="10" t="s">
        <v>7</v>
      </c>
      <c r="B2" s="10"/>
      <c r="C2" s="8"/>
      <c r="D2" s="8"/>
      <c r="E2" s="8"/>
      <c r="F2" s="8"/>
      <c r="G2" s="8"/>
      <c r="H2" s="8"/>
    </row>
    <row r="3" spans="1:10" x14ac:dyDescent="0.2">
      <c r="A3" s="142" t="s">
        <v>8</v>
      </c>
      <c r="B3" s="141" t="s">
        <v>113</v>
      </c>
      <c r="C3" s="60" t="s">
        <v>160</v>
      </c>
      <c r="D3" s="60" t="s">
        <v>177</v>
      </c>
      <c r="E3" s="61" t="s">
        <v>188</v>
      </c>
      <c r="F3" s="60" t="s">
        <v>189</v>
      </c>
      <c r="G3" s="60" t="s">
        <v>190</v>
      </c>
      <c r="H3" s="62" t="s">
        <v>254</v>
      </c>
      <c r="I3" s="63" t="s">
        <v>209</v>
      </c>
      <c r="J3" s="243"/>
    </row>
    <row r="4" spans="1:10" x14ac:dyDescent="0.2">
      <c r="A4" s="143" t="s">
        <v>317</v>
      </c>
      <c r="B4" s="146">
        <v>36</v>
      </c>
      <c r="C4" s="124">
        <v>35.299999999999997</v>
      </c>
      <c r="D4" s="124">
        <v>33.587786259541986</v>
      </c>
      <c r="E4" s="125">
        <v>35.4</v>
      </c>
      <c r="F4" s="124">
        <v>37</v>
      </c>
      <c r="G4" s="124">
        <v>32.9</v>
      </c>
      <c r="H4" s="245">
        <v>40.200000000000003</v>
      </c>
      <c r="I4" s="72">
        <f>C39+D39</f>
        <v>36.842105263157897</v>
      </c>
      <c r="J4" s="243">
        <f>I4-H4</f>
        <v>-3.3578947368421055</v>
      </c>
    </row>
    <row r="5" spans="1:10" x14ac:dyDescent="0.2">
      <c r="A5" s="144" t="s">
        <v>316</v>
      </c>
      <c r="B5" s="147">
        <v>60.7</v>
      </c>
      <c r="C5" s="126">
        <v>44.6</v>
      </c>
      <c r="D5" s="126">
        <v>53.435114503816799</v>
      </c>
      <c r="E5" s="127">
        <v>47.2</v>
      </c>
      <c r="F5" s="126">
        <v>48</v>
      </c>
      <c r="G5" s="126">
        <v>55.199999999999996</v>
      </c>
      <c r="H5" s="246">
        <v>45.400000000000006</v>
      </c>
      <c r="I5" s="73">
        <f>E39+F39</f>
        <v>50.877192982456137</v>
      </c>
      <c r="J5" s="243">
        <f>I5-H5</f>
        <v>5.4771929824561312</v>
      </c>
    </row>
    <row r="6" spans="1:10" x14ac:dyDescent="0.2">
      <c r="A6" s="142" t="s">
        <v>12</v>
      </c>
      <c r="B6" s="141" t="s">
        <v>113</v>
      </c>
      <c r="C6" s="60" t="s">
        <v>160</v>
      </c>
      <c r="D6" s="60" t="s">
        <v>177</v>
      </c>
      <c r="E6" s="61" t="s">
        <v>188</v>
      </c>
      <c r="F6" s="60" t="s">
        <v>189</v>
      </c>
      <c r="G6" s="60" t="s">
        <v>190</v>
      </c>
      <c r="H6" s="62" t="s">
        <v>254</v>
      </c>
      <c r="I6" s="63" t="str">
        <f>I3</f>
        <v>R3</v>
      </c>
      <c r="J6" s="243"/>
    </row>
    <row r="7" spans="1:10" x14ac:dyDescent="0.2">
      <c r="A7" s="143" t="s">
        <v>317</v>
      </c>
      <c r="B7" s="146">
        <v>33.9</v>
      </c>
      <c r="C7" s="124">
        <v>38.4</v>
      </c>
      <c r="D7" s="124">
        <v>40.703517587939693</v>
      </c>
      <c r="E7" s="125">
        <v>41.2</v>
      </c>
      <c r="F7" s="124">
        <v>42.800000000000004</v>
      </c>
      <c r="G7" s="124">
        <v>43.199999999999996</v>
      </c>
      <c r="H7" s="245">
        <v>46.8</v>
      </c>
      <c r="I7" s="72">
        <f>C41+D41</f>
        <v>44.827586206896555</v>
      </c>
      <c r="J7" s="243">
        <f>I7-H7</f>
        <v>-1.972413793103442</v>
      </c>
    </row>
    <row r="8" spans="1:10" x14ac:dyDescent="0.2">
      <c r="A8" s="144" t="s">
        <v>316</v>
      </c>
      <c r="B8" s="147">
        <v>55.7</v>
      </c>
      <c r="C8" s="126">
        <v>46.400000000000006</v>
      </c>
      <c r="D8" s="126">
        <v>45.226130653266331</v>
      </c>
      <c r="E8" s="127">
        <v>51.7</v>
      </c>
      <c r="F8" s="126">
        <v>48.4</v>
      </c>
      <c r="G8" s="126">
        <v>46.2</v>
      </c>
      <c r="H8" s="246">
        <v>45.3</v>
      </c>
      <c r="I8" s="73">
        <f>E41+F41</f>
        <v>43.678160919540232</v>
      </c>
      <c r="J8" s="243">
        <f>I8-H8</f>
        <v>-1.6218390804597647</v>
      </c>
    </row>
    <row r="9" spans="1:10" x14ac:dyDescent="0.2">
      <c r="A9" s="142" t="s">
        <v>14</v>
      </c>
      <c r="B9" s="141" t="s">
        <v>113</v>
      </c>
      <c r="C9" s="60" t="s">
        <v>160</v>
      </c>
      <c r="D9" s="60" t="s">
        <v>177</v>
      </c>
      <c r="E9" s="61" t="s">
        <v>188</v>
      </c>
      <c r="F9" s="60" t="s">
        <v>189</v>
      </c>
      <c r="G9" s="60" t="s">
        <v>190</v>
      </c>
      <c r="H9" s="62" t="s">
        <v>254</v>
      </c>
      <c r="I9" s="63" t="str">
        <f>I6</f>
        <v>R3</v>
      </c>
      <c r="J9" s="243"/>
    </row>
    <row r="10" spans="1:10" x14ac:dyDescent="0.2">
      <c r="A10" s="143" t="s">
        <v>317</v>
      </c>
      <c r="B10" s="146">
        <v>33.799999999999997</v>
      </c>
      <c r="C10" s="124">
        <v>48.9</v>
      </c>
      <c r="D10" s="124">
        <v>44.705882352941174</v>
      </c>
      <c r="E10" s="125">
        <v>37.299999999999997</v>
      </c>
      <c r="F10" s="124">
        <v>41.1</v>
      </c>
      <c r="G10" s="124">
        <v>46.599999999999994</v>
      </c>
      <c r="H10" s="245">
        <v>50</v>
      </c>
      <c r="I10" s="72">
        <f>C43+D43</f>
        <v>48.192771084337352</v>
      </c>
      <c r="J10" s="243">
        <f>I10-H10</f>
        <v>-1.8072289156626482</v>
      </c>
    </row>
    <row r="11" spans="1:10" x14ac:dyDescent="0.2">
      <c r="A11" s="144" t="s">
        <v>316</v>
      </c>
      <c r="B11" s="147">
        <v>53.599999999999994</v>
      </c>
      <c r="C11" s="126">
        <v>37.6</v>
      </c>
      <c r="D11" s="126">
        <v>39.215686274509807</v>
      </c>
      <c r="E11" s="127">
        <v>51.3</v>
      </c>
      <c r="F11" s="126">
        <v>48.4</v>
      </c>
      <c r="G11" s="126">
        <v>45.8</v>
      </c>
      <c r="H11" s="246">
        <v>39.9</v>
      </c>
      <c r="I11" s="73">
        <f>E43+F43</f>
        <v>42.570281124497988</v>
      </c>
      <c r="J11" s="243">
        <f>I11-H11</f>
        <v>2.6702811244979898</v>
      </c>
    </row>
    <row r="12" spans="1:10" x14ac:dyDescent="0.2">
      <c r="A12" s="142" t="s">
        <v>15</v>
      </c>
      <c r="B12" s="141" t="s">
        <v>113</v>
      </c>
      <c r="C12" s="60" t="s">
        <v>160</v>
      </c>
      <c r="D12" s="60" t="s">
        <v>177</v>
      </c>
      <c r="E12" s="61" t="s">
        <v>188</v>
      </c>
      <c r="F12" s="60" t="s">
        <v>189</v>
      </c>
      <c r="G12" s="60" t="s">
        <v>190</v>
      </c>
      <c r="H12" s="62" t="s">
        <v>254</v>
      </c>
      <c r="I12" s="63" t="str">
        <f>I9</f>
        <v>R3</v>
      </c>
      <c r="J12" s="243"/>
    </row>
    <row r="13" spans="1:10" x14ac:dyDescent="0.2">
      <c r="A13" s="143" t="s">
        <v>317</v>
      </c>
      <c r="B13" s="146">
        <v>32.799999999999997</v>
      </c>
      <c r="C13" s="124">
        <v>45</v>
      </c>
      <c r="D13" s="124">
        <v>41.758241758241752</v>
      </c>
      <c r="E13" s="125">
        <v>35.6</v>
      </c>
      <c r="F13" s="124">
        <v>46.7</v>
      </c>
      <c r="G13" s="124">
        <v>40.800000000000004</v>
      </c>
      <c r="H13" s="245">
        <v>49.599999999999994</v>
      </c>
      <c r="I13" s="72">
        <f>C45+D45</f>
        <v>45.599999999999994</v>
      </c>
      <c r="J13" s="243">
        <f>I13-H13</f>
        <v>-4</v>
      </c>
    </row>
    <row r="14" spans="1:10" x14ac:dyDescent="0.2">
      <c r="A14" s="144" t="s">
        <v>316</v>
      </c>
      <c r="B14" s="147">
        <v>53.300000000000004</v>
      </c>
      <c r="C14" s="126">
        <v>42.3</v>
      </c>
      <c r="D14" s="126">
        <v>42.124542124542131</v>
      </c>
      <c r="E14" s="127">
        <v>52.9</v>
      </c>
      <c r="F14" s="126">
        <v>47.1</v>
      </c>
      <c r="G14" s="126">
        <v>50.8</v>
      </c>
      <c r="H14" s="246">
        <v>40.6</v>
      </c>
      <c r="I14" s="73">
        <f>E45+F45</f>
        <v>40.4</v>
      </c>
      <c r="J14" s="243">
        <f>I14-H14</f>
        <v>-0.20000000000000284</v>
      </c>
    </row>
    <row r="15" spans="1:10" x14ac:dyDescent="0.2">
      <c r="A15" s="142" t="s">
        <v>16</v>
      </c>
      <c r="B15" s="141" t="s">
        <v>113</v>
      </c>
      <c r="C15" s="60" t="s">
        <v>160</v>
      </c>
      <c r="D15" s="60" t="s">
        <v>177</v>
      </c>
      <c r="E15" s="61" t="s">
        <v>188</v>
      </c>
      <c r="F15" s="60" t="s">
        <v>189</v>
      </c>
      <c r="G15" s="60" t="s">
        <v>190</v>
      </c>
      <c r="H15" s="62" t="s">
        <v>254</v>
      </c>
      <c r="I15" s="63" t="str">
        <f>I12</f>
        <v>R3</v>
      </c>
      <c r="J15" s="243"/>
    </row>
    <row r="16" spans="1:10" x14ac:dyDescent="0.2">
      <c r="A16" s="143" t="s">
        <v>317</v>
      </c>
      <c r="B16" s="146">
        <v>39</v>
      </c>
      <c r="C16" s="124">
        <v>43.9</v>
      </c>
      <c r="D16" s="124">
        <v>47.368421052631582</v>
      </c>
      <c r="E16" s="125">
        <v>43.4</v>
      </c>
      <c r="F16" s="124">
        <v>45.099999999999994</v>
      </c>
      <c r="G16" s="124">
        <v>44.099999999999994</v>
      </c>
      <c r="H16" s="245">
        <v>47.2</v>
      </c>
      <c r="I16" s="72">
        <f>C47+D47</f>
        <v>51.367781155015194</v>
      </c>
      <c r="J16" s="243">
        <f>I16-H16</f>
        <v>4.1677811550151915</v>
      </c>
    </row>
    <row r="17" spans="1:19" x14ac:dyDescent="0.2">
      <c r="A17" s="144" t="s">
        <v>316</v>
      </c>
      <c r="B17" s="147">
        <v>46.4</v>
      </c>
      <c r="C17" s="126">
        <v>40.199999999999996</v>
      </c>
      <c r="D17" s="126">
        <v>39.00928792569659</v>
      </c>
      <c r="E17" s="127">
        <v>45.199999999999996</v>
      </c>
      <c r="F17" s="126">
        <v>46.300000000000004</v>
      </c>
      <c r="G17" s="126">
        <v>45.7</v>
      </c>
      <c r="H17" s="246">
        <v>42.5</v>
      </c>
      <c r="I17" s="73">
        <f>E47+F47</f>
        <v>39.817629179331306</v>
      </c>
      <c r="J17" s="243">
        <f>I17-H17</f>
        <v>-2.6823708206686945</v>
      </c>
    </row>
    <row r="18" spans="1:19" x14ac:dyDescent="0.2">
      <c r="A18" s="142" t="s">
        <v>17</v>
      </c>
      <c r="B18" s="141" t="s">
        <v>113</v>
      </c>
      <c r="C18" s="60" t="s">
        <v>160</v>
      </c>
      <c r="D18" s="60" t="s">
        <v>177</v>
      </c>
      <c r="E18" s="61" t="s">
        <v>188</v>
      </c>
      <c r="F18" s="60" t="s">
        <v>189</v>
      </c>
      <c r="G18" s="60" t="s">
        <v>190</v>
      </c>
      <c r="H18" s="62" t="s">
        <v>254</v>
      </c>
      <c r="I18" s="63" t="str">
        <f>I15</f>
        <v>R3</v>
      </c>
      <c r="J18" s="243"/>
    </row>
    <row r="19" spans="1:19" x14ac:dyDescent="0.2">
      <c r="A19" s="143" t="s">
        <v>317</v>
      </c>
      <c r="B19" s="146">
        <v>52.599999999999994</v>
      </c>
      <c r="C19" s="124">
        <v>56.8</v>
      </c>
      <c r="D19" s="124">
        <v>58.609271523178805</v>
      </c>
      <c r="E19" s="125">
        <v>59.5</v>
      </c>
      <c r="F19" s="124">
        <v>52.4</v>
      </c>
      <c r="G19" s="124">
        <v>58.3</v>
      </c>
      <c r="H19" s="245">
        <v>61.3</v>
      </c>
      <c r="I19" s="72">
        <f>C49+D49</f>
        <v>58.638743455497377</v>
      </c>
      <c r="J19" s="243">
        <f>I19-H19</f>
        <v>-2.6612565445026206</v>
      </c>
    </row>
    <row r="20" spans="1:19" x14ac:dyDescent="0.2">
      <c r="A20" s="145" t="s">
        <v>316</v>
      </c>
      <c r="B20" s="148">
        <v>31.3</v>
      </c>
      <c r="C20" s="128">
        <v>20.399999999999999</v>
      </c>
      <c r="D20" s="128">
        <v>24.503311258278146</v>
      </c>
      <c r="E20" s="129">
        <v>28.900000000000002</v>
      </c>
      <c r="F20" s="128">
        <v>33.1</v>
      </c>
      <c r="G20" s="128">
        <v>28.6</v>
      </c>
      <c r="H20" s="244">
        <v>26.5</v>
      </c>
      <c r="I20" s="74">
        <f>E49+F49</f>
        <v>29.05759162303665</v>
      </c>
      <c r="J20" s="243">
        <f>I20-H20</f>
        <v>2.5575916230366502</v>
      </c>
    </row>
    <row r="22" spans="1:19" x14ac:dyDescent="0.2">
      <c r="A22" s="3" t="s">
        <v>315</v>
      </c>
      <c r="B22" s="1" t="str">
        <f>B1</f>
        <v>県事業への関心の有無</v>
      </c>
      <c r="C22" s="8"/>
      <c r="D22" s="8"/>
      <c r="E22" s="8"/>
      <c r="F22" s="8"/>
      <c r="G22" s="9" t="s">
        <v>1</v>
      </c>
    </row>
    <row r="23" spans="1:19" ht="33.75" customHeight="1" x14ac:dyDescent="0.2">
      <c r="A23" s="12" t="s">
        <v>20</v>
      </c>
      <c r="B23" s="67" t="s">
        <v>3</v>
      </c>
      <c r="C23" s="68" t="s">
        <v>314</v>
      </c>
      <c r="D23" s="69" t="s">
        <v>313</v>
      </c>
      <c r="E23" s="69" t="s">
        <v>312</v>
      </c>
      <c r="F23" s="69" t="s">
        <v>311</v>
      </c>
      <c r="G23" s="69" t="s">
        <v>109</v>
      </c>
      <c r="H23" s="71" t="s">
        <v>0</v>
      </c>
      <c r="I23" s="21" t="s">
        <v>35</v>
      </c>
      <c r="J23" s="12" t="str">
        <f>A23</f>
        <v>【性別】</v>
      </c>
      <c r="K23" s="68" t="str">
        <f t="shared" ref="K23:P23" si="0">C23</f>
        <v>関心がある</v>
      </c>
      <c r="L23" s="69" t="str">
        <f t="shared" si="0"/>
        <v>どちらかといえば関心がある</v>
      </c>
      <c r="M23" s="70" t="str">
        <f t="shared" si="0"/>
        <v>どちらかといえば関心がない</v>
      </c>
      <c r="N23" s="69" t="str">
        <f t="shared" si="0"/>
        <v>関心がない</v>
      </c>
      <c r="O23" s="70" t="str">
        <f t="shared" si="0"/>
        <v>わからない</v>
      </c>
      <c r="P23" s="71" t="str">
        <f t="shared" si="0"/>
        <v>無回答</v>
      </c>
      <c r="Q23" s="54" t="s">
        <v>305</v>
      </c>
      <c r="R23" s="54" t="s">
        <v>304</v>
      </c>
      <c r="S23" s="59" t="s">
        <v>45</v>
      </c>
    </row>
    <row r="24" spans="1:19" ht="13.5" customHeight="1" x14ac:dyDescent="0.2">
      <c r="A24" s="284" t="str">
        <f>'問8M（表）'!A3</f>
        <v>全体(n = 1,553 )　　</v>
      </c>
      <c r="B24" s="36" t="str">
        <f>'問8M（表）'!B3</f>
        <v>1,553</v>
      </c>
      <c r="C24" s="28">
        <v>178</v>
      </c>
      <c r="D24" s="29">
        <v>598</v>
      </c>
      <c r="E24" s="30">
        <v>476</v>
      </c>
      <c r="F24" s="29">
        <v>126</v>
      </c>
      <c r="G24" s="30">
        <v>151</v>
      </c>
      <c r="H24" s="31">
        <v>24</v>
      </c>
      <c r="I24" s="7"/>
      <c r="J24" s="75" t="str">
        <f>A24</f>
        <v>全体(n = 1,553 )　　</v>
      </c>
      <c r="K24" s="78">
        <f t="shared" ref="K24:P24" si="1">C25</f>
        <v>11.461687057308435</v>
      </c>
      <c r="L24" s="79">
        <f t="shared" si="1"/>
        <v>38.506117192530589</v>
      </c>
      <c r="M24" s="80">
        <f t="shared" si="1"/>
        <v>30.650354153251769</v>
      </c>
      <c r="N24" s="79">
        <f t="shared" si="1"/>
        <v>8.1133290405666454</v>
      </c>
      <c r="O24" s="80">
        <f t="shared" si="1"/>
        <v>9.7231165486155824</v>
      </c>
      <c r="P24" s="81">
        <f t="shared" si="1"/>
        <v>1.5453960077269802</v>
      </c>
      <c r="Q24" s="55">
        <f>K24+L24</f>
        <v>49.96780424983902</v>
      </c>
      <c r="R24" s="55">
        <f>M24+N24</f>
        <v>38.763683193818416</v>
      </c>
      <c r="S24" s="57">
        <f>Q24-R24</f>
        <v>11.204121056020604</v>
      </c>
    </row>
    <row r="25" spans="1:19" ht="13.5" customHeight="1" x14ac:dyDescent="0.2">
      <c r="A25" s="285"/>
      <c r="B25" s="37">
        <v>100</v>
      </c>
      <c r="C25" s="20">
        <f t="shared" ref="C25:H25" si="2">C24/$B$24*100</f>
        <v>11.461687057308435</v>
      </c>
      <c r="D25" s="20">
        <f t="shared" si="2"/>
        <v>38.506117192530589</v>
      </c>
      <c r="E25" s="20">
        <f t="shared" si="2"/>
        <v>30.650354153251769</v>
      </c>
      <c r="F25" s="20">
        <f t="shared" si="2"/>
        <v>8.1133290405666454</v>
      </c>
      <c r="G25" s="20">
        <f t="shared" si="2"/>
        <v>9.7231165486155824</v>
      </c>
      <c r="H25" s="20">
        <f t="shared" si="2"/>
        <v>1.5453960077269802</v>
      </c>
      <c r="I25" s="7"/>
      <c r="J25" s="76" t="str">
        <f>A26</f>
        <v>男性(n = 664 )　　</v>
      </c>
      <c r="K25" s="82">
        <f t="shared" ref="K25:P25" si="3">C27</f>
        <v>14.156626506024098</v>
      </c>
      <c r="L25" s="83">
        <f t="shared" si="3"/>
        <v>38.253012048192772</v>
      </c>
      <c r="M25" s="84">
        <f t="shared" si="3"/>
        <v>27.861445783132531</v>
      </c>
      <c r="N25" s="83">
        <f t="shared" si="3"/>
        <v>10.391566265060241</v>
      </c>
      <c r="O25" s="84">
        <f t="shared" si="3"/>
        <v>8.1325301204819276</v>
      </c>
      <c r="P25" s="85">
        <f t="shared" si="3"/>
        <v>1.2048192771084338</v>
      </c>
      <c r="Q25" s="24">
        <f>K25+L25</f>
        <v>52.409638554216869</v>
      </c>
      <c r="R25" s="55">
        <f>M25+N25</f>
        <v>38.253012048192772</v>
      </c>
      <c r="S25" s="25">
        <f>Q25-R25</f>
        <v>14.156626506024097</v>
      </c>
    </row>
    <row r="26" spans="1:19" ht="13.5" customHeight="1" x14ac:dyDescent="0.2">
      <c r="A26" s="284" t="str">
        <f>'問8M（表）'!A5</f>
        <v>男性(n = 664 )　　</v>
      </c>
      <c r="B26" s="36">
        <f>'問8M（表）'!B5</f>
        <v>664</v>
      </c>
      <c r="C26" s="28">
        <v>94</v>
      </c>
      <c r="D26" s="29">
        <v>254</v>
      </c>
      <c r="E26" s="30">
        <v>185</v>
      </c>
      <c r="F26" s="29">
        <v>69</v>
      </c>
      <c r="G26" s="30">
        <v>54</v>
      </c>
      <c r="H26" s="31">
        <v>8</v>
      </c>
      <c r="J26" s="77" t="str">
        <f>A28</f>
        <v>女性(n = 868 )　　</v>
      </c>
      <c r="K26" s="86">
        <f t="shared" ref="K26:P26" si="4">C29</f>
        <v>9.3317972350230409</v>
      </c>
      <c r="L26" s="87">
        <f t="shared" si="4"/>
        <v>38.594470046082954</v>
      </c>
      <c r="M26" s="88">
        <f t="shared" si="4"/>
        <v>32.94930875576037</v>
      </c>
      <c r="N26" s="87">
        <f t="shared" si="4"/>
        <v>6.5668202764976948</v>
      </c>
      <c r="O26" s="88">
        <f t="shared" si="4"/>
        <v>10.714285714285714</v>
      </c>
      <c r="P26" s="89">
        <f t="shared" si="4"/>
        <v>1.8433179723502304</v>
      </c>
      <c r="Q26" s="24">
        <f>K26+L26</f>
        <v>47.926267281105993</v>
      </c>
      <c r="R26" s="55">
        <f>M26+N26</f>
        <v>39.516129032258064</v>
      </c>
      <c r="S26" s="25">
        <f>Q26-R26</f>
        <v>8.4101382488479288</v>
      </c>
    </row>
    <row r="27" spans="1:19" x14ac:dyDescent="0.2">
      <c r="A27" s="285"/>
      <c r="B27" s="37">
        <v>100</v>
      </c>
      <c r="C27" s="20">
        <f t="shared" ref="C27:H27" si="5">C26/$B$26*100</f>
        <v>14.156626506024098</v>
      </c>
      <c r="D27" s="20">
        <f t="shared" si="5"/>
        <v>38.253012048192772</v>
      </c>
      <c r="E27" s="20">
        <f t="shared" si="5"/>
        <v>27.861445783132531</v>
      </c>
      <c r="F27" s="20">
        <f t="shared" si="5"/>
        <v>10.391566265060241</v>
      </c>
      <c r="G27" s="20">
        <f t="shared" si="5"/>
        <v>8.1325301204819276</v>
      </c>
      <c r="H27" s="20">
        <f t="shared" si="5"/>
        <v>1.2048192771084338</v>
      </c>
      <c r="Q27" s="207">
        <f>Q25-Q26</f>
        <v>4.4833712731108761</v>
      </c>
    </row>
    <row r="28" spans="1:19" ht="13.5" customHeight="1" x14ac:dyDescent="0.2">
      <c r="A28" s="284" t="str">
        <f>'問8M（表）'!A7</f>
        <v>女性(n = 868 )　　</v>
      </c>
      <c r="B28" s="36">
        <f>'問8M（表）'!B7</f>
        <v>868</v>
      </c>
      <c r="C28" s="28">
        <v>81</v>
      </c>
      <c r="D28" s="29">
        <v>335</v>
      </c>
      <c r="E28" s="30">
        <v>286</v>
      </c>
      <c r="F28" s="29">
        <v>57</v>
      </c>
      <c r="G28" s="30">
        <v>93</v>
      </c>
      <c r="H28" s="31">
        <v>16</v>
      </c>
    </row>
    <row r="29" spans="1:19" x14ac:dyDescent="0.2">
      <c r="A29" s="285"/>
      <c r="B29" s="37">
        <v>100</v>
      </c>
      <c r="C29" s="20">
        <f t="shared" ref="C29:H29" si="6">C28/$B$28*100</f>
        <v>9.3317972350230409</v>
      </c>
      <c r="D29" s="20">
        <f t="shared" si="6"/>
        <v>38.594470046082954</v>
      </c>
      <c r="E29" s="20">
        <f t="shared" si="6"/>
        <v>32.94930875576037</v>
      </c>
      <c r="F29" s="20">
        <f t="shared" si="6"/>
        <v>6.5668202764976948</v>
      </c>
      <c r="G29" s="20">
        <f t="shared" si="6"/>
        <v>10.714285714285714</v>
      </c>
      <c r="H29" s="20">
        <f t="shared" si="6"/>
        <v>1.8433179723502304</v>
      </c>
    </row>
    <row r="30" spans="1:19" s="205" customFormat="1" x14ac:dyDescent="0.2">
      <c r="A30" s="203"/>
      <c r="B30" s="201"/>
      <c r="C30" s="201">
        <v>1</v>
      </c>
      <c r="D30" s="201">
        <v>2</v>
      </c>
      <c r="E30" s="201">
        <v>3</v>
      </c>
      <c r="F30" s="201">
        <v>4</v>
      </c>
      <c r="G30" s="201">
        <v>5</v>
      </c>
      <c r="H30" s="201"/>
      <c r="I30" s="201"/>
      <c r="J30" s="201"/>
      <c r="K30" s="201"/>
      <c r="L30" s="201"/>
      <c r="M30" s="201"/>
      <c r="N30" s="201"/>
      <c r="O30" s="230"/>
    </row>
    <row r="32" spans="1:19" x14ac:dyDescent="0.2">
      <c r="A32" s="3" t="s">
        <v>310</v>
      </c>
      <c r="B32" s="1" t="str">
        <f>B22</f>
        <v>県事業への関心の有無</v>
      </c>
      <c r="C32" s="8"/>
      <c r="D32" s="8"/>
      <c r="E32" s="8"/>
      <c r="F32" s="8"/>
      <c r="G32" s="9" t="s">
        <v>1</v>
      </c>
      <c r="H32" s="9"/>
    </row>
    <row r="33" spans="1:19" ht="43.2" x14ac:dyDescent="0.2">
      <c r="A33" s="12" t="s">
        <v>25</v>
      </c>
      <c r="B33" s="67" t="str">
        <f>B23</f>
        <v>調査数</v>
      </c>
      <c r="C33" s="68" t="str">
        <f>C23</f>
        <v>関心がある</v>
      </c>
      <c r="D33" s="69" t="str">
        <f>D23</f>
        <v>どちらかといえば関心がある</v>
      </c>
      <c r="E33" s="70" t="str">
        <f>E23</f>
        <v>どちらかといえば関心がない</v>
      </c>
      <c r="F33" s="69" t="str">
        <f>F23</f>
        <v>関心がない</v>
      </c>
      <c r="G33" s="70" t="str">
        <f>G23</f>
        <v>わからない</v>
      </c>
      <c r="H33" s="71" t="s">
        <v>0</v>
      </c>
      <c r="I33" s="21" t="s">
        <v>35</v>
      </c>
      <c r="J33" s="12" t="str">
        <f>A33</f>
        <v>【年代別】</v>
      </c>
      <c r="K33" s="68" t="str">
        <f t="shared" ref="K33:P33" si="7">C33</f>
        <v>関心がある</v>
      </c>
      <c r="L33" s="69" t="str">
        <f t="shared" si="7"/>
        <v>どちらかといえば関心がある</v>
      </c>
      <c r="M33" s="70" t="str">
        <f t="shared" si="7"/>
        <v>どちらかといえば関心がない</v>
      </c>
      <c r="N33" s="69" t="str">
        <f t="shared" si="7"/>
        <v>関心がない</v>
      </c>
      <c r="O33" s="70" t="str">
        <f t="shared" si="7"/>
        <v>わからない</v>
      </c>
      <c r="P33" s="71" t="str">
        <f t="shared" si="7"/>
        <v>無回答</v>
      </c>
      <c r="Q33" s="54" t="s">
        <v>305</v>
      </c>
      <c r="R33" s="54" t="s">
        <v>304</v>
      </c>
      <c r="S33" s="59" t="s">
        <v>45</v>
      </c>
    </row>
    <row r="34" spans="1:19" ht="13.5" customHeight="1" x14ac:dyDescent="0.2">
      <c r="A34" s="284" t="str">
        <f>'問8M（表）'!A22</f>
        <v>全体(n = 1,553 )　　</v>
      </c>
      <c r="B34" s="36">
        <v>1553</v>
      </c>
      <c r="C34" s="28">
        <v>178</v>
      </c>
      <c r="D34" s="29">
        <v>598</v>
      </c>
      <c r="E34" s="30">
        <v>476</v>
      </c>
      <c r="F34" s="29">
        <v>126</v>
      </c>
      <c r="G34" s="30">
        <v>151</v>
      </c>
      <c r="H34" s="31">
        <v>24</v>
      </c>
      <c r="J34" s="75" t="str">
        <f>A34</f>
        <v>全体(n = 1,553 )　　</v>
      </c>
      <c r="K34" s="78">
        <f t="shared" ref="K34:P34" si="8">C35</f>
        <v>11.461687057308435</v>
      </c>
      <c r="L34" s="79">
        <f t="shared" si="8"/>
        <v>38.506117192530589</v>
      </c>
      <c r="M34" s="80">
        <f t="shared" si="8"/>
        <v>30.650354153251769</v>
      </c>
      <c r="N34" s="79">
        <f t="shared" si="8"/>
        <v>8.1133290405666454</v>
      </c>
      <c r="O34" s="80">
        <f t="shared" si="8"/>
        <v>9.7231165486155824</v>
      </c>
      <c r="P34" s="81">
        <f t="shared" si="8"/>
        <v>1.5453960077269802</v>
      </c>
      <c r="Q34" s="55">
        <f t="shared" ref="Q34:Q41" si="9">K34+L34</f>
        <v>49.96780424983902</v>
      </c>
      <c r="R34" s="55">
        <f t="shared" ref="R34:R41" si="10">M34+N34</f>
        <v>38.763683193818416</v>
      </c>
      <c r="S34" s="57">
        <f t="shared" ref="S34:S41" si="11">Q34-R34</f>
        <v>11.204121056020604</v>
      </c>
    </row>
    <row r="35" spans="1:19" ht="13.5" customHeight="1" x14ac:dyDescent="0.2">
      <c r="A35" s="285"/>
      <c r="B35" s="37">
        <v>100</v>
      </c>
      <c r="C35" s="20">
        <f t="shared" ref="C35:H35" si="12">C34/$B$34*100</f>
        <v>11.461687057308435</v>
      </c>
      <c r="D35" s="20">
        <f t="shared" si="12"/>
        <v>38.506117192530589</v>
      </c>
      <c r="E35" s="20">
        <f t="shared" si="12"/>
        <v>30.650354153251769</v>
      </c>
      <c r="F35" s="20">
        <f t="shared" si="12"/>
        <v>8.1133290405666454</v>
      </c>
      <c r="G35" s="20">
        <f t="shared" si="12"/>
        <v>9.7231165486155824</v>
      </c>
      <c r="H35" s="20">
        <f t="shared" si="12"/>
        <v>1.5453960077269802</v>
      </c>
      <c r="J35" s="90" t="str">
        <f>A36</f>
        <v>18～19歳(n = 14 )　　</v>
      </c>
      <c r="K35" s="92">
        <f t="shared" ref="K35:P35" si="13">C37</f>
        <v>7.1428571428571423</v>
      </c>
      <c r="L35" s="93">
        <f t="shared" si="13"/>
        <v>28.571428571428569</v>
      </c>
      <c r="M35" s="94">
        <f t="shared" si="13"/>
        <v>42.857142857142854</v>
      </c>
      <c r="N35" s="93">
        <f t="shared" si="13"/>
        <v>14.285714285714285</v>
      </c>
      <c r="O35" s="94">
        <f t="shared" si="13"/>
        <v>7.1428571428571423</v>
      </c>
      <c r="P35" s="95">
        <f t="shared" si="13"/>
        <v>0</v>
      </c>
      <c r="Q35" s="24">
        <f t="shared" si="9"/>
        <v>35.714285714285708</v>
      </c>
      <c r="R35" s="24">
        <f t="shared" si="10"/>
        <v>57.142857142857139</v>
      </c>
      <c r="S35" s="25">
        <f t="shared" si="11"/>
        <v>-21.428571428571431</v>
      </c>
    </row>
    <row r="36" spans="1:19" ht="13.5" customHeight="1" x14ac:dyDescent="0.2">
      <c r="A36" s="284" t="str">
        <f>'問8M（表）'!A24</f>
        <v>18～19歳(n = 14 )　　</v>
      </c>
      <c r="B36" s="36">
        <v>14</v>
      </c>
      <c r="C36" s="28">
        <v>1</v>
      </c>
      <c r="D36" s="29">
        <v>4</v>
      </c>
      <c r="E36" s="30">
        <v>6</v>
      </c>
      <c r="F36" s="29">
        <v>2</v>
      </c>
      <c r="G36" s="30">
        <v>1</v>
      </c>
      <c r="H36" s="31">
        <v>0</v>
      </c>
      <c r="J36" s="91" t="str">
        <f>A38</f>
        <v>20～29歳(n = 114 )　　</v>
      </c>
      <c r="K36" s="96">
        <f t="shared" ref="K36:P36" si="14">C39</f>
        <v>9.6491228070175428</v>
      </c>
      <c r="L36" s="97">
        <f t="shared" si="14"/>
        <v>27.192982456140353</v>
      </c>
      <c r="M36" s="98">
        <f t="shared" si="14"/>
        <v>37.719298245614034</v>
      </c>
      <c r="N36" s="97">
        <f t="shared" si="14"/>
        <v>13.157894736842104</v>
      </c>
      <c r="O36" s="98">
        <f t="shared" si="14"/>
        <v>11.403508771929824</v>
      </c>
      <c r="P36" s="99">
        <f t="shared" si="14"/>
        <v>0.8771929824561403</v>
      </c>
      <c r="Q36" s="24">
        <f t="shared" si="9"/>
        <v>36.842105263157897</v>
      </c>
      <c r="R36" s="24">
        <f t="shared" si="10"/>
        <v>50.877192982456137</v>
      </c>
      <c r="S36" s="25">
        <f t="shared" si="11"/>
        <v>-14.03508771929824</v>
      </c>
    </row>
    <row r="37" spans="1:19" ht="13.5" customHeight="1" x14ac:dyDescent="0.2">
      <c r="A37" s="285"/>
      <c r="B37" s="37">
        <v>100</v>
      </c>
      <c r="C37" s="20">
        <f t="shared" ref="C37:H37" si="15">C36/$B$36*100</f>
        <v>7.1428571428571423</v>
      </c>
      <c r="D37" s="20">
        <f t="shared" si="15"/>
        <v>28.571428571428569</v>
      </c>
      <c r="E37" s="20">
        <f t="shared" si="15"/>
        <v>42.857142857142854</v>
      </c>
      <c r="F37" s="20">
        <f t="shared" si="15"/>
        <v>14.285714285714285</v>
      </c>
      <c r="G37" s="20">
        <f t="shared" si="15"/>
        <v>7.1428571428571423</v>
      </c>
      <c r="H37" s="20">
        <f t="shared" si="15"/>
        <v>0</v>
      </c>
      <c r="J37" s="91" t="str">
        <f>A40</f>
        <v>30～39歳(n = 174 )　　</v>
      </c>
      <c r="K37" s="96">
        <f t="shared" ref="K37:P37" si="16">C41</f>
        <v>10.344827586206897</v>
      </c>
      <c r="L37" s="97">
        <f t="shared" si="16"/>
        <v>34.482758620689658</v>
      </c>
      <c r="M37" s="98">
        <f t="shared" si="16"/>
        <v>29.885057471264371</v>
      </c>
      <c r="N37" s="97">
        <f t="shared" si="16"/>
        <v>13.793103448275861</v>
      </c>
      <c r="O37" s="98">
        <f t="shared" si="16"/>
        <v>10.344827586206897</v>
      </c>
      <c r="P37" s="99">
        <f t="shared" si="16"/>
        <v>1.1494252873563218</v>
      </c>
      <c r="Q37" s="24">
        <f t="shared" si="9"/>
        <v>44.827586206896555</v>
      </c>
      <c r="R37" s="24">
        <f t="shared" si="10"/>
        <v>43.678160919540232</v>
      </c>
      <c r="S37" s="25">
        <f t="shared" si="11"/>
        <v>1.1494252873563227</v>
      </c>
    </row>
    <row r="38" spans="1:19" ht="13.5" customHeight="1" x14ac:dyDescent="0.2">
      <c r="A38" s="284" t="str">
        <f>'問8M（表）'!A26</f>
        <v>20～29歳(n = 114 )　　</v>
      </c>
      <c r="B38" s="36">
        <v>114</v>
      </c>
      <c r="C38" s="28">
        <v>11</v>
      </c>
      <c r="D38" s="29">
        <v>31</v>
      </c>
      <c r="E38" s="30">
        <v>43</v>
      </c>
      <c r="F38" s="29">
        <v>15</v>
      </c>
      <c r="G38" s="30">
        <v>13</v>
      </c>
      <c r="H38" s="31">
        <v>1</v>
      </c>
      <c r="J38" s="91" t="str">
        <f>A42</f>
        <v>40～49歳(n = 249 )　　</v>
      </c>
      <c r="K38" s="96">
        <f t="shared" ref="K38:P38" si="17">C43</f>
        <v>7.6305220883534144</v>
      </c>
      <c r="L38" s="97">
        <f t="shared" si="17"/>
        <v>40.562248995983936</v>
      </c>
      <c r="M38" s="98">
        <f t="shared" si="17"/>
        <v>33.333333333333329</v>
      </c>
      <c r="N38" s="97">
        <f t="shared" si="17"/>
        <v>9.236947791164658</v>
      </c>
      <c r="O38" s="98">
        <f t="shared" si="17"/>
        <v>8.4337349397590362</v>
      </c>
      <c r="P38" s="99">
        <f t="shared" si="17"/>
        <v>0.80321285140562237</v>
      </c>
      <c r="Q38" s="24">
        <f t="shared" si="9"/>
        <v>48.192771084337352</v>
      </c>
      <c r="R38" s="24">
        <f t="shared" si="10"/>
        <v>42.570281124497988</v>
      </c>
      <c r="S38" s="25">
        <f t="shared" si="11"/>
        <v>5.6224899598393634</v>
      </c>
    </row>
    <row r="39" spans="1:19" ht="13.5" customHeight="1" x14ac:dyDescent="0.2">
      <c r="A39" s="285"/>
      <c r="B39" s="37">
        <v>100</v>
      </c>
      <c r="C39" s="20">
        <f t="shared" ref="C39:H39" si="18">C38/$B$38*100</f>
        <v>9.6491228070175428</v>
      </c>
      <c r="D39" s="20">
        <f t="shared" si="18"/>
        <v>27.192982456140353</v>
      </c>
      <c r="E39" s="20">
        <f t="shared" si="18"/>
        <v>37.719298245614034</v>
      </c>
      <c r="F39" s="20">
        <f t="shared" si="18"/>
        <v>13.157894736842104</v>
      </c>
      <c r="G39" s="20">
        <f t="shared" si="18"/>
        <v>11.403508771929824</v>
      </c>
      <c r="H39" s="20">
        <f t="shared" si="18"/>
        <v>0.8771929824561403</v>
      </c>
      <c r="J39" s="91" t="str">
        <f>A44</f>
        <v>50～59歳(n = 250 )　　</v>
      </c>
      <c r="K39" s="96">
        <f t="shared" ref="K39:P39" si="19">C45</f>
        <v>10.4</v>
      </c>
      <c r="L39" s="97">
        <f t="shared" si="19"/>
        <v>35.199999999999996</v>
      </c>
      <c r="M39" s="98">
        <f t="shared" si="19"/>
        <v>32</v>
      </c>
      <c r="N39" s="97">
        <f t="shared" si="19"/>
        <v>8.4</v>
      </c>
      <c r="O39" s="98">
        <f t="shared" si="19"/>
        <v>12</v>
      </c>
      <c r="P39" s="99">
        <f t="shared" si="19"/>
        <v>2</v>
      </c>
      <c r="Q39" s="24">
        <f t="shared" si="9"/>
        <v>45.599999999999994</v>
      </c>
      <c r="R39" s="24">
        <f t="shared" si="10"/>
        <v>40.4</v>
      </c>
      <c r="S39" s="25">
        <f t="shared" si="11"/>
        <v>5.1999999999999957</v>
      </c>
    </row>
    <row r="40" spans="1:19" ht="13.5" customHeight="1" x14ac:dyDescent="0.2">
      <c r="A40" s="284" t="str">
        <f>'問8M（表）'!A28</f>
        <v>30～39歳(n = 174 )　　</v>
      </c>
      <c r="B40" s="36">
        <v>174</v>
      </c>
      <c r="C40" s="28">
        <v>18</v>
      </c>
      <c r="D40" s="29">
        <v>60</v>
      </c>
      <c r="E40" s="30">
        <v>52</v>
      </c>
      <c r="F40" s="29">
        <v>24</v>
      </c>
      <c r="G40" s="30">
        <v>18</v>
      </c>
      <c r="H40" s="31">
        <v>2</v>
      </c>
      <c r="J40" s="91" t="str">
        <f>A46</f>
        <v>60～69歳(n = 329 )　　</v>
      </c>
      <c r="K40" s="96">
        <f t="shared" ref="K40:P40" si="20">C47</f>
        <v>9.7264437689969601</v>
      </c>
      <c r="L40" s="97">
        <f t="shared" si="20"/>
        <v>41.641337386018236</v>
      </c>
      <c r="M40" s="98">
        <f t="shared" si="20"/>
        <v>34.042553191489361</v>
      </c>
      <c r="N40" s="97">
        <f t="shared" si="20"/>
        <v>5.7750759878419453</v>
      </c>
      <c r="O40" s="98">
        <f t="shared" si="20"/>
        <v>7.598784194528875</v>
      </c>
      <c r="P40" s="99">
        <f t="shared" si="20"/>
        <v>1.21580547112462</v>
      </c>
      <c r="Q40" s="24">
        <f t="shared" si="9"/>
        <v>51.367781155015194</v>
      </c>
      <c r="R40" s="24">
        <f t="shared" si="10"/>
        <v>39.817629179331306</v>
      </c>
      <c r="S40" s="25">
        <f t="shared" si="11"/>
        <v>11.550151975683889</v>
      </c>
    </row>
    <row r="41" spans="1:19" ht="13.5" customHeight="1" x14ac:dyDescent="0.2">
      <c r="A41" s="285"/>
      <c r="B41" s="37">
        <v>100</v>
      </c>
      <c r="C41" s="20">
        <f t="shared" ref="C41:H41" si="21">C40/$B$40*100</f>
        <v>10.344827586206897</v>
      </c>
      <c r="D41" s="20">
        <f t="shared" si="21"/>
        <v>34.482758620689658</v>
      </c>
      <c r="E41" s="20">
        <f t="shared" si="21"/>
        <v>29.885057471264371</v>
      </c>
      <c r="F41" s="20">
        <f t="shared" si="21"/>
        <v>13.793103448275861</v>
      </c>
      <c r="G41" s="20">
        <f t="shared" si="21"/>
        <v>10.344827586206897</v>
      </c>
      <c r="H41" s="20">
        <f t="shared" si="21"/>
        <v>1.1494252873563218</v>
      </c>
      <c r="J41" s="77" t="str">
        <f>A48</f>
        <v>70歳以上(n = 382 )　　</v>
      </c>
      <c r="K41" s="86">
        <f t="shared" ref="K41:P41" si="22">C49</f>
        <v>17.277486910994764</v>
      </c>
      <c r="L41" s="87">
        <f t="shared" si="22"/>
        <v>41.361256544502616</v>
      </c>
      <c r="M41" s="88">
        <f t="shared" si="22"/>
        <v>24.083769633507853</v>
      </c>
      <c r="N41" s="87">
        <f t="shared" si="22"/>
        <v>4.9738219895287958</v>
      </c>
      <c r="O41" s="88">
        <f t="shared" si="22"/>
        <v>9.6858638743455501</v>
      </c>
      <c r="P41" s="89">
        <f t="shared" si="22"/>
        <v>2.6178010471204187</v>
      </c>
      <c r="Q41" s="24">
        <f t="shared" si="9"/>
        <v>58.638743455497377</v>
      </c>
      <c r="R41" s="24">
        <f t="shared" si="10"/>
        <v>29.05759162303665</v>
      </c>
      <c r="S41" s="25">
        <f t="shared" si="11"/>
        <v>29.581151832460726</v>
      </c>
    </row>
    <row r="42" spans="1:19" ht="13.5" customHeight="1" x14ac:dyDescent="0.2">
      <c r="A42" s="284" t="str">
        <f>'問8M（表）'!A30</f>
        <v>40～49歳(n = 249 )　　</v>
      </c>
      <c r="B42" s="36">
        <v>249</v>
      </c>
      <c r="C42" s="28">
        <v>19</v>
      </c>
      <c r="D42" s="29">
        <v>101</v>
      </c>
      <c r="E42" s="30">
        <v>83</v>
      </c>
      <c r="F42" s="29">
        <v>23</v>
      </c>
      <c r="G42" s="30">
        <v>21</v>
      </c>
      <c r="H42" s="31">
        <v>2</v>
      </c>
      <c r="Q42" s="24"/>
      <c r="R42" s="24"/>
      <c r="S42" s="25"/>
    </row>
    <row r="43" spans="1:19" ht="13.5" customHeight="1" x14ac:dyDescent="0.2">
      <c r="A43" s="285"/>
      <c r="B43" s="37">
        <v>100</v>
      </c>
      <c r="C43" s="20">
        <f t="shared" ref="C43:H43" si="23">C42/$B$42*100</f>
        <v>7.6305220883534144</v>
      </c>
      <c r="D43" s="20">
        <f t="shared" si="23"/>
        <v>40.562248995983936</v>
      </c>
      <c r="E43" s="20">
        <f t="shared" si="23"/>
        <v>33.333333333333329</v>
      </c>
      <c r="F43" s="20">
        <f t="shared" si="23"/>
        <v>9.236947791164658</v>
      </c>
      <c r="G43" s="20">
        <f t="shared" si="23"/>
        <v>8.4337349397590362</v>
      </c>
      <c r="H43" s="20">
        <f t="shared" si="23"/>
        <v>0.80321285140562237</v>
      </c>
    </row>
    <row r="44" spans="1:19" ht="13.5" customHeight="1" x14ac:dyDescent="0.2">
      <c r="A44" s="284" t="str">
        <f>'問8M（表）'!A32</f>
        <v>50～59歳(n = 250 )　　</v>
      </c>
      <c r="B44" s="36">
        <v>250</v>
      </c>
      <c r="C44" s="28">
        <v>26</v>
      </c>
      <c r="D44" s="29">
        <v>88</v>
      </c>
      <c r="E44" s="30">
        <v>80</v>
      </c>
      <c r="F44" s="29">
        <v>21</v>
      </c>
      <c r="G44" s="30">
        <v>30</v>
      </c>
      <c r="H44" s="31">
        <v>5</v>
      </c>
    </row>
    <row r="45" spans="1:19" x14ac:dyDescent="0.2">
      <c r="A45" s="285"/>
      <c r="B45" s="37">
        <v>100</v>
      </c>
      <c r="C45" s="20">
        <f t="shared" ref="C45:H45" si="24">C44/$B$44*100</f>
        <v>10.4</v>
      </c>
      <c r="D45" s="20">
        <f t="shared" si="24"/>
        <v>35.199999999999996</v>
      </c>
      <c r="E45" s="20">
        <f t="shared" si="24"/>
        <v>32</v>
      </c>
      <c r="F45" s="20">
        <f t="shared" si="24"/>
        <v>8.4</v>
      </c>
      <c r="G45" s="20">
        <f t="shared" si="24"/>
        <v>12</v>
      </c>
      <c r="H45" s="20">
        <f t="shared" si="24"/>
        <v>2</v>
      </c>
    </row>
    <row r="46" spans="1:19" x14ac:dyDescent="0.2">
      <c r="A46" s="284" t="str">
        <f>'問8M（表）'!A34</f>
        <v>60～69歳(n = 329 )　　</v>
      </c>
      <c r="B46" s="36">
        <v>329</v>
      </c>
      <c r="C46" s="28">
        <v>32</v>
      </c>
      <c r="D46" s="29">
        <v>137</v>
      </c>
      <c r="E46" s="30">
        <v>112</v>
      </c>
      <c r="F46" s="29">
        <v>19</v>
      </c>
      <c r="G46" s="30">
        <v>25</v>
      </c>
      <c r="H46" s="31">
        <v>4</v>
      </c>
    </row>
    <row r="47" spans="1:19" x14ac:dyDescent="0.2">
      <c r="A47" s="285"/>
      <c r="B47" s="37">
        <v>100</v>
      </c>
      <c r="C47" s="20">
        <f t="shared" ref="C47:H47" si="25">C46/$B$46*100</f>
        <v>9.7264437689969601</v>
      </c>
      <c r="D47" s="20">
        <f t="shared" si="25"/>
        <v>41.641337386018236</v>
      </c>
      <c r="E47" s="20">
        <f t="shared" si="25"/>
        <v>34.042553191489361</v>
      </c>
      <c r="F47" s="20">
        <f t="shared" si="25"/>
        <v>5.7750759878419453</v>
      </c>
      <c r="G47" s="20">
        <f t="shared" si="25"/>
        <v>7.598784194528875</v>
      </c>
      <c r="H47" s="20">
        <f t="shared" si="25"/>
        <v>1.21580547112462</v>
      </c>
    </row>
    <row r="48" spans="1:19" x14ac:dyDescent="0.2">
      <c r="A48" s="284" t="str">
        <f>'問8M（表）'!A36</f>
        <v>70歳以上(n = 382 )　　</v>
      </c>
      <c r="B48" s="36">
        <v>382</v>
      </c>
      <c r="C48" s="28">
        <v>66</v>
      </c>
      <c r="D48" s="29">
        <v>158</v>
      </c>
      <c r="E48" s="30">
        <v>92</v>
      </c>
      <c r="F48" s="29">
        <v>19</v>
      </c>
      <c r="G48" s="30">
        <v>37</v>
      </c>
      <c r="H48" s="31">
        <v>10</v>
      </c>
    </row>
    <row r="49" spans="1:19" x14ac:dyDescent="0.2">
      <c r="A49" s="285"/>
      <c r="B49" s="37">
        <v>100</v>
      </c>
      <c r="C49" s="20">
        <f t="shared" ref="C49:H49" si="26">C48/$B$48*100</f>
        <v>17.277486910994764</v>
      </c>
      <c r="D49" s="20">
        <f t="shared" si="26"/>
        <v>41.361256544502616</v>
      </c>
      <c r="E49" s="20">
        <f t="shared" si="26"/>
        <v>24.083769633507853</v>
      </c>
      <c r="F49" s="20">
        <f t="shared" si="26"/>
        <v>4.9738219895287958</v>
      </c>
      <c r="G49" s="20">
        <f t="shared" si="26"/>
        <v>9.6858638743455501</v>
      </c>
      <c r="H49" s="20">
        <f t="shared" si="26"/>
        <v>2.6178010471204187</v>
      </c>
    </row>
    <row r="50" spans="1:19" x14ac:dyDescent="0.2">
      <c r="D50" s="185"/>
      <c r="E50" s="185"/>
    </row>
    <row r="51" spans="1:19" ht="13.5" customHeight="1" x14ac:dyDescent="0.2">
      <c r="A51" s="3" t="s">
        <v>309</v>
      </c>
      <c r="B51" s="1" t="str">
        <f>B32</f>
        <v>県事業への関心の有無</v>
      </c>
      <c r="C51" s="8"/>
      <c r="D51" s="8"/>
      <c r="E51" s="8"/>
      <c r="F51" s="8"/>
      <c r="G51" s="9" t="s">
        <v>1</v>
      </c>
      <c r="H51" s="9"/>
    </row>
    <row r="52" spans="1:19" ht="33.75" customHeight="1" x14ac:dyDescent="0.2">
      <c r="A52" s="13" t="s">
        <v>27</v>
      </c>
      <c r="B52" s="67" t="str">
        <f>B33</f>
        <v>調査数</v>
      </c>
      <c r="C52" s="68" t="str">
        <f t="shared" ref="C52:H52" si="27">C33</f>
        <v>関心がある</v>
      </c>
      <c r="D52" s="69" t="str">
        <f t="shared" si="27"/>
        <v>どちらかといえば関心がある</v>
      </c>
      <c r="E52" s="70" t="str">
        <f t="shared" si="27"/>
        <v>どちらかといえば関心がない</v>
      </c>
      <c r="F52" s="69" t="str">
        <f t="shared" si="27"/>
        <v>関心がない</v>
      </c>
      <c r="G52" s="70" t="str">
        <f t="shared" si="27"/>
        <v>わからない</v>
      </c>
      <c r="H52" s="71" t="str">
        <f t="shared" si="27"/>
        <v>無回答</v>
      </c>
      <c r="I52" s="21" t="s">
        <v>35</v>
      </c>
      <c r="J52" s="12" t="str">
        <f>A52</f>
        <v>【居住圏域別】</v>
      </c>
      <c r="K52" s="68" t="str">
        <f t="shared" ref="K52:P52" si="28">C52</f>
        <v>関心がある</v>
      </c>
      <c r="L52" s="69" t="str">
        <f t="shared" si="28"/>
        <v>どちらかといえば関心がある</v>
      </c>
      <c r="M52" s="70" t="str">
        <f t="shared" si="28"/>
        <v>どちらかといえば関心がない</v>
      </c>
      <c r="N52" s="69" t="str">
        <f t="shared" si="28"/>
        <v>関心がない</v>
      </c>
      <c r="O52" s="70" t="str">
        <f t="shared" si="28"/>
        <v>わからない</v>
      </c>
      <c r="P52" s="71" t="str">
        <f t="shared" si="28"/>
        <v>無回答</v>
      </c>
      <c r="Q52" s="54" t="s">
        <v>305</v>
      </c>
      <c r="R52" s="54" t="s">
        <v>304</v>
      </c>
      <c r="S52" s="59" t="s">
        <v>45</v>
      </c>
    </row>
    <row r="53" spans="1:19" ht="13.5" customHeight="1" x14ac:dyDescent="0.2">
      <c r="A53" s="284" t="str">
        <f>'問8M（表）'!A61</f>
        <v>全体(n = 1,553 )　　</v>
      </c>
      <c r="B53" s="36">
        <v>1553</v>
      </c>
      <c r="C53" s="28">
        <v>178</v>
      </c>
      <c r="D53" s="29">
        <v>598</v>
      </c>
      <c r="E53" s="30">
        <v>476</v>
      </c>
      <c r="F53" s="29">
        <v>126</v>
      </c>
      <c r="G53" s="30">
        <v>151</v>
      </c>
      <c r="H53" s="31">
        <v>24</v>
      </c>
      <c r="J53" s="75" t="str">
        <f>A53</f>
        <v>全体(n = 1,553 )　　</v>
      </c>
      <c r="K53" s="78">
        <f t="shared" ref="K53:P53" si="29">C54</f>
        <v>11.461687057308435</v>
      </c>
      <c r="L53" s="79">
        <f t="shared" si="29"/>
        <v>38.506117192530589</v>
      </c>
      <c r="M53" s="80">
        <f t="shared" si="29"/>
        <v>30.650354153251769</v>
      </c>
      <c r="N53" s="79">
        <f t="shared" si="29"/>
        <v>8.1133290405666454</v>
      </c>
      <c r="O53" s="80">
        <f t="shared" si="29"/>
        <v>9.7231165486155824</v>
      </c>
      <c r="P53" s="81">
        <f t="shared" si="29"/>
        <v>1.5453960077269802</v>
      </c>
      <c r="Q53" s="55">
        <f t="shared" ref="Q53:Q58" si="30">K53+L53</f>
        <v>49.96780424983902</v>
      </c>
      <c r="R53" s="55">
        <f t="shared" ref="R53:R58" si="31">M53+N53</f>
        <v>38.763683193818416</v>
      </c>
      <c r="S53" s="57">
        <f t="shared" ref="S53:S58" si="32">Q53-R53</f>
        <v>11.204121056020604</v>
      </c>
    </row>
    <row r="54" spans="1:19" ht="13.5" customHeight="1" x14ac:dyDescent="0.2">
      <c r="A54" s="285"/>
      <c r="B54" s="37">
        <v>100</v>
      </c>
      <c r="C54" s="20">
        <f t="shared" ref="C54:H54" si="33">C53/$B$34*100</f>
        <v>11.461687057308435</v>
      </c>
      <c r="D54" s="20">
        <f t="shared" si="33"/>
        <v>38.506117192530589</v>
      </c>
      <c r="E54" s="20">
        <f t="shared" si="33"/>
        <v>30.650354153251769</v>
      </c>
      <c r="F54" s="20">
        <f t="shared" si="33"/>
        <v>8.1133290405666454</v>
      </c>
      <c r="G54" s="20">
        <f t="shared" si="33"/>
        <v>9.7231165486155824</v>
      </c>
      <c r="H54" s="20">
        <f t="shared" si="33"/>
        <v>1.5453960077269802</v>
      </c>
      <c r="J54" s="90" t="str">
        <f>A55</f>
        <v>岐阜圏域(n = 584 )　　</v>
      </c>
      <c r="K54" s="92">
        <f t="shared" ref="K54:P54" si="34">C56</f>
        <v>13.86986301369863</v>
      </c>
      <c r="L54" s="93">
        <f t="shared" si="34"/>
        <v>40.06849315068493</v>
      </c>
      <c r="M54" s="94">
        <f t="shared" si="34"/>
        <v>28.93835616438356</v>
      </c>
      <c r="N54" s="93">
        <f t="shared" si="34"/>
        <v>7.7054794520547949</v>
      </c>
      <c r="O54" s="94">
        <f t="shared" si="34"/>
        <v>8.3904109589041092</v>
      </c>
      <c r="P54" s="95">
        <f t="shared" si="34"/>
        <v>1.0273972602739725</v>
      </c>
      <c r="Q54" s="24">
        <f t="shared" si="30"/>
        <v>53.938356164383563</v>
      </c>
      <c r="R54" s="24">
        <f t="shared" si="31"/>
        <v>36.643835616438352</v>
      </c>
      <c r="S54" s="25">
        <f t="shared" si="32"/>
        <v>17.294520547945211</v>
      </c>
    </row>
    <row r="55" spans="1:19" ht="13.5" customHeight="1" x14ac:dyDescent="0.2">
      <c r="A55" s="284" t="str">
        <f>'問8M（表）'!A63</f>
        <v>岐阜圏域(n = 584 )　　</v>
      </c>
      <c r="B55" s="36">
        <v>584</v>
      </c>
      <c r="C55" s="28">
        <v>81</v>
      </c>
      <c r="D55" s="29">
        <v>234</v>
      </c>
      <c r="E55" s="30">
        <v>169</v>
      </c>
      <c r="F55" s="29">
        <v>45</v>
      </c>
      <c r="G55" s="30">
        <v>49</v>
      </c>
      <c r="H55" s="31">
        <v>6</v>
      </c>
      <c r="J55" s="91" t="str">
        <f>A57</f>
        <v>西濃圏域(n = 280 )　　</v>
      </c>
      <c r="K55" s="96">
        <f t="shared" ref="K55:P55" si="35">C58</f>
        <v>10.714285714285714</v>
      </c>
      <c r="L55" s="97">
        <f t="shared" si="35"/>
        <v>35.714285714285715</v>
      </c>
      <c r="M55" s="98">
        <f t="shared" si="35"/>
        <v>33.571428571428569</v>
      </c>
      <c r="N55" s="97">
        <f t="shared" si="35"/>
        <v>7.1428571428571423</v>
      </c>
      <c r="O55" s="98">
        <f t="shared" si="35"/>
        <v>11.071428571428571</v>
      </c>
      <c r="P55" s="99">
        <f t="shared" si="35"/>
        <v>1.7857142857142856</v>
      </c>
      <c r="Q55" s="24">
        <f t="shared" si="30"/>
        <v>46.428571428571431</v>
      </c>
      <c r="R55" s="24">
        <f t="shared" si="31"/>
        <v>40.714285714285708</v>
      </c>
      <c r="S55" s="25">
        <f t="shared" si="32"/>
        <v>5.7142857142857224</v>
      </c>
    </row>
    <row r="56" spans="1:19" ht="13.5" customHeight="1" x14ac:dyDescent="0.2">
      <c r="A56" s="285"/>
      <c r="B56" s="37">
        <v>100</v>
      </c>
      <c r="C56" s="20">
        <f t="shared" ref="C56:H56" si="36">C55/$B$55*100</f>
        <v>13.86986301369863</v>
      </c>
      <c r="D56" s="20">
        <f t="shared" si="36"/>
        <v>40.06849315068493</v>
      </c>
      <c r="E56" s="20">
        <f t="shared" si="36"/>
        <v>28.93835616438356</v>
      </c>
      <c r="F56" s="20">
        <f t="shared" si="36"/>
        <v>7.7054794520547949</v>
      </c>
      <c r="G56" s="20">
        <f t="shared" si="36"/>
        <v>8.3904109589041092</v>
      </c>
      <c r="H56" s="20">
        <f t="shared" si="36"/>
        <v>1.0273972602739725</v>
      </c>
      <c r="J56" s="91" t="str">
        <f>A59</f>
        <v>中濃圏域(n = 279 )　　</v>
      </c>
      <c r="K56" s="96">
        <f t="shared" ref="K56:P56" si="37">C60</f>
        <v>8.9605734767025087</v>
      </c>
      <c r="L56" s="97">
        <f t="shared" si="37"/>
        <v>37.992831541218635</v>
      </c>
      <c r="M56" s="98">
        <f t="shared" si="37"/>
        <v>34.408602150537639</v>
      </c>
      <c r="N56" s="97">
        <f t="shared" si="37"/>
        <v>8.9605734767025087</v>
      </c>
      <c r="O56" s="98">
        <f t="shared" si="37"/>
        <v>8.6021505376344098</v>
      </c>
      <c r="P56" s="99">
        <f t="shared" si="37"/>
        <v>1.0752688172043012</v>
      </c>
      <c r="Q56" s="24">
        <f t="shared" si="30"/>
        <v>46.953405017921142</v>
      </c>
      <c r="R56" s="24">
        <f t="shared" si="31"/>
        <v>43.369175627240146</v>
      </c>
      <c r="S56" s="25">
        <f t="shared" si="32"/>
        <v>3.5842293906809957</v>
      </c>
    </row>
    <row r="57" spans="1:19" ht="13.5" customHeight="1" x14ac:dyDescent="0.2">
      <c r="A57" s="284" t="str">
        <f>'問8M（表）'!A65</f>
        <v>西濃圏域(n = 280 )　　</v>
      </c>
      <c r="B57" s="36">
        <v>280</v>
      </c>
      <c r="C57" s="28">
        <v>30</v>
      </c>
      <c r="D57" s="29">
        <v>100</v>
      </c>
      <c r="E57" s="30">
        <v>94</v>
      </c>
      <c r="F57" s="29">
        <v>20</v>
      </c>
      <c r="G57" s="30">
        <v>31</v>
      </c>
      <c r="H57" s="31">
        <v>5</v>
      </c>
      <c r="J57" s="91" t="str">
        <f>A61</f>
        <v>東濃圏域(n = 262 )　　</v>
      </c>
      <c r="K57" s="96">
        <f t="shared" ref="K57:P57" si="38">C62</f>
        <v>9.5419847328244281</v>
      </c>
      <c r="L57" s="97">
        <f t="shared" si="38"/>
        <v>37.022900763358777</v>
      </c>
      <c r="M57" s="98">
        <f t="shared" si="38"/>
        <v>30.534351145038169</v>
      </c>
      <c r="N57" s="97">
        <f t="shared" si="38"/>
        <v>11.068702290076336</v>
      </c>
      <c r="O57" s="98">
        <f t="shared" si="38"/>
        <v>10.305343511450381</v>
      </c>
      <c r="P57" s="99">
        <f t="shared" si="38"/>
        <v>1.5267175572519083</v>
      </c>
      <c r="Q57" s="24">
        <f t="shared" si="30"/>
        <v>46.564885496183209</v>
      </c>
      <c r="R57" s="24">
        <f t="shared" si="31"/>
        <v>41.603053435114504</v>
      </c>
      <c r="S57" s="25">
        <f t="shared" si="32"/>
        <v>4.961832061068705</v>
      </c>
    </row>
    <row r="58" spans="1:19" ht="13.5" customHeight="1" x14ac:dyDescent="0.2">
      <c r="A58" s="285"/>
      <c r="B58" s="37">
        <v>100</v>
      </c>
      <c r="C58" s="20">
        <f t="shared" ref="C58:H58" si="39">C57/$B$57*100</f>
        <v>10.714285714285714</v>
      </c>
      <c r="D58" s="20">
        <f t="shared" si="39"/>
        <v>35.714285714285715</v>
      </c>
      <c r="E58" s="20">
        <f t="shared" si="39"/>
        <v>33.571428571428569</v>
      </c>
      <c r="F58" s="20">
        <f t="shared" si="39"/>
        <v>7.1428571428571423</v>
      </c>
      <c r="G58" s="20">
        <f t="shared" si="39"/>
        <v>11.071428571428571</v>
      </c>
      <c r="H58" s="20">
        <f t="shared" si="39"/>
        <v>1.7857142857142856</v>
      </c>
      <c r="J58" s="77" t="str">
        <f>A63</f>
        <v>飛騨圏域(n = 114 )　　</v>
      </c>
      <c r="K58" s="86">
        <f t="shared" ref="K58:P58" si="40">C64</f>
        <v>12.280701754385964</v>
      </c>
      <c r="L58" s="87">
        <f t="shared" si="40"/>
        <v>36.84210526315789</v>
      </c>
      <c r="M58" s="88">
        <f t="shared" si="40"/>
        <v>27.192982456140353</v>
      </c>
      <c r="N58" s="87">
        <f t="shared" si="40"/>
        <v>6.140350877192982</v>
      </c>
      <c r="O58" s="88">
        <f t="shared" si="40"/>
        <v>12.280701754385964</v>
      </c>
      <c r="P58" s="89">
        <f t="shared" si="40"/>
        <v>5.2631578947368416</v>
      </c>
      <c r="Q58" s="24">
        <f t="shared" si="30"/>
        <v>49.122807017543856</v>
      </c>
      <c r="R58" s="24">
        <f t="shared" si="31"/>
        <v>33.333333333333336</v>
      </c>
      <c r="S58" s="25">
        <f t="shared" si="32"/>
        <v>15.78947368421052</v>
      </c>
    </row>
    <row r="59" spans="1:19" ht="13.5" customHeight="1" x14ac:dyDescent="0.2">
      <c r="A59" s="284" t="str">
        <f>'問8M（表）'!A67</f>
        <v>中濃圏域(n = 279 )　　</v>
      </c>
      <c r="B59" s="36">
        <v>279</v>
      </c>
      <c r="C59" s="28">
        <v>25</v>
      </c>
      <c r="D59" s="29">
        <v>106</v>
      </c>
      <c r="E59" s="30">
        <v>96</v>
      </c>
      <c r="F59" s="29">
        <v>25</v>
      </c>
      <c r="G59" s="30">
        <v>24</v>
      </c>
      <c r="H59" s="31">
        <v>3</v>
      </c>
      <c r="Q59" s="24"/>
      <c r="R59" s="24"/>
      <c r="S59" s="25"/>
    </row>
    <row r="60" spans="1:19" x14ac:dyDescent="0.2">
      <c r="A60" s="285"/>
      <c r="B60" s="37">
        <v>100</v>
      </c>
      <c r="C60" s="20">
        <f t="shared" ref="C60:H60" si="41">C59/$B$59*100</f>
        <v>8.9605734767025087</v>
      </c>
      <c r="D60" s="20">
        <f t="shared" si="41"/>
        <v>37.992831541218635</v>
      </c>
      <c r="E60" s="20">
        <f t="shared" si="41"/>
        <v>34.408602150537639</v>
      </c>
      <c r="F60" s="20">
        <f t="shared" si="41"/>
        <v>8.9605734767025087</v>
      </c>
      <c r="G60" s="20">
        <f t="shared" si="41"/>
        <v>8.6021505376344098</v>
      </c>
      <c r="H60" s="20">
        <f t="shared" si="41"/>
        <v>1.0752688172043012</v>
      </c>
    </row>
    <row r="61" spans="1:19" x14ac:dyDescent="0.2">
      <c r="A61" s="284" t="str">
        <f>'問8M（表）'!A69</f>
        <v>東濃圏域(n = 262 )　　</v>
      </c>
      <c r="B61" s="36">
        <v>262</v>
      </c>
      <c r="C61" s="28">
        <v>25</v>
      </c>
      <c r="D61" s="29">
        <v>97</v>
      </c>
      <c r="E61" s="30">
        <v>80</v>
      </c>
      <c r="F61" s="29">
        <v>29</v>
      </c>
      <c r="G61" s="30">
        <v>27</v>
      </c>
      <c r="H61" s="31">
        <v>4</v>
      </c>
    </row>
    <row r="62" spans="1:19" x14ac:dyDescent="0.2">
      <c r="A62" s="285"/>
      <c r="B62" s="37">
        <v>100</v>
      </c>
      <c r="C62" s="20">
        <f t="shared" ref="C62:H62" si="42">C61/$B$61*100</f>
        <v>9.5419847328244281</v>
      </c>
      <c r="D62" s="20">
        <f t="shared" si="42"/>
        <v>37.022900763358777</v>
      </c>
      <c r="E62" s="20">
        <f t="shared" si="42"/>
        <v>30.534351145038169</v>
      </c>
      <c r="F62" s="20">
        <f t="shared" si="42"/>
        <v>11.068702290076336</v>
      </c>
      <c r="G62" s="20">
        <f t="shared" si="42"/>
        <v>10.305343511450381</v>
      </c>
      <c r="H62" s="20">
        <f t="shared" si="42"/>
        <v>1.5267175572519083</v>
      </c>
    </row>
    <row r="63" spans="1:19" x14ac:dyDescent="0.2">
      <c r="A63" s="284" t="str">
        <f>'問8M（表）'!A71</f>
        <v>飛騨圏域(n = 114 )　　</v>
      </c>
      <c r="B63" s="36">
        <v>114</v>
      </c>
      <c r="C63" s="28">
        <v>14</v>
      </c>
      <c r="D63" s="29">
        <v>42</v>
      </c>
      <c r="E63" s="30">
        <v>31</v>
      </c>
      <c r="F63" s="29">
        <v>7</v>
      </c>
      <c r="G63" s="30">
        <v>14</v>
      </c>
      <c r="H63" s="31">
        <v>6</v>
      </c>
    </row>
    <row r="64" spans="1:19" x14ac:dyDescent="0.2">
      <c r="A64" s="285"/>
      <c r="B64" s="37">
        <v>100</v>
      </c>
      <c r="C64" s="20">
        <f t="shared" ref="C64:H64" si="43">C63/$B$63*100</f>
        <v>12.280701754385964</v>
      </c>
      <c r="D64" s="20">
        <f t="shared" si="43"/>
        <v>36.84210526315789</v>
      </c>
      <c r="E64" s="20">
        <f t="shared" si="43"/>
        <v>27.192982456140353</v>
      </c>
      <c r="F64" s="20">
        <f t="shared" si="43"/>
        <v>6.140350877192982</v>
      </c>
      <c r="G64" s="20">
        <f t="shared" si="43"/>
        <v>12.280701754385964</v>
      </c>
      <c r="H64" s="20">
        <f t="shared" si="43"/>
        <v>5.2631578947368416</v>
      </c>
    </row>
    <row r="66" spans="1:17" x14ac:dyDescent="0.2">
      <c r="A66" s="3" t="s">
        <v>308</v>
      </c>
      <c r="B66" s="1" t="str">
        <f>B22</f>
        <v>県事業への関心の有無</v>
      </c>
      <c r="C66" s="8"/>
      <c r="D66" s="8"/>
      <c r="E66" s="8"/>
      <c r="F66" s="8"/>
      <c r="G66" s="9" t="s">
        <v>1</v>
      </c>
      <c r="H66" s="9"/>
      <c r="I66" s="8"/>
      <c r="J66" s="8"/>
      <c r="K66" s="8"/>
      <c r="L66" s="8"/>
      <c r="M66" s="8"/>
      <c r="N66" s="8"/>
      <c r="O66" s="8"/>
      <c r="P66" s="8"/>
    </row>
    <row r="67" spans="1:17" ht="43.2" x14ac:dyDescent="0.2">
      <c r="A67" s="12" t="s">
        <v>29</v>
      </c>
      <c r="B67" s="14" t="str">
        <f>B23</f>
        <v>調査数</v>
      </c>
      <c r="C67" s="15" t="str">
        <f t="shared" ref="C67:H67" si="44">C23</f>
        <v>関心がある</v>
      </c>
      <c r="D67" s="16" t="str">
        <f t="shared" si="44"/>
        <v>どちらかといえば関心がある</v>
      </c>
      <c r="E67" s="17" t="str">
        <f t="shared" si="44"/>
        <v>どちらかといえば関心がない</v>
      </c>
      <c r="F67" s="16" t="str">
        <f t="shared" si="44"/>
        <v>関心がない</v>
      </c>
      <c r="G67" s="17" t="str">
        <f t="shared" si="44"/>
        <v>わからない</v>
      </c>
      <c r="H67" s="18" t="str">
        <f t="shared" si="44"/>
        <v>無回答</v>
      </c>
      <c r="I67" s="23" t="s">
        <v>30</v>
      </c>
      <c r="J67" s="12" t="str">
        <f t="shared" ref="J67:Q68" si="45">A67</f>
        <v>【職業別】</v>
      </c>
      <c r="K67" s="67" t="str">
        <f t="shared" si="45"/>
        <v>調査数</v>
      </c>
      <c r="L67" s="68" t="str">
        <f t="shared" si="45"/>
        <v>関心がある</v>
      </c>
      <c r="M67" s="69" t="str">
        <f t="shared" si="45"/>
        <v>どちらかといえば関心がある</v>
      </c>
      <c r="N67" s="70" t="str">
        <f t="shared" si="45"/>
        <v>どちらかといえば関心がない</v>
      </c>
      <c r="O67" s="69" t="str">
        <f t="shared" si="45"/>
        <v>関心がない</v>
      </c>
      <c r="P67" s="70" t="str">
        <f t="shared" si="45"/>
        <v>わからない</v>
      </c>
      <c r="Q67" s="71" t="str">
        <f t="shared" si="45"/>
        <v>無回答</v>
      </c>
    </row>
    <row r="68" spans="1:17" x14ac:dyDescent="0.2">
      <c r="A68" s="286" t="str">
        <f>'問9S（表）'!A53</f>
        <v>全体(n = 1,553 )　　</v>
      </c>
      <c r="B68" s="36">
        <v>1553</v>
      </c>
      <c r="C68" s="28">
        <v>178</v>
      </c>
      <c r="D68" s="29">
        <v>598</v>
      </c>
      <c r="E68" s="30">
        <v>476</v>
      </c>
      <c r="F68" s="29">
        <v>126</v>
      </c>
      <c r="G68" s="30">
        <v>151</v>
      </c>
      <c r="H68" s="31">
        <v>24</v>
      </c>
      <c r="I68" s="23" t="s">
        <v>31</v>
      </c>
      <c r="J68" s="286" t="str">
        <f t="shared" si="45"/>
        <v>全体(n = 1,553 )　　</v>
      </c>
      <c r="K68" s="122">
        <f t="shared" si="45"/>
        <v>1553</v>
      </c>
      <c r="L68" s="130">
        <f t="shared" si="45"/>
        <v>178</v>
      </c>
      <c r="M68" s="131">
        <f t="shared" si="45"/>
        <v>598</v>
      </c>
      <c r="N68" s="132">
        <f t="shared" si="45"/>
        <v>476</v>
      </c>
      <c r="O68" s="131">
        <f t="shared" si="45"/>
        <v>126</v>
      </c>
      <c r="P68" s="132">
        <f t="shared" si="45"/>
        <v>151</v>
      </c>
      <c r="Q68" s="133">
        <f t="shared" si="45"/>
        <v>24</v>
      </c>
    </row>
    <row r="69" spans="1:17" x14ac:dyDescent="0.2">
      <c r="A69" s="287"/>
      <c r="B69" s="37">
        <v>100</v>
      </c>
      <c r="C69" s="20">
        <f t="shared" ref="C69:H69" si="46">C68/$B$34*100</f>
        <v>11.461687057308435</v>
      </c>
      <c r="D69" s="20">
        <f t="shared" si="46"/>
        <v>38.506117192530589</v>
      </c>
      <c r="E69" s="20">
        <f t="shared" si="46"/>
        <v>30.650354153251769</v>
      </c>
      <c r="F69" s="20">
        <f t="shared" si="46"/>
        <v>8.1133290405666454</v>
      </c>
      <c r="G69" s="20">
        <f t="shared" si="46"/>
        <v>9.7231165486155824</v>
      </c>
      <c r="H69" s="20">
        <f t="shared" si="46"/>
        <v>1.5453960077269802</v>
      </c>
      <c r="I69" s="23" t="s">
        <v>32</v>
      </c>
      <c r="J69" s="287"/>
      <c r="K69" s="123">
        <f t="shared" ref="K69:Q71" si="47">B69</f>
        <v>100</v>
      </c>
      <c r="L69" s="134">
        <f t="shared" si="47"/>
        <v>11.461687057308435</v>
      </c>
      <c r="M69" s="135">
        <f t="shared" si="47"/>
        <v>38.506117192530589</v>
      </c>
      <c r="N69" s="136">
        <f t="shared" si="47"/>
        <v>30.650354153251769</v>
      </c>
      <c r="O69" s="135">
        <f t="shared" si="47"/>
        <v>8.1133290405666454</v>
      </c>
      <c r="P69" s="136">
        <f t="shared" si="47"/>
        <v>9.7231165486155824</v>
      </c>
      <c r="Q69" s="137">
        <f t="shared" si="47"/>
        <v>1.5453960077269802</v>
      </c>
    </row>
    <row r="70" spans="1:17" ht="13.5" customHeight="1" x14ac:dyDescent="0.2">
      <c r="A70" s="288" t="str">
        <f>"自営業(n = "&amp;B70&amp;" )　　"</f>
        <v>自営業(n = 145 )　　</v>
      </c>
      <c r="B70" s="36">
        <v>145</v>
      </c>
      <c r="C70" s="28">
        <v>22</v>
      </c>
      <c r="D70" s="29">
        <v>58</v>
      </c>
      <c r="E70" s="30">
        <v>42</v>
      </c>
      <c r="F70" s="29">
        <v>10</v>
      </c>
      <c r="G70" s="30">
        <v>8</v>
      </c>
      <c r="H70" s="31">
        <v>5</v>
      </c>
      <c r="I70" s="23" t="s">
        <v>33</v>
      </c>
      <c r="J70" s="286" t="str">
        <f>A70</f>
        <v>自営業(n = 145 )　　</v>
      </c>
      <c r="K70" s="122">
        <f t="shared" si="47"/>
        <v>145</v>
      </c>
      <c r="L70" s="130">
        <f t="shared" si="47"/>
        <v>22</v>
      </c>
      <c r="M70" s="131">
        <f t="shared" si="47"/>
        <v>58</v>
      </c>
      <c r="N70" s="132">
        <f t="shared" si="47"/>
        <v>42</v>
      </c>
      <c r="O70" s="131">
        <f t="shared" si="47"/>
        <v>10</v>
      </c>
      <c r="P70" s="132">
        <f t="shared" si="47"/>
        <v>8</v>
      </c>
      <c r="Q70" s="133">
        <f t="shared" si="47"/>
        <v>5</v>
      </c>
    </row>
    <row r="71" spans="1:17" x14ac:dyDescent="0.2">
      <c r="A71" s="289"/>
      <c r="B71" s="37">
        <v>100</v>
      </c>
      <c r="C71" s="20">
        <f t="shared" ref="C71:H71" si="48">C70/$B$70*100</f>
        <v>15.172413793103448</v>
      </c>
      <c r="D71" s="20">
        <f t="shared" si="48"/>
        <v>40</v>
      </c>
      <c r="E71" s="20">
        <f t="shared" si="48"/>
        <v>28.965517241379313</v>
      </c>
      <c r="F71" s="20">
        <f t="shared" si="48"/>
        <v>6.8965517241379306</v>
      </c>
      <c r="G71" s="20">
        <f t="shared" si="48"/>
        <v>5.5172413793103452</v>
      </c>
      <c r="H71" s="20">
        <f t="shared" si="48"/>
        <v>3.4482758620689653</v>
      </c>
      <c r="I71" s="23" t="s">
        <v>34</v>
      </c>
      <c r="J71" s="287"/>
      <c r="K71" s="123">
        <f t="shared" si="47"/>
        <v>100</v>
      </c>
      <c r="L71" s="134">
        <f t="shared" si="47"/>
        <v>15.172413793103448</v>
      </c>
      <c r="M71" s="135">
        <f t="shared" si="47"/>
        <v>40</v>
      </c>
      <c r="N71" s="136">
        <f t="shared" si="47"/>
        <v>28.965517241379313</v>
      </c>
      <c r="O71" s="135">
        <f t="shared" si="47"/>
        <v>6.8965517241379306</v>
      </c>
      <c r="P71" s="136">
        <f t="shared" si="47"/>
        <v>5.5172413793103452</v>
      </c>
      <c r="Q71" s="137">
        <f t="shared" si="47"/>
        <v>3.4482758620689653</v>
      </c>
    </row>
    <row r="72" spans="1:17" ht="13.5" customHeight="1" x14ac:dyDescent="0.2">
      <c r="A72" s="288" t="str">
        <f>"自由業(※1)(n = "&amp;B72&amp;" )　　"</f>
        <v>自由業(※1)(n = 14 )　　</v>
      </c>
      <c r="B72" s="36">
        <v>14</v>
      </c>
      <c r="C72" s="28">
        <v>1</v>
      </c>
      <c r="D72" s="29">
        <v>7</v>
      </c>
      <c r="E72" s="30">
        <v>5</v>
      </c>
      <c r="F72" s="29">
        <v>1</v>
      </c>
      <c r="G72" s="30">
        <v>0</v>
      </c>
      <c r="H72" s="31">
        <v>0</v>
      </c>
      <c r="I72" s="19"/>
      <c r="J72" s="286" t="str">
        <f t="shared" ref="J72:Q72" si="49">A74</f>
        <v>会社・団体役員(n = 152 )　　</v>
      </c>
      <c r="K72" s="122">
        <f t="shared" si="49"/>
        <v>152</v>
      </c>
      <c r="L72" s="130">
        <f t="shared" si="49"/>
        <v>21</v>
      </c>
      <c r="M72" s="131">
        <f t="shared" si="49"/>
        <v>59</v>
      </c>
      <c r="N72" s="132">
        <f t="shared" si="49"/>
        <v>43</v>
      </c>
      <c r="O72" s="131">
        <f t="shared" si="49"/>
        <v>19</v>
      </c>
      <c r="P72" s="132">
        <f t="shared" si="49"/>
        <v>9</v>
      </c>
      <c r="Q72" s="133">
        <f t="shared" si="49"/>
        <v>1</v>
      </c>
    </row>
    <row r="73" spans="1:17" x14ac:dyDescent="0.2">
      <c r="A73" s="289"/>
      <c r="B73" s="37">
        <v>100</v>
      </c>
      <c r="C73" s="20">
        <f t="shared" ref="C73:H73" si="50">C72/$B$72*100</f>
        <v>7.1428571428571423</v>
      </c>
      <c r="D73" s="20">
        <f t="shared" si="50"/>
        <v>50</v>
      </c>
      <c r="E73" s="20">
        <f t="shared" si="50"/>
        <v>35.714285714285715</v>
      </c>
      <c r="F73" s="20">
        <f t="shared" si="50"/>
        <v>7.1428571428571423</v>
      </c>
      <c r="G73" s="20">
        <f t="shared" si="50"/>
        <v>0</v>
      </c>
      <c r="H73" s="20">
        <f t="shared" si="50"/>
        <v>0</v>
      </c>
      <c r="I73" s="19"/>
      <c r="J73" s="287"/>
      <c r="K73" s="123">
        <f t="shared" ref="K73:Q77" si="51">B75</f>
        <v>100</v>
      </c>
      <c r="L73" s="134">
        <f t="shared" si="51"/>
        <v>13.815789473684212</v>
      </c>
      <c r="M73" s="135">
        <f t="shared" si="51"/>
        <v>38.815789473684212</v>
      </c>
      <c r="N73" s="136">
        <f t="shared" si="51"/>
        <v>28.289473684210524</v>
      </c>
      <c r="O73" s="135">
        <f t="shared" si="51"/>
        <v>12.5</v>
      </c>
      <c r="P73" s="136">
        <f t="shared" si="51"/>
        <v>5.9210526315789469</v>
      </c>
      <c r="Q73" s="137">
        <f t="shared" si="51"/>
        <v>0.6578947368421052</v>
      </c>
    </row>
    <row r="74" spans="1:17" ht="13.5" customHeight="1" x14ac:dyDescent="0.2">
      <c r="A74" s="288" t="str">
        <f>"会社・団体役員(n = "&amp;B74&amp;" )　　"</f>
        <v>会社・団体役員(n = 152 )　　</v>
      </c>
      <c r="B74" s="36">
        <v>152</v>
      </c>
      <c r="C74" s="28">
        <v>21</v>
      </c>
      <c r="D74" s="29">
        <v>59</v>
      </c>
      <c r="E74" s="30">
        <v>43</v>
      </c>
      <c r="F74" s="29">
        <v>19</v>
      </c>
      <c r="G74" s="30">
        <v>9</v>
      </c>
      <c r="H74" s="31">
        <v>1</v>
      </c>
      <c r="I74" s="19"/>
      <c r="J74" s="290" t="str">
        <f>A76</f>
        <v>正規の従業員・職員(n = 361 )　　</v>
      </c>
      <c r="K74" s="122">
        <f t="shared" si="51"/>
        <v>361</v>
      </c>
      <c r="L74" s="130">
        <f t="shared" si="51"/>
        <v>34</v>
      </c>
      <c r="M74" s="131">
        <f t="shared" si="51"/>
        <v>149</v>
      </c>
      <c r="N74" s="132">
        <f t="shared" si="51"/>
        <v>100</v>
      </c>
      <c r="O74" s="131">
        <f t="shared" si="51"/>
        <v>41</v>
      </c>
      <c r="P74" s="132">
        <f t="shared" si="51"/>
        <v>33</v>
      </c>
      <c r="Q74" s="133">
        <f t="shared" si="51"/>
        <v>4</v>
      </c>
    </row>
    <row r="75" spans="1:17" x14ac:dyDescent="0.2">
      <c r="A75" s="289"/>
      <c r="B75" s="37">
        <v>100</v>
      </c>
      <c r="C75" s="20">
        <f t="shared" ref="C75:H75" si="52">C74/$B$74*100</f>
        <v>13.815789473684212</v>
      </c>
      <c r="D75" s="20">
        <f t="shared" si="52"/>
        <v>38.815789473684212</v>
      </c>
      <c r="E75" s="20">
        <f t="shared" si="52"/>
        <v>28.289473684210524</v>
      </c>
      <c r="F75" s="20">
        <f t="shared" si="52"/>
        <v>12.5</v>
      </c>
      <c r="G75" s="20">
        <f t="shared" si="52"/>
        <v>5.9210526315789469</v>
      </c>
      <c r="H75" s="20">
        <f t="shared" si="52"/>
        <v>0.6578947368421052</v>
      </c>
      <c r="I75" s="19"/>
      <c r="J75" s="291"/>
      <c r="K75" s="123">
        <f t="shared" si="51"/>
        <v>100</v>
      </c>
      <c r="L75" s="134">
        <f t="shared" si="51"/>
        <v>9.418282548476455</v>
      </c>
      <c r="M75" s="135">
        <f t="shared" si="51"/>
        <v>41.274238227146817</v>
      </c>
      <c r="N75" s="136">
        <f t="shared" si="51"/>
        <v>27.70083102493075</v>
      </c>
      <c r="O75" s="135">
        <f t="shared" si="51"/>
        <v>11.357340720221606</v>
      </c>
      <c r="P75" s="136">
        <f t="shared" si="51"/>
        <v>9.1412742382271475</v>
      </c>
      <c r="Q75" s="137">
        <f t="shared" si="51"/>
        <v>1.10803324099723</v>
      </c>
    </row>
    <row r="76" spans="1:17" ht="13.5" customHeight="1" x14ac:dyDescent="0.2">
      <c r="A76" s="292" t="str">
        <f>"正規の従業員・職員(n = "&amp;B76&amp;" )　　"</f>
        <v>正規の従業員・職員(n = 361 )　　</v>
      </c>
      <c r="B76" s="36">
        <v>361</v>
      </c>
      <c r="C76" s="28">
        <v>34</v>
      </c>
      <c r="D76" s="29">
        <v>149</v>
      </c>
      <c r="E76" s="30">
        <v>100</v>
      </c>
      <c r="F76" s="29">
        <v>41</v>
      </c>
      <c r="G76" s="30">
        <v>33</v>
      </c>
      <c r="H76" s="31">
        <v>4</v>
      </c>
      <c r="I76" s="19"/>
      <c r="J76" s="294" t="str">
        <f>A78</f>
        <v>パートタイム・アルバイト・派遣(n = 288 )　　</v>
      </c>
      <c r="K76" s="122">
        <f t="shared" si="51"/>
        <v>288</v>
      </c>
      <c r="L76" s="130">
        <f t="shared" si="51"/>
        <v>21</v>
      </c>
      <c r="M76" s="131">
        <f t="shared" si="51"/>
        <v>101</v>
      </c>
      <c r="N76" s="132">
        <f t="shared" si="51"/>
        <v>109</v>
      </c>
      <c r="O76" s="131">
        <f t="shared" si="51"/>
        <v>14</v>
      </c>
      <c r="P76" s="132">
        <f t="shared" si="51"/>
        <v>37</v>
      </c>
      <c r="Q76" s="133">
        <f t="shared" si="51"/>
        <v>6</v>
      </c>
    </row>
    <row r="77" spans="1:17" x14ac:dyDescent="0.2">
      <c r="A77" s="293"/>
      <c r="B77" s="37">
        <v>100</v>
      </c>
      <c r="C77" s="20">
        <f t="shared" ref="C77:H77" si="53">C76/$B$76*100</f>
        <v>9.418282548476455</v>
      </c>
      <c r="D77" s="20">
        <f t="shared" si="53"/>
        <v>41.274238227146817</v>
      </c>
      <c r="E77" s="20">
        <f t="shared" si="53"/>
        <v>27.70083102493075</v>
      </c>
      <c r="F77" s="20">
        <f t="shared" si="53"/>
        <v>11.357340720221606</v>
      </c>
      <c r="G77" s="20">
        <f t="shared" si="53"/>
        <v>9.1412742382271475</v>
      </c>
      <c r="H77" s="20">
        <f t="shared" si="53"/>
        <v>1.10803324099723</v>
      </c>
      <c r="I77" s="19"/>
      <c r="J77" s="295"/>
      <c r="K77" s="123">
        <f t="shared" si="51"/>
        <v>100</v>
      </c>
      <c r="L77" s="134">
        <f t="shared" si="51"/>
        <v>7.291666666666667</v>
      </c>
      <c r="M77" s="135">
        <f t="shared" si="51"/>
        <v>35.069444444444443</v>
      </c>
      <c r="N77" s="136">
        <f t="shared" si="51"/>
        <v>37.847222222222221</v>
      </c>
      <c r="O77" s="135">
        <f t="shared" si="51"/>
        <v>4.8611111111111116</v>
      </c>
      <c r="P77" s="136">
        <f t="shared" si="51"/>
        <v>12.847222222222221</v>
      </c>
      <c r="Q77" s="137">
        <f t="shared" si="51"/>
        <v>2.083333333333333</v>
      </c>
    </row>
    <row r="78" spans="1:17" ht="13.5" customHeight="1" x14ac:dyDescent="0.2">
      <c r="A78" s="296" t="str">
        <f>"パートタイム・アルバイト・派遣(n = "&amp;B78&amp;" )　　"</f>
        <v>パートタイム・アルバイト・派遣(n = 288 )　　</v>
      </c>
      <c r="B78" s="36">
        <v>288</v>
      </c>
      <c r="C78" s="28">
        <v>21</v>
      </c>
      <c r="D78" s="29">
        <v>101</v>
      </c>
      <c r="E78" s="30">
        <v>109</v>
      </c>
      <c r="F78" s="29">
        <v>14</v>
      </c>
      <c r="G78" s="30">
        <v>37</v>
      </c>
      <c r="H78" s="31">
        <v>6</v>
      </c>
      <c r="I78" s="19"/>
      <c r="J78" s="286" t="str">
        <f t="shared" ref="J78:Q78" si="54">A82</f>
        <v>家事従事(n = 160 )　　</v>
      </c>
      <c r="K78" s="122">
        <f t="shared" si="54"/>
        <v>160</v>
      </c>
      <c r="L78" s="130">
        <f t="shared" si="54"/>
        <v>14</v>
      </c>
      <c r="M78" s="131">
        <f t="shared" si="54"/>
        <v>68</v>
      </c>
      <c r="N78" s="132">
        <f t="shared" si="54"/>
        <v>58</v>
      </c>
      <c r="O78" s="131">
        <f t="shared" si="54"/>
        <v>9</v>
      </c>
      <c r="P78" s="132">
        <f t="shared" si="54"/>
        <v>9</v>
      </c>
      <c r="Q78" s="133">
        <f t="shared" si="54"/>
        <v>2</v>
      </c>
    </row>
    <row r="79" spans="1:17" x14ac:dyDescent="0.2">
      <c r="A79" s="297"/>
      <c r="B79" s="37">
        <v>100</v>
      </c>
      <c r="C79" s="20">
        <f t="shared" ref="C79:H79" si="55">C78/$B$78*100</f>
        <v>7.291666666666667</v>
      </c>
      <c r="D79" s="20">
        <f t="shared" si="55"/>
        <v>35.069444444444443</v>
      </c>
      <c r="E79" s="20">
        <f t="shared" si="55"/>
        <v>37.847222222222221</v>
      </c>
      <c r="F79" s="20">
        <f t="shared" si="55"/>
        <v>4.8611111111111116</v>
      </c>
      <c r="G79" s="20">
        <f t="shared" si="55"/>
        <v>12.847222222222221</v>
      </c>
      <c r="H79" s="20">
        <f t="shared" si="55"/>
        <v>2.083333333333333</v>
      </c>
      <c r="I79" s="19"/>
      <c r="J79" s="287"/>
      <c r="K79" s="123">
        <f t="shared" ref="K79:Q81" si="56">B83</f>
        <v>100</v>
      </c>
      <c r="L79" s="134">
        <f t="shared" si="56"/>
        <v>8.75</v>
      </c>
      <c r="M79" s="135">
        <f t="shared" si="56"/>
        <v>42.5</v>
      </c>
      <c r="N79" s="136">
        <f t="shared" si="56"/>
        <v>36.25</v>
      </c>
      <c r="O79" s="135">
        <f t="shared" si="56"/>
        <v>5.625</v>
      </c>
      <c r="P79" s="136">
        <f t="shared" si="56"/>
        <v>5.625</v>
      </c>
      <c r="Q79" s="137">
        <f t="shared" si="56"/>
        <v>1.25</v>
      </c>
    </row>
    <row r="80" spans="1:17" ht="13.5" customHeight="1" x14ac:dyDescent="0.2">
      <c r="A80" s="288" t="str">
        <f>"学生(n = "&amp;B80&amp;" )　　"</f>
        <v>学生(n = 43 )　　</v>
      </c>
      <c r="B80" s="36">
        <v>43</v>
      </c>
      <c r="C80" s="28">
        <v>5</v>
      </c>
      <c r="D80" s="29">
        <v>13</v>
      </c>
      <c r="E80" s="30">
        <v>14</v>
      </c>
      <c r="F80" s="29">
        <v>4</v>
      </c>
      <c r="G80" s="30">
        <v>7</v>
      </c>
      <c r="H80" s="31">
        <v>0</v>
      </c>
      <c r="I80" s="19"/>
      <c r="J80" s="286" t="str">
        <f>A84</f>
        <v>無職(n = 331 )　　</v>
      </c>
      <c r="K80" s="122">
        <f t="shared" si="56"/>
        <v>331</v>
      </c>
      <c r="L80" s="130">
        <f t="shared" si="56"/>
        <v>51</v>
      </c>
      <c r="M80" s="131">
        <f t="shared" si="56"/>
        <v>126</v>
      </c>
      <c r="N80" s="132">
        <f t="shared" si="56"/>
        <v>89</v>
      </c>
      <c r="O80" s="131">
        <f t="shared" si="56"/>
        <v>22</v>
      </c>
      <c r="P80" s="132">
        <f t="shared" si="56"/>
        <v>36</v>
      </c>
      <c r="Q80" s="133">
        <f t="shared" si="56"/>
        <v>7</v>
      </c>
    </row>
    <row r="81" spans="1:19" x14ac:dyDescent="0.2">
      <c r="A81" s="289"/>
      <c r="B81" s="37">
        <v>100</v>
      </c>
      <c r="C81" s="20">
        <f t="shared" ref="C81:H81" si="57">C80/$B$80*100</f>
        <v>11.627906976744185</v>
      </c>
      <c r="D81" s="20">
        <f t="shared" si="57"/>
        <v>30.232558139534881</v>
      </c>
      <c r="E81" s="20">
        <f t="shared" si="57"/>
        <v>32.558139534883722</v>
      </c>
      <c r="F81" s="20">
        <f t="shared" si="57"/>
        <v>9.3023255813953494</v>
      </c>
      <c r="G81" s="20">
        <f t="shared" si="57"/>
        <v>16.279069767441861</v>
      </c>
      <c r="H81" s="20">
        <f t="shared" si="57"/>
        <v>0</v>
      </c>
      <c r="I81" s="19"/>
      <c r="J81" s="287"/>
      <c r="K81" s="123">
        <f t="shared" si="56"/>
        <v>100</v>
      </c>
      <c r="L81" s="134">
        <f t="shared" si="56"/>
        <v>15.407854984894259</v>
      </c>
      <c r="M81" s="135">
        <f t="shared" si="56"/>
        <v>38.066465256797585</v>
      </c>
      <c r="N81" s="136">
        <f t="shared" si="56"/>
        <v>26.888217522658607</v>
      </c>
      <c r="O81" s="135">
        <f t="shared" si="56"/>
        <v>6.6465256797583088</v>
      </c>
      <c r="P81" s="136">
        <f t="shared" si="56"/>
        <v>10.876132930513595</v>
      </c>
      <c r="Q81" s="137">
        <f t="shared" si="56"/>
        <v>2.1148036253776437</v>
      </c>
    </row>
    <row r="82" spans="1:19" ht="13.5" customHeight="1" x14ac:dyDescent="0.2">
      <c r="A82" s="288" t="str">
        <f>"家事従事(n = "&amp;B82&amp;" )　　"</f>
        <v>家事従事(n = 160 )　　</v>
      </c>
      <c r="B82" s="36">
        <v>160</v>
      </c>
      <c r="C82" s="28">
        <v>14</v>
      </c>
      <c r="D82" s="29">
        <v>68</v>
      </c>
      <c r="E82" s="30">
        <v>58</v>
      </c>
      <c r="F82" s="29">
        <v>9</v>
      </c>
      <c r="G82" s="30">
        <v>9</v>
      </c>
      <c r="H82" s="31">
        <v>2</v>
      </c>
      <c r="I82" s="19"/>
      <c r="J82" s="318" t="str">
        <f>"その他(n = "&amp;K82&amp;" )　　"</f>
        <v>その他(n = 88 )　　</v>
      </c>
      <c r="K82" s="122">
        <f t="shared" ref="K82:Q82" si="58">B72+B80+B86</f>
        <v>88</v>
      </c>
      <c r="L82" s="130">
        <f t="shared" si="58"/>
        <v>9</v>
      </c>
      <c r="M82" s="131">
        <f t="shared" si="58"/>
        <v>30</v>
      </c>
      <c r="N82" s="132">
        <f t="shared" si="58"/>
        <v>26</v>
      </c>
      <c r="O82" s="131">
        <f t="shared" si="58"/>
        <v>9</v>
      </c>
      <c r="P82" s="132">
        <f t="shared" si="58"/>
        <v>12</v>
      </c>
      <c r="Q82" s="133">
        <f t="shared" si="58"/>
        <v>2</v>
      </c>
    </row>
    <row r="83" spans="1:19" ht="13.5" customHeight="1" x14ac:dyDescent="0.2">
      <c r="A83" s="289"/>
      <c r="B83" s="37">
        <v>100</v>
      </c>
      <c r="C83" s="20">
        <f t="shared" ref="C83:H83" si="59">C82/$B$82*100</f>
        <v>8.75</v>
      </c>
      <c r="D83" s="20">
        <f t="shared" si="59"/>
        <v>42.5</v>
      </c>
      <c r="E83" s="20">
        <f t="shared" si="59"/>
        <v>36.25</v>
      </c>
      <c r="F83" s="20">
        <f t="shared" si="59"/>
        <v>5.625</v>
      </c>
      <c r="G83" s="20">
        <f t="shared" si="59"/>
        <v>5.625</v>
      </c>
      <c r="H83" s="20">
        <f t="shared" si="59"/>
        <v>1.25</v>
      </c>
      <c r="I83" s="19"/>
      <c r="J83" s="319"/>
      <c r="K83" s="123">
        <v>100</v>
      </c>
      <c r="L83" s="134">
        <f t="shared" ref="L83:Q83" si="60">L82/$K$82*100</f>
        <v>10.227272727272728</v>
      </c>
      <c r="M83" s="135">
        <f t="shared" si="60"/>
        <v>34.090909090909086</v>
      </c>
      <c r="N83" s="136">
        <f t="shared" si="60"/>
        <v>29.545454545454547</v>
      </c>
      <c r="O83" s="135">
        <f t="shared" si="60"/>
        <v>10.227272727272728</v>
      </c>
      <c r="P83" s="136">
        <f t="shared" si="60"/>
        <v>13.636363636363635</v>
      </c>
      <c r="Q83" s="137">
        <f t="shared" si="60"/>
        <v>2.2727272727272729</v>
      </c>
    </row>
    <row r="84" spans="1:19" ht="13.5" customHeight="1" x14ac:dyDescent="0.2">
      <c r="A84" s="288" t="str">
        <f>"無職(n = "&amp;B84&amp;" )　　"</f>
        <v>無職(n = 331 )　　</v>
      </c>
      <c r="B84" s="36">
        <v>331</v>
      </c>
      <c r="C84" s="28">
        <v>51</v>
      </c>
      <c r="D84" s="29">
        <v>126</v>
      </c>
      <c r="E84" s="30">
        <v>89</v>
      </c>
      <c r="F84" s="29">
        <v>22</v>
      </c>
      <c r="G84" s="30">
        <v>36</v>
      </c>
      <c r="H84" s="31">
        <v>7</v>
      </c>
      <c r="I84" s="19"/>
      <c r="J84" s="298" t="s">
        <v>36</v>
      </c>
      <c r="K84" s="22"/>
      <c r="L84" s="22"/>
      <c r="M84" s="22"/>
      <c r="N84" s="4"/>
      <c r="O84" s="4"/>
      <c r="P84" s="4"/>
    </row>
    <row r="85" spans="1:19" ht="13.5" customHeight="1" x14ac:dyDescent="0.2">
      <c r="A85" s="289"/>
      <c r="B85" s="37">
        <v>100</v>
      </c>
      <c r="C85" s="20">
        <f t="shared" ref="C85:H85" si="61">C84/$B$84*100</f>
        <v>15.407854984894259</v>
      </c>
      <c r="D85" s="20">
        <f t="shared" si="61"/>
        <v>38.066465256797585</v>
      </c>
      <c r="E85" s="20">
        <f t="shared" si="61"/>
        <v>26.888217522658607</v>
      </c>
      <c r="F85" s="20">
        <f t="shared" si="61"/>
        <v>6.6465256797583088</v>
      </c>
      <c r="G85" s="20">
        <f t="shared" si="61"/>
        <v>10.876132930513595</v>
      </c>
      <c r="H85" s="20">
        <f t="shared" si="61"/>
        <v>2.1148036253776437</v>
      </c>
      <c r="I85" s="19"/>
      <c r="J85" s="299"/>
      <c r="K85" s="8"/>
      <c r="L85" s="8"/>
      <c r="M85" s="8"/>
      <c r="N85" s="8"/>
      <c r="O85" s="8"/>
      <c r="P85" s="8"/>
    </row>
    <row r="86" spans="1:19" ht="13.5" customHeight="1" x14ac:dyDescent="0.2">
      <c r="A86" s="288" t="str">
        <f>"その他(n = "&amp;B86&amp;" )　　"</f>
        <v>その他(n = 31 )　　</v>
      </c>
      <c r="B86" s="36">
        <v>31</v>
      </c>
      <c r="C86" s="28">
        <v>3</v>
      </c>
      <c r="D86" s="29">
        <v>10</v>
      </c>
      <c r="E86" s="30">
        <v>7</v>
      </c>
      <c r="F86" s="29">
        <v>4</v>
      </c>
      <c r="G86" s="30">
        <v>5</v>
      </c>
      <c r="H86" s="31">
        <v>2</v>
      </c>
      <c r="I86" s="19"/>
      <c r="J86" s="12" t="str">
        <f>J67</f>
        <v>【職業別】</v>
      </c>
      <c r="K86" s="69" t="str">
        <f t="shared" ref="K86:P86" si="62">L67</f>
        <v>関心がある</v>
      </c>
      <c r="L86" s="70" t="str">
        <f t="shared" si="62"/>
        <v>どちらかといえば関心がある</v>
      </c>
      <c r="M86" s="69" t="str">
        <f t="shared" si="62"/>
        <v>どちらかといえば関心がない</v>
      </c>
      <c r="N86" s="70" t="str">
        <f t="shared" si="62"/>
        <v>関心がない</v>
      </c>
      <c r="O86" s="70" t="str">
        <f t="shared" si="62"/>
        <v>わからない</v>
      </c>
      <c r="P86" s="71" t="str">
        <f t="shared" si="62"/>
        <v>無回答</v>
      </c>
      <c r="Q86" s="54" t="s">
        <v>305</v>
      </c>
      <c r="R86" s="54" t="s">
        <v>304</v>
      </c>
      <c r="S86" s="59" t="s">
        <v>45</v>
      </c>
    </row>
    <row r="87" spans="1:19" ht="13.5" customHeight="1" x14ac:dyDescent="0.2">
      <c r="A87" s="289"/>
      <c r="B87" s="37">
        <v>100</v>
      </c>
      <c r="C87" s="20">
        <f t="shared" ref="C87:H87" si="63">C86/$B$86*100</f>
        <v>9.67741935483871</v>
      </c>
      <c r="D87" s="20">
        <f t="shared" si="63"/>
        <v>32.258064516129032</v>
      </c>
      <c r="E87" s="20">
        <f t="shared" si="63"/>
        <v>22.58064516129032</v>
      </c>
      <c r="F87" s="20">
        <f t="shared" si="63"/>
        <v>12.903225806451612</v>
      </c>
      <c r="G87" s="20">
        <f t="shared" si="63"/>
        <v>16.129032258064516</v>
      </c>
      <c r="H87" s="20">
        <f t="shared" si="63"/>
        <v>6.4516129032258061</v>
      </c>
      <c r="I87" s="19"/>
      <c r="J87" s="75" t="str">
        <f>J68</f>
        <v>全体(n = 1,553 )　　</v>
      </c>
      <c r="K87" s="79">
        <f t="shared" ref="K87:P87" si="64">L69</f>
        <v>11.461687057308435</v>
      </c>
      <c r="L87" s="80">
        <f t="shared" si="64"/>
        <v>38.506117192530589</v>
      </c>
      <c r="M87" s="79">
        <f t="shared" si="64"/>
        <v>30.650354153251769</v>
      </c>
      <c r="N87" s="80">
        <f t="shared" si="64"/>
        <v>8.1133290405666454</v>
      </c>
      <c r="O87" s="80">
        <f t="shared" si="64"/>
        <v>9.7231165486155824</v>
      </c>
      <c r="P87" s="81">
        <f t="shared" si="64"/>
        <v>1.5453960077269802</v>
      </c>
      <c r="Q87" s="55">
        <f t="shared" ref="Q87:Q94" si="65">K87+L87</f>
        <v>49.96780424983902</v>
      </c>
      <c r="R87" s="55">
        <f t="shared" ref="R87:R94" si="66">M87+N87</f>
        <v>38.763683193818416</v>
      </c>
      <c r="S87" s="57">
        <f t="shared" ref="S87:S94" si="67">Q87-R87</f>
        <v>11.204121056020604</v>
      </c>
    </row>
    <row r="88" spans="1:19" ht="13.5" customHeight="1" x14ac:dyDescent="0.2">
      <c r="J88" s="90" t="str">
        <f>J70</f>
        <v>自営業(n = 145 )　　</v>
      </c>
      <c r="K88" s="93">
        <f t="shared" ref="K88:P88" si="68">L71</f>
        <v>15.172413793103448</v>
      </c>
      <c r="L88" s="94">
        <f t="shared" si="68"/>
        <v>40</v>
      </c>
      <c r="M88" s="93">
        <f t="shared" si="68"/>
        <v>28.965517241379313</v>
      </c>
      <c r="N88" s="94">
        <f t="shared" si="68"/>
        <v>6.8965517241379306</v>
      </c>
      <c r="O88" s="94">
        <f t="shared" si="68"/>
        <v>5.5172413793103452</v>
      </c>
      <c r="P88" s="95">
        <f t="shared" si="68"/>
        <v>3.4482758620689653</v>
      </c>
      <c r="Q88" s="242">
        <f t="shared" si="65"/>
        <v>55.172413793103445</v>
      </c>
      <c r="R88" s="242">
        <f t="shared" si="66"/>
        <v>35.862068965517246</v>
      </c>
      <c r="S88" s="25">
        <f t="shared" si="67"/>
        <v>19.310344827586199</v>
      </c>
    </row>
    <row r="89" spans="1:19" ht="13.5" customHeight="1" x14ac:dyDescent="0.2">
      <c r="J89" s="91" t="str">
        <f>J72</f>
        <v>会社・団体役員(n = 152 )　　</v>
      </c>
      <c r="K89" s="97">
        <f t="shared" ref="K89:P89" si="69">L73</f>
        <v>13.815789473684212</v>
      </c>
      <c r="L89" s="98">
        <f t="shared" si="69"/>
        <v>38.815789473684212</v>
      </c>
      <c r="M89" s="97">
        <f t="shared" si="69"/>
        <v>28.289473684210524</v>
      </c>
      <c r="N89" s="98">
        <f t="shared" si="69"/>
        <v>12.5</v>
      </c>
      <c r="O89" s="98">
        <f t="shared" si="69"/>
        <v>5.9210526315789469</v>
      </c>
      <c r="P89" s="99">
        <f t="shared" si="69"/>
        <v>0.6578947368421052</v>
      </c>
      <c r="Q89" s="242">
        <f t="shared" si="65"/>
        <v>52.631578947368425</v>
      </c>
      <c r="R89" s="242">
        <f t="shared" si="66"/>
        <v>40.78947368421052</v>
      </c>
      <c r="S89" s="25">
        <f t="shared" si="67"/>
        <v>11.842105263157904</v>
      </c>
    </row>
    <row r="90" spans="1:19" ht="13.5" customHeight="1" x14ac:dyDescent="0.2">
      <c r="J90" s="91" t="str">
        <f>J74</f>
        <v>正規の従業員・職員(n = 361 )　　</v>
      </c>
      <c r="K90" s="97">
        <f t="shared" ref="K90:P90" si="70">L75</f>
        <v>9.418282548476455</v>
      </c>
      <c r="L90" s="98">
        <f t="shared" si="70"/>
        <v>41.274238227146817</v>
      </c>
      <c r="M90" s="97">
        <f t="shared" si="70"/>
        <v>27.70083102493075</v>
      </c>
      <c r="N90" s="98">
        <f t="shared" si="70"/>
        <v>11.357340720221606</v>
      </c>
      <c r="O90" s="98">
        <f t="shared" si="70"/>
        <v>9.1412742382271475</v>
      </c>
      <c r="P90" s="99">
        <f t="shared" si="70"/>
        <v>1.10803324099723</v>
      </c>
      <c r="Q90" s="242">
        <f t="shared" si="65"/>
        <v>50.692520775623272</v>
      </c>
      <c r="R90" s="242">
        <f t="shared" si="66"/>
        <v>39.058171745152357</v>
      </c>
      <c r="S90" s="25">
        <f t="shared" si="67"/>
        <v>11.634349030470915</v>
      </c>
    </row>
    <row r="91" spans="1:19" ht="13.5" customHeight="1" x14ac:dyDescent="0.2">
      <c r="J91" s="91" t="str">
        <f>J76</f>
        <v>パートタイム・アルバイト・派遣(n = 288 )　　</v>
      </c>
      <c r="K91" s="97">
        <f t="shared" ref="K91:P91" si="71">L77</f>
        <v>7.291666666666667</v>
      </c>
      <c r="L91" s="98">
        <f t="shared" si="71"/>
        <v>35.069444444444443</v>
      </c>
      <c r="M91" s="97">
        <f t="shared" si="71"/>
        <v>37.847222222222221</v>
      </c>
      <c r="N91" s="98">
        <f t="shared" si="71"/>
        <v>4.8611111111111116</v>
      </c>
      <c r="O91" s="98">
        <f t="shared" si="71"/>
        <v>12.847222222222221</v>
      </c>
      <c r="P91" s="99">
        <f t="shared" si="71"/>
        <v>2.083333333333333</v>
      </c>
      <c r="Q91" s="242">
        <f t="shared" si="65"/>
        <v>42.361111111111107</v>
      </c>
      <c r="R91" s="242">
        <f t="shared" si="66"/>
        <v>42.708333333333336</v>
      </c>
      <c r="S91" s="25">
        <f t="shared" si="67"/>
        <v>-0.34722222222222854</v>
      </c>
    </row>
    <row r="92" spans="1:19" ht="13.5" customHeight="1" x14ac:dyDescent="0.2">
      <c r="J92" s="91" t="str">
        <f>J78</f>
        <v>家事従事(n = 160 )　　</v>
      </c>
      <c r="K92" s="97">
        <f t="shared" ref="K92:P92" si="72">L79</f>
        <v>8.75</v>
      </c>
      <c r="L92" s="98">
        <f t="shared" si="72"/>
        <v>42.5</v>
      </c>
      <c r="M92" s="97">
        <f t="shared" si="72"/>
        <v>36.25</v>
      </c>
      <c r="N92" s="98">
        <f t="shared" si="72"/>
        <v>5.625</v>
      </c>
      <c r="O92" s="98">
        <f t="shared" si="72"/>
        <v>5.625</v>
      </c>
      <c r="P92" s="99">
        <f t="shared" si="72"/>
        <v>1.25</v>
      </c>
      <c r="Q92" s="242">
        <f t="shared" si="65"/>
        <v>51.25</v>
      </c>
      <c r="R92" s="242">
        <f t="shared" si="66"/>
        <v>41.875</v>
      </c>
      <c r="S92" s="25">
        <f t="shared" si="67"/>
        <v>9.375</v>
      </c>
    </row>
    <row r="93" spans="1:19" ht="13.5" customHeight="1" x14ac:dyDescent="0.2">
      <c r="J93" s="91" t="str">
        <f>J80</f>
        <v>無職(n = 331 )　　</v>
      </c>
      <c r="K93" s="97">
        <f t="shared" ref="K93:P93" si="73">L81</f>
        <v>15.407854984894259</v>
      </c>
      <c r="L93" s="98">
        <f t="shared" si="73"/>
        <v>38.066465256797585</v>
      </c>
      <c r="M93" s="97">
        <f t="shared" si="73"/>
        <v>26.888217522658607</v>
      </c>
      <c r="N93" s="98">
        <f t="shared" si="73"/>
        <v>6.6465256797583088</v>
      </c>
      <c r="O93" s="98">
        <f t="shared" si="73"/>
        <v>10.876132930513595</v>
      </c>
      <c r="P93" s="99">
        <f t="shared" si="73"/>
        <v>2.1148036253776437</v>
      </c>
      <c r="Q93" s="242">
        <f t="shared" si="65"/>
        <v>53.474320241691842</v>
      </c>
      <c r="R93" s="242">
        <f t="shared" si="66"/>
        <v>33.534743202416919</v>
      </c>
      <c r="S93" s="25">
        <f t="shared" si="67"/>
        <v>19.939577039274923</v>
      </c>
    </row>
    <row r="94" spans="1:19" ht="13.5" customHeight="1" x14ac:dyDescent="0.2">
      <c r="J94" s="77" t="str">
        <f>J82</f>
        <v>その他(n = 88 )　　</v>
      </c>
      <c r="K94" s="87">
        <f t="shared" ref="K94:P94" si="74">L83</f>
        <v>10.227272727272728</v>
      </c>
      <c r="L94" s="88">
        <f t="shared" si="74"/>
        <v>34.090909090909086</v>
      </c>
      <c r="M94" s="87">
        <f t="shared" si="74"/>
        <v>29.545454545454547</v>
      </c>
      <c r="N94" s="88">
        <f t="shared" si="74"/>
        <v>10.227272727272728</v>
      </c>
      <c r="O94" s="88">
        <f t="shared" si="74"/>
        <v>13.636363636363635</v>
      </c>
      <c r="P94" s="89">
        <f t="shared" si="74"/>
        <v>2.2727272727272729</v>
      </c>
      <c r="Q94" s="242">
        <f t="shared" si="65"/>
        <v>44.318181818181813</v>
      </c>
      <c r="R94" s="242">
        <f t="shared" si="66"/>
        <v>39.772727272727273</v>
      </c>
      <c r="S94" s="25">
        <f t="shared" si="67"/>
        <v>4.5454545454545396</v>
      </c>
    </row>
    <row r="96" spans="1:19" x14ac:dyDescent="0.2">
      <c r="A96" s="3" t="s">
        <v>307</v>
      </c>
      <c r="B96" s="1" t="str">
        <f>B66</f>
        <v>県事業への関心の有無</v>
      </c>
      <c r="C96" s="8"/>
      <c r="D96" s="9" t="s">
        <v>1</v>
      </c>
      <c r="E96" s="241" t="s">
        <v>306</v>
      </c>
      <c r="F96" s="8"/>
      <c r="G96" s="8"/>
      <c r="H96" s="9" t="s">
        <v>1</v>
      </c>
      <c r="I96" s="8"/>
      <c r="J96" s="8"/>
      <c r="K96" s="8"/>
      <c r="L96" s="8"/>
      <c r="M96" s="8"/>
      <c r="N96" s="8"/>
      <c r="O96" s="8"/>
      <c r="P96" s="8"/>
    </row>
    <row r="97" spans="1:19" ht="43.2" x14ac:dyDescent="0.2">
      <c r="A97" s="13" t="s">
        <v>66</v>
      </c>
      <c r="B97" s="41" t="str">
        <f>B67</f>
        <v>調査数</v>
      </c>
      <c r="C97" s="42" t="str">
        <f t="shared" ref="C97:H97" si="75">C67</f>
        <v>関心がある</v>
      </c>
      <c r="D97" s="43" t="str">
        <f t="shared" si="75"/>
        <v>どちらかといえば関心がある</v>
      </c>
      <c r="E97" s="43" t="str">
        <f t="shared" si="75"/>
        <v>どちらかといえば関心がない</v>
      </c>
      <c r="F97" s="43" t="str">
        <f t="shared" si="75"/>
        <v>関心がない</v>
      </c>
      <c r="G97" s="43" t="str">
        <f t="shared" si="75"/>
        <v>わからない</v>
      </c>
      <c r="H97" s="45" t="str">
        <f t="shared" si="75"/>
        <v>無回答</v>
      </c>
    </row>
    <row r="98" spans="1:19" x14ac:dyDescent="0.2">
      <c r="A98" s="286" t="str">
        <f>A68</f>
        <v>全体(n = 1,553 )　　</v>
      </c>
      <c r="B98" s="36">
        <v>1553</v>
      </c>
      <c r="C98" s="28">
        <v>178</v>
      </c>
      <c r="D98" s="29">
        <v>598</v>
      </c>
      <c r="E98" s="30">
        <v>476</v>
      </c>
      <c r="F98" s="29">
        <v>126</v>
      </c>
      <c r="G98" s="30">
        <v>150</v>
      </c>
      <c r="H98" s="31">
        <v>25</v>
      </c>
    </row>
    <row r="99" spans="1:19" x14ac:dyDescent="0.2">
      <c r="A99" s="287"/>
      <c r="B99" s="37">
        <v>100</v>
      </c>
      <c r="C99" s="20">
        <f t="shared" ref="C99:H99" si="76">C98/$B$34*100</f>
        <v>11.461687057308435</v>
      </c>
      <c r="D99" s="20">
        <f t="shared" si="76"/>
        <v>38.506117192530589</v>
      </c>
      <c r="E99" s="20">
        <f t="shared" si="76"/>
        <v>30.650354153251769</v>
      </c>
      <c r="F99" s="20">
        <f t="shared" si="76"/>
        <v>8.1133290405666454</v>
      </c>
      <c r="G99" s="20">
        <f t="shared" si="76"/>
        <v>9.6587250482936238</v>
      </c>
      <c r="H99" s="20">
        <f t="shared" si="76"/>
        <v>1.6097875080489377</v>
      </c>
    </row>
    <row r="100" spans="1:19" ht="13.5" customHeight="1" x14ac:dyDescent="0.2">
      <c r="A100" s="324" t="str">
        <f>"十分満足している(n = "&amp;B100&amp;" )"</f>
        <v>十分満足している(n = 66 )</v>
      </c>
      <c r="B100" s="36">
        <v>66</v>
      </c>
      <c r="C100" s="28"/>
      <c r="D100" s="29"/>
      <c r="E100" s="30"/>
      <c r="F100" s="29"/>
      <c r="G100" s="30"/>
      <c r="H100" s="31"/>
    </row>
    <row r="101" spans="1:19" x14ac:dyDescent="0.2">
      <c r="A101" s="325"/>
      <c r="B101" s="37">
        <v>100</v>
      </c>
      <c r="C101" s="20"/>
      <c r="D101" s="232"/>
      <c r="E101" s="233"/>
      <c r="F101" s="232"/>
      <c r="G101" s="233"/>
      <c r="H101" s="231"/>
    </row>
    <row r="102" spans="1:19" ht="13.5" customHeight="1" x14ac:dyDescent="0.2">
      <c r="A102" s="324" t="str">
        <f>"おおむね満足している(n = "&amp;B102&amp;" )"</f>
        <v>おおむね満足している(n = 768 )</v>
      </c>
      <c r="B102" s="36">
        <v>768</v>
      </c>
      <c r="C102" s="32"/>
      <c r="D102" s="33"/>
      <c r="E102" s="33"/>
      <c r="F102" s="33"/>
      <c r="G102" s="33"/>
      <c r="H102" s="35"/>
    </row>
    <row r="103" spans="1:19" x14ac:dyDescent="0.2">
      <c r="A103" s="325"/>
      <c r="B103" s="37">
        <v>100</v>
      </c>
      <c r="C103" s="20"/>
      <c r="D103" s="232"/>
      <c r="E103" s="232"/>
      <c r="F103" s="232"/>
      <c r="G103" s="232"/>
      <c r="H103" s="231"/>
    </row>
    <row r="104" spans="1:19" ht="13.5" customHeight="1" x14ac:dyDescent="0.2">
      <c r="A104" s="288" t="str">
        <f>"まだまだ不満だ(n = "&amp;B104&amp;" )"</f>
        <v>まだまだ不満だ(n = 511 )</v>
      </c>
      <c r="B104" s="36">
        <v>511</v>
      </c>
      <c r="C104" s="32"/>
      <c r="D104" s="33"/>
      <c r="E104" s="33"/>
      <c r="F104" s="33"/>
      <c r="G104" s="33"/>
      <c r="H104" s="35"/>
    </row>
    <row r="105" spans="1:19" x14ac:dyDescent="0.2">
      <c r="A105" s="289"/>
      <c r="B105" s="37">
        <v>100</v>
      </c>
      <c r="C105" s="20"/>
      <c r="D105" s="232"/>
      <c r="E105" s="232"/>
      <c r="F105" s="232"/>
      <c r="G105" s="232"/>
      <c r="H105" s="231"/>
    </row>
    <row r="106" spans="1:19" ht="13.5" customHeight="1" x14ac:dyDescent="0.2">
      <c r="A106" s="288" t="str">
        <f>"きわめて不満だ(n = "&amp;B106&amp;" )"</f>
        <v>きわめて不満だ(n = 130 )</v>
      </c>
      <c r="B106" s="36">
        <v>130</v>
      </c>
      <c r="C106" s="28"/>
      <c r="D106" s="29"/>
      <c r="E106" s="30"/>
      <c r="F106" s="29"/>
      <c r="G106" s="30"/>
      <c r="H106" s="31"/>
    </row>
    <row r="107" spans="1:19" x14ac:dyDescent="0.2">
      <c r="A107" s="289"/>
      <c r="B107" s="37">
        <v>100</v>
      </c>
      <c r="C107" s="20"/>
      <c r="D107" s="232"/>
      <c r="E107" s="233"/>
      <c r="F107" s="232"/>
      <c r="G107" s="233"/>
      <c r="H107" s="231"/>
    </row>
    <row r="108" spans="1:19" ht="13.5" customHeight="1" x14ac:dyDescent="0.2">
      <c r="A108" s="288" t="str">
        <f>"わからない(n = "&amp;B108&amp;" )"</f>
        <v>わからない(n = 65 )</v>
      </c>
      <c r="B108" s="36">
        <v>65</v>
      </c>
      <c r="C108" s="28"/>
      <c r="D108" s="29"/>
      <c r="E108" s="30"/>
      <c r="F108" s="29"/>
      <c r="G108" s="30"/>
      <c r="H108" s="31"/>
    </row>
    <row r="109" spans="1:19" x14ac:dyDescent="0.2">
      <c r="A109" s="289"/>
      <c r="B109" s="37">
        <v>100</v>
      </c>
      <c r="C109" s="20"/>
      <c r="D109" s="232"/>
      <c r="E109" s="233"/>
      <c r="F109" s="232"/>
      <c r="G109" s="233"/>
      <c r="H109" s="231"/>
    </row>
    <row r="111" spans="1:19" ht="12.75" customHeight="1" x14ac:dyDescent="0.2">
      <c r="A111" s="56" t="s">
        <v>112</v>
      </c>
      <c r="B111" s="240"/>
      <c r="C111" s="8"/>
      <c r="D111" s="5"/>
      <c r="E111" s="5" t="s">
        <v>1</v>
      </c>
      <c r="F111" s="9"/>
      <c r="G111" s="8"/>
      <c r="H111" s="9"/>
      <c r="J111" s="53"/>
      <c r="K111" s="27"/>
      <c r="L111" s="27"/>
      <c r="M111" s="27"/>
      <c r="N111" s="27"/>
      <c r="O111" s="27"/>
      <c r="P111" s="27"/>
    </row>
    <row r="112" spans="1:19" ht="33.75" customHeight="1" x14ac:dyDescent="0.2">
      <c r="A112" s="13" t="str">
        <f t="shared" ref="A112:H113" si="77">A97</f>
        <v>【くらしの満足度別】</v>
      </c>
      <c r="B112" s="67" t="str">
        <f t="shared" si="77"/>
        <v>調査数</v>
      </c>
      <c r="C112" s="68" t="str">
        <f t="shared" si="77"/>
        <v>関心がある</v>
      </c>
      <c r="D112" s="69" t="str">
        <f t="shared" si="77"/>
        <v>どちらかといえば関心がある</v>
      </c>
      <c r="E112" s="69" t="str">
        <f t="shared" si="77"/>
        <v>どちらかといえば関心がない</v>
      </c>
      <c r="F112" s="69" t="str">
        <f t="shared" si="77"/>
        <v>関心がない</v>
      </c>
      <c r="G112" s="69" t="str">
        <f t="shared" si="77"/>
        <v>わからない</v>
      </c>
      <c r="H112" s="71" t="str">
        <f t="shared" si="77"/>
        <v>無回答</v>
      </c>
      <c r="I112" s="52" t="s">
        <v>35</v>
      </c>
      <c r="J112" s="12" t="str">
        <f>A112</f>
        <v>【くらしの満足度別】</v>
      </c>
      <c r="K112" s="68" t="str">
        <f t="shared" ref="K112:P112" si="78">C112</f>
        <v>関心がある</v>
      </c>
      <c r="L112" s="69" t="str">
        <f t="shared" si="78"/>
        <v>どちらかといえば関心がある</v>
      </c>
      <c r="M112" s="69" t="str">
        <f t="shared" si="78"/>
        <v>どちらかといえば関心がない</v>
      </c>
      <c r="N112" s="69" t="str">
        <f t="shared" si="78"/>
        <v>関心がない</v>
      </c>
      <c r="O112" s="69" t="str">
        <f t="shared" si="78"/>
        <v>わからない</v>
      </c>
      <c r="P112" s="71" t="str">
        <f t="shared" si="78"/>
        <v>無回答</v>
      </c>
      <c r="Q112" s="54" t="s">
        <v>305</v>
      </c>
      <c r="R112" s="54" t="s">
        <v>304</v>
      </c>
      <c r="S112" s="59" t="s">
        <v>45</v>
      </c>
    </row>
    <row r="113" spans="1:19" ht="12.75" customHeight="1" x14ac:dyDescent="0.2">
      <c r="A113" s="286" t="str">
        <f t="shared" si="77"/>
        <v>全体(n = 1,553 )　　</v>
      </c>
      <c r="B113" s="234">
        <f t="shared" si="77"/>
        <v>1553</v>
      </c>
      <c r="C113" s="138">
        <f t="shared" si="77"/>
        <v>178</v>
      </c>
      <c r="D113" s="139">
        <f t="shared" si="77"/>
        <v>598</v>
      </c>
      <c r="E113" s="139">
        <f t="shared" si="77"/>
        <v>476</v>
      </c>
      <c r="F113" s="139">
        <f t="shared" si="77"/>
        <v>126</v>
      </c>
      <c r="G113" s="139">
        <f t="shared" si="77"/>
        <v>150</v>
      </c>
      <c r="H113" s="140">
        <f t="shared" si="77"/>
        <v>25</v>
      </c>
      <c r="J113" s="239" t="str">
        <f>A113</f>
        <v>全体(n = 1,553 )　　</v>
      </c>
      <c r="K113" s="195">
        <f t="shared" ref="K113:P113" si="79">C114</f>
        <v>11.461687057308435</v>
      </c>
      <c r="L113" s="197">
        <f t="shared" si="79"/>
        <v>38.506117192530589</v>
      </c>
      <c r="M113" s="197">
        <f t="shared" si="79"/>
        <v>30.650354153251769</v>
      </c>
      <c r="N113" s="197">
        <f t="shared" si="79"/>
        <v>8.1133290405666454</v>
      </c>
      <c r="O113" s="197">
        <f t="shared" si="79"/>
        <v>9.6587250482936238</v>
      </c>
      <c r="P113" s="199">
        <f t="shared" si="79"/>
        <v>1.6097875080489377</v>
      </c>
      <c r="Q113" s="55">
        <f>K113+L113</f>
        <v>49.96780424983902</v>
      </c>
      <c r="R113" s="55">
        <f>M113+N113</f>
        <v>38.763683193818416</v>
      </c>
      <c r="S113" s="57">
        <f>Q113-R113</f>
        <v>11.204121056020604</v>
      </c>
    </row>
    <row r="114" spans="1:19" ht="12.75" customHeight="1" x14ac:dyDescent="0.2">
      <c r="A114" s="287"/>
      <c r="B114" s="162">
        <f t="shared" ref="B114:H114" si="80">B99</f>
        <v>100</v>
      </c>
      <c r="C114" s="163">
        <f t="shared" si="80"/>
        <v>11.461687057308435</v>
      </c>
      <c r="D114" s="164">
        <f t="shared" si="80"/>
        <v>38.506117192530589</v>
      </c>
      <c r="E114" s="164">
        <f t="shared" si="80"/>
        <v>30.650354153251769</v>
      </c>
      <c r="F114" s="164">
        <f t="shared" si="80"/>
        <v>8.1133290405666454</v>
      </c>
      <c r="G114" s="164">
        <f t="shared" si="80"/>
        <v>9.6587250482936238</v>
      </c>
      <c r="H114" s="166">
        <f t="shared" si="80"/>
        <v>1.6097875080489377</v>
      </c>
      <c r="J114" s="101" t="str">
        <f>A115</f>
        <v>満足層(n = 834 )　　</v>
      </c>
      <c r="K114" s="92">
        <f t="shared" ref="K114:P114" si="81">C116</f>
        <v>0</v>
      </c>
      <c r="L114" s="93">
        <f t="shared" si="81"/>
        <v>0</v>
      </c>
      <c r="M114" s="93">
        <f t="shared" si="81"/>
        <v>0</v>
      </c>
      <c r="N114" s="93">
        <f t="shared" si="81"/>
        <v>0</v>
      </c>
      <c r="O114" s="93">
        <f t="shared" si="81"/>
        <v>0</v>
      </c>
      <c r="P114" s="95">
        <f t="shared" si="81"/>
        <v>0</v>
      </c>
      <c r="Q114" s="24">
        <f>K114+L114</f>
        <v>0</v>
      </c>
      <c r="R114" s="24">
        <f>M114+N114</f>
        <v>0</v>
      </c>
      <c r="S114" s="25">
        <f>Q114-R114</f>
        <v>0</v>
      </c>
    </row>
    <row r="115" spans="1:19" ht="12.75" customHeight="1" x14ac:dyDescent="0.2">
      <c r="A115" s="318" t="str">
        <f>"満足層(n = "&amp;B115&amp;" )　　"</f>
        <v>満足層(n = 834 )　　</v>
      </c>
      <c r="B115" s="234">
        <f t="shared" ref="B115:H115" si="82">B100+B102</f>
        <v>834</v>
      </c>
      <c r="C115" s="138">
        <f t="shared" si="82"/>
        <v>0</v>
      </c>
      <c r="D115" s="139">
        <f t="shared" si="82"/>
        <v>0</v>
      </c>
      <c r="E115" s="139">
        <f t="shared" si="82"/>
        <v>0</v>
      </c>
      <c r="F115" s="139">
        <f t="shared" si="82"/>
        <v>0</v>
      </c>
      <c r="G115" s="139">
        <f t="shared" si="82"/>
        <v>0</v>
      </c>
      <c r="H115" s="140">
        <f t="shared" si="82"/>
        <v>0</v>
      </c>
      <c r="J115" s="238" t="str">
        <f>A117</f>
        <v>不満層(n = 641 )　　</v>
      </c>
      <c r="K115" s="237">
        <f t="shared" ref="K115:P115" si="83">C118</f>
        <v>0</v>
      </c>
      <c r="L115" s="236">
        <f t="shared" si="83"/>
        <v>0</v>
      </c>
      <c r="M115" s="236">
        <f t="shared" si="83"/>
        <v>0</v>
      </c>
      <c r="N115" s="236">
        <f t="shared" si="83"/>
        <v>0</v>
      </c>
      <c r="O115" s="236">
        <f t="shared" si="83"/>
        <v>0</v>
      </c>
      <c r="P115" s="235">
        <f t="shared" si="83"/>
        <v>0</v>
      </c>
      <c r="Q115" s="24">
        <f>K115+L115</f>
        <v>0</v>
      </c>
      <c r="R115" s="24">
        <f>M115+N115</f>
        <v>0</v>
      </c>
      <c r="S115" s="25">
        <f>Q115-R115</f>
        <v>0</v>
      </c>
    </row>
    <row r="116" spans="1:19" ht="12.75" customHeight="1" x14ac:dyDescent="0.2">
      <c r="A116" s="319"/>
      <c r="B116" s="162">
        <v>100</v>
      </c>
      <c r="C116" s="134">
        <f t="shared" ref="C116:H116" si="84">(C115/$B$115)*100</f>
        <v>0</v>
      </c>
      <c r="D116" s="164">
        <f t="shared" si="84"/>
        <v>0</v>
      </c>
      <c r="E116" s="164">
        <f t="shared" si="84"/>
        <v>0</v>
      </c>
      <c r="F116" s="164">
        <f t="shared" si="84"/>
        <v>0</v>
      </c>
      <c r="G116" s="164">
        <f t="shared" si="84"/>
        <v>0</v>
      </c>
      <c r="H116" s="166">
        <f t="shared" si="84"/>
        <v>0</v>
      </c>
    </row>
    <row r="117" spans="1:19" ht="12.75" customHeight="1" x14ac:dyDescent="0.2">
      <c r="A117" s="318" t="str">
        <f>"不満層(n = "&amp;B117&amp;" )　　"</f>
        <v>不満層(n = 641 )　　</v>
      </c>
      <c r="B117" s="234">
        <f t="shared" ref="B117:H117" si="85">B104+B106</f>
        <v>641</v>
      </c>
      <c r="C117" s="138">
        <f t="shared" si="85"/>
        <v>0</v>
      </c>
      <c r="D117" s="139">
        <f t="shared" si="85"/>
        <v>0</v>
      </c>
      <c r="E117" s="139">
        <f t="shared" si="85"/>
        <v>0</v>
      </c>
      <c r="F117" s="139">
        <f t="shared" si="85"/>
        <v>0</v>
      </c>
      <c r="G117" s="139">
        <f t="shared" si="85"/>
        <v>0</v>
      </c>
      <c r="H117" s="140">
        <f t="shared" si="85"/>
        <v>0</v>
      </c>
    </row>
    <row r="118" spans="1:19" x14ac:dyDescent="0.2">
      <c r="A118" s="319"/>
      <c r="B118" s="162">
        <v>100</v>
      </c>
      <c r="C118" s="134">
        <f t="shared" ref="C118:H118" si="86">(C117/$B$117)*100</f>
        <v>0</v>
      </c>
      <c r="D118" s="164">
        <f t="shared" si="86"/>
        <v>0</v>
      </c>
      <c r="E118" s="164">
        <f t="shared" si="86"/>
        <v>0</v>
      </c>
      <c r="F118" s="164">
        <f t="shared" si="86"/>
        <v>0</v>
      </c>
      <c r="G118" s="164">
        <f t="shared" si="86"/>
        <v>0</v>
      </c>
      <c r="H118" s="166">
        <f t="shared" si="86"/>
        <v>0</v>
      </c>
    </row>
  </sheetData>
  <mergeCells count="45">
    <mergeCell ref="A24:A25"/>
    <mergeCell ref="A26:A27"/>
    <mergeCell ref="A28:A29"/>
    <mergeCell ref="A34:A35"/>
    <mergeCell ref="A38:A39"/>
    <mergeCell ref="A36:A37"/>
    <mergeCell ref="A55:A56"/>
    <mergeCell ref="A57:A58"/>
    <mergeCell ref="A59:A60"/>
    <mergeCell ref="A61:A62"/>
    <mergeCell ref="A40:A41"/>
    <mergeCell ref="A42:A43"/>
    <mergeCell ref="A44:A45"/>
    <mergeCell ref="A46:A47"/>
    <mergeCell ref="A48:A49"/>
    <mergeCell ref="A53:A54"/>
    <mergeCell ref="A63:A64"/>
    <mergeCell ref="A68:A69"/>
    <mergeCell ref="A70:A71"/>
    <mergeCell ref="J70:J71"/>
    <mergeCell ref="A72:A73"/>
    <mergeCell ref="J72:J73"/>
    <mergeCell ref="J68:J69"/>
    <mergeCell ref="A74:A75"/>
    <mergeCell ref="J74:J75"/>
    <mergeCell ref="A98:A99"/>
    <mergeCell ref="A76:A77"/>
    <mergeCell ref="J76:J77"/>
    <mergeCell ref="A78:A79"/>
    <mergeCell ref="J78:J79"/>
    <mergeCell ref="A80:A81"/>
    <mergeCell ref="J80:J81"/>
    <mergeCell ref="A82:A83"/>
    <mergeCell ref="A115:A116"/>
    <mergeCell ref="A117:A118"/>
    <mergeCell ref="A113:A114"/>
    <mergeCell ref="A100:A101"/>
    <mergeCell ref="A102:A103"/>
    <mergeCell ref="A104:A105"/>
    <mergeCell ref="A106:A107"/>
    <mergeCell ref="A108:A109"/>
    <mergeCell ref="J82:J83"/>
    <mergeCell ref="A84:A85"/>
    <mergeCell ref="J84:J85"/>
    <mergeCell ref="A86:A87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74"/>
  <sheetViews>
    <sheetView topLeftCell="A61" zoomScaleNormal="100" workbookViewId="0">
      <selection activeCell="T7" sqref="T7"/>
    </sheetView>
  </sheetViews>
  <sheetFormatPr defaultRowHeight="13.2" x14ac:dyDescent="0.2"/>
  <sheetData>
    <row r="1" spans="1:18" x14ac:dyDescent="0.2">
      <c r="A1" s="3" t="s">
        <v>329</v>
      </c>
      <c r="B1" s="1" t="s">
        <v>328</v>
      </c>
      <c r="C1" s="8"/>
      <c r="D1" s="8"/>
      <c r="E1" s="8"/>
      <c r="F1" s="8"/>
      <c r="G1" s="8"/>
      <c r="H1" s="8"/>
      <c r="I1" s="8"/>
      <c r="J1" s="9" t="s">
        <v>1</v>
      </c>
    </row>
    <row r="2" spans="1:18" ht="75.599999999999994" x14ac:dyDescent="0.2">
      <c r="A2" s="12" t="s">
        <v>20</v>
      </c>
      <c r="B2" s="67" t="s">
        <v>3</v>
      </c>
      <c r="C2" s="68" t="s">
        <v>327</v>
      </c>
      <c r="D2" s="69" t="s">
        <v>326</v>
      </c>
      <c r="E2" s="69" t="s">
        <v>325</v>
      </c>
      <c r="F2" s="69" t="s">
        <v>324</v>
      </c>
      <c r="G2" s="69" t="s">
        <v>323</v>
      </c>
      <c r="H2" s="69" t="s">
        <v>104</v>
      </c>
      <c r="I2" s="71" t="s">
        <v>0</v>
      </c>
      <c r="J2" s="21" t="s">
        <v>35</v>
      </c>
      <c r="K2" s="12" t="str">
        <f>A2</f>
        <v>【性別】</v>
      </c>
      <c r="L2" s="68" t="str">
        <f t="shared" ref="L2:R2" si="0">C2</f>
        <v>県の行政そのものに興味がないから</v>
      </c>
      <c r="M2" s="69" t="str">
        <f t="shared" si="0"/>
        <v>県がどのような仕事をしているのか知らないから</v>
      </c>
      <c r="N2" s="70" t="str">
        <f t="shared" si="0"/>
        <v>県の仕事は、自分に関係がないから</v>
      </c>
      <c r="O2" s="69" t="str">
        <f t="shared" si="0"/>
        <v>県の施設を利用したり、県の仕事に接する機会が少ないから</v>
      </c>
      <c r="P2" s="70" t="str">
        <f t="shared" si="0"/>
        <v>自分たちの意見が反映されるとは思えないから</v>
      </c>
      <c r="Q2" s="70" t="str">
        <f t="shared" si="0"/>
        <v>その他</v>
      </c>
      <c r="R2" s="71" t="str">
        <f t="shared" si="0"/>
        <v>無回答</v>
      </c>
    </row>
    <row r="3" spans="1:18" ht="13.5" customHeight="1" x14ac:dyDescent="0.2">
      <c r="A3" s="280" t="str">
        <f>"全体(n = "&amp;B3&amp;" )　　"</f>
        <v>全体(n = 602 )　　</v>
      </c>
      <c r="B3" s="36">
        <v>602</v>
      </c>
      <c r="C3" s="28">
        <v>88</v>
      </c>
      <c r="D3" s="29">
        <v>145</v>
      </c>
      <c r="E3" s="30">
        <v>22</v>
      </c>
      <c r="F3" s="29">
        <v>226</v>
      </c>
      <c r="G3" s="30">
        <v>108</v>
      </c>
      <c r="H3" s="30">
        <v>11</v>
      </c>
      <c r="I3" s="31">
        <v>2</v>
      </c>
      <c r="J3" s="7"/>
      <c r="K3" s="75" t="str">
        <f>A3</f>
        <v>全体(n = 602 )　　</v>
      </c>
      <c r="L3" s="78">
        <f t="shared" ref="L3:R3" si="1">C4</f>
        <v>14.61794019933555</v>
      </c>
      <c r="M3" s="79">
        <f t="shared" si="1"/>
        <v>24.086378737541526</v>
      </c>
      <c r="N3" s="80">
        <f t="shared" si="1"/>
        <v>3.6544850498338874</v>
      </c>
      <c r="O3" s="79">
        <f t="shared" si="1"/>
        <v>37.541528239202663</v>
      </c>
      <c r="P3" s="80">
        <f t="shared" si="1"/>
        <v>17.940199335548172</v>
      </c>
      <c r="Q3" s="80">
        <f t="shared" si="1"/>
        <v>1.8272425249169437</v>
      </c>
      <c r="R3" s="81">
        <f t="shared" si="1"/>
        <v>0.33222591362126247</v>
      </c>
    </row>
    <row r="4" spans="1:18" ht="13.5" customHeight="1" x14ac:dyDescent="0.2">
      <c r="A4" s="281"/>
      <c r="B4" s="37">
        <v>100</v>
      </c>
      <c r="C4" s="20">
        <f t="shared" ref="C4:I4" si="2">C3/$B$3*100</f>
        <v>14.61794019933555</v>
      </c>
      <c r="D4" s="20">
        <f t="shared" si="2"/>
        <v>24.086378737541526</v>
      </c>
      <c r="E4" s="20">
        <f t="shared" si="2"/>
        <v>3.6544850498338874</v>
      </c>
      <c r="F4" s="20">
        <f t="shared" si="2"/>
        <v>37.541528239202663</v>
      </c>
      <c r="G4" s="20">
        <f t="shared" si="2"/>
        <v>17.940199335548172</v>
      </c>
      <c r="H4" s="20">
        <f t="shared" si="2"/>
        <v>1.8272425249169437</v>
      </c>
      <c r="I4" s="20">
        <f t="shared" si="2"/>
        <v>0.33222591362126247</v>
      </c>
      <c r="J4" s="7"/>
      <c r="K4" s="76" t="str">
        <f>A5</f>
        <v>男性(n = 254 )　　</v>
      </c>
      <c r="L4" s="82">
        <f t="shared" ref="L4:R4" si="3">C6</f>
        <v>16.141732283464567</v>
      </c>
      <c r="M4" s="83">
        <f t="shared" si="3"/>
        <v>27.559055118110237</v>
      </c>
      <c r="N4" s="84">
        <f t="shared" si="3"/>
        <v>3.9370078740157481</v>
      </c>
      <c r="O4" s="83">
        <f t="shared" si="3"/>
        <v>33.070866141732289</v>
      </c>
      <c r="P4" s="84">
        <f t="shared" si="3"/>
        <v>16.929133858267718</v>
      </c>
      <c r="Q4" s="84">
        <f t="shared" si="3"/>
        <v>1.9685039370078741</v>
      </c>
      <c r="R4" s="85">
        <f t="shared" si="3"/>
        <v>0.39370078740157477</v>
      </c>
    </row>
    <row r="5" spans="1:18" ht="13.5" customHeight="1" x14ac:dyDescent="0.2">
      <c r="A5" s="280" t="str">
        <f>"男性(n = "&amp;B5&amp;" )　　"</f>
        <v>男性(n = 254 )　　</v>
      </c>
      <c r="B5" s="36">
        <v>254</v>
      </c>
      <c r="C5" s="28">
        <v>41</v>
      </c>
      <c r="D5" s="29">
        <v>70</v>
      </c>
      <c r="E5" s="30">
        <v>10</v>
      </c>
      <c r="F5" s="29">
        <v>84</v>
      </c>
      <c r="G5" s="30">
        <v>43</v>
      </c>
      <c r="H5" s="30">
        <v>5</v>
      </c>
      <c r="I5" s="31">
        <v>1</v>
      </c>
      <c r="J5">
        <f>'問9S（表）'!E26+'問9S（表）'!F26</f>
        <v>254</v>
      </c>
      <c r="K5" s="77" t="str">
        <f>A7</f>
        <v>女性(n = 343 )　　</v>
      </c>
      <c r="L5" s="86">
        <f t="shared" ref="L5:R5" si="4">C8</f>
        <v>13.411078717201166</v>
      </c>
      <c r="M5" s="87">
        <f t="shared" si="4"/>
        <v>21.282798833819243</v>
      </c>
      <c r="N5" s="88">
        <f t="shared" si="4"/>
        <v>3.4985422740524781</v>
      </c>
      <c r="O5" s="87">
        <f t="shared" si="4"/>
        <v>41.10787172011662</v>
      </c>
      <c r="P5" s="88">
        <f t="shared" si="4"/>
        <v>18.658892128279884</v>
      </c>
      <c r="Q5" s="88">
        <f t="shared" si="4"/>
        <v>1.749271137026239</v>
      </c>
      <c r="R5" s="89">
        <f t="shared" si="4"/>
        <v>0.29154518950437319</v>
      </c>
    </row>
    <row r="6" spans="1:18" x14ac:dyDescent="0.2">
      <c r="A6" s="281"/>
      <c r="B6" s="37">
        <v>100</v>
      </c>
      <c r="C6" s="20">
        <f t="shared" ref="C6:I6" si="5">C5/$B$5*100</f>
        <v>16.141732283464567</v>
      </c>
      <c r="D6" s="20">
        <f t="shared" si="5"/>
        <v>27.559055118110237</v>
      </c>
      <c r="E6" s="20">
        <f t="shared" si="5"/>
        <v>3.9370078740157481</v>
      </c>
      <c r="F6" s="20">
        <f t="shared" si="5"/>
        <v>33.070866141732289</v>
      </c>
      <c r="G6" s="20">
        <f t="shared" si="5"/>
        <v>16.929133858267718</v>
      </c>
      <c r="H6" s="20">
        <f t="shared" si="5"/>
        <v>1.9685039370078741</v>
      </c>
      <c r="I6" s="20">
        <f t="shared" si="5"/>
        <v>0.39370078740157477</v>
      </c>
    </row>
    <row r="7" spans="1:18" ht="13.5" customHeight="1" x14ac:dyDescent="0.2">
      <c r="A7" s="280" t="str">
        <f>"女性(n = "&amp;B7&amp;" )　　"</f>
        <v>女性(n = 343 )　　</v>
      </c>
      <c r="B7" s="36">
        <v>343</v>
      </c>
      <c r="C7" s="28">
        <v>46</v>
      </c>
      <c r="D7" s="29">
        <v>73</v>
      </c>
      <c r="E7" s="30">
        <v>12</v>
      </c>
      <c r="F7" s="29">
        <v>141</v>
      </c>
      <c r="G7" s="30">
        <v>64</v>
      </c>
      <c r="H7" s="30">
        <v>6</v>
      </c>
      <c r="I7" s="31">
        <v>1</v>
      </c>
      <c r="J7">
        <f>'問9S（表）'!E28+'問9S（表）'!F28</f>
        <v>343</v>
      </c>
    </row>
    <row r="8" spans="1:18" x14ac:dyDescent="0.2">
      <c r="A8" s="281"/>
      <c r="B8" s="37">
        <v>100</v>
      </c>
      <c r="C8" s="20">
        <f t="shared" ref="C8:I8" si="6">C7/$B$7*100</f>
        <v>13.411078717201166</v>
      </c>
      <c r="D8" s="20">
        <f t="shared" si="6"/>
        <v>21.282798833819243</v>
      </c>
      <c r="E8" s="20">
        <f t="shared" si="6"/>
        <v>3.4985422740524781</v>
      </c>
      <c r="F8" s="20">
        <f t="shared" si="6"/>
        <v>41.10787172011662</v>
      </c>
      <c r="G8" s="20">
        <f t="shared" si="6"/>
        <v>18.658892128279884</v>
      </c>
      <c r="H8" s="20">
        <f t="shared" si="6"/>
        <v>1.749271137026239</v>
      </c>
      <c r="I8" s="20">
        <f t="shared" si="6"/>
        <v>0.29154518950437319</v>
      </c>
    </row>
    <row r="9" spans="1:18" s="205" customFormat="1" x14ac:dyDescent="0.2">
      <c r="A9" s="203"/>
      <c r="B9" s="201"/>
      <c r="C9" s="201">
        <v>1</v>
      </c>
      <c r="D9" s="201">
        <v>2</v>
      </c>
      <c r="E9" s="201">
        <v>3</v>
      </c>
      <c r="F9" s="201">
        <v>4</v>
      </c>
      <c r="G9" s="201">
        <v>5</v>
      </c>
      <c r="H9" s="201">
        <v>6</v>
      </c>
      <c r="I9" s="201"/>
      <c r="J9" s="201"/>
      <c r="K9" s="201"/>
      <c r="L9" s="201"/>
      <c r="M9" s="201"/>
      <c r="N9" s="201"/>
      <c r="O9" s="230"/>
    </row>
    <row r="11" spans="1:18" x14ac:dyDescent="0.2">
      <c r="A11" s="3" t="s">
        <v>322</v>
      </c>
      <c r="B11" s="1" t="str">
        <f>B1</f>
        <v>県事業に関心がない理由</v>
      </c>
      <c r="C11" s="8"/>
      <c r="D11" s="8"/>
      <c r="E11" s="8"/>
      <c r="F11" s="8"/>
      <c r="G11" s="9" t="s">
        <v>1</v>
      </c>
      <c r="H11" s="9"/>
      <c r="I11" s="9" t="s">
        <v>1</v>
      </c>
    </row>
    <row r="12" spans="1:18" ht="67.5" customHeight="1" x14ac:dyDescent="0.2">
      <c r="A12" s="12" t="s">
        <v>25</v>
      </c>
      <c r="B12" s="67" t="str">
        <f>B2</f>
        <v>調査数</v>
      </c>
      <c r="C12" s="68" t="str">
        <f t="shared" ref="C12:I12" si="7">C2</f>
        <v>県の行政そのものに興味がないから</v>
      </c>
      <c r="D12" s="69" t="str">
        <f t="shared" si="7"/>
        <v>県がどのような仕事をしているのか知らないから</v>
      </c>
      <c r="E12" s="70" t="str">
        <f t="shared" si="7"/>
        <v>県の仕事は、自分に関係がないから</v>
      </c>
      <c r="F12" s="69" t="str">
        <f t="shared" si="7"/>
        <v>県の施設を利用したり、県の仕事に接する機会が少ないから</v>
      </c>
      <c r="G12" s="70" t="str">
        <f t="shared" si="7"/>
        <v>自分たちの意見が反映されるとは思えないから</v>
      </c>
      <c r="H12" s="70" t="str">
        <f t="shared" si="7"/>
        <v>その他</v>
      </c>
      <c r="I12" s="71" t="str">
        <f t="shared" si="7"/>
        <v>無回答</v>
      </c>
      <c r="J12" s="21" t="s">
        <v>35</v>
      </c>
      <c r="K12" s="12" t="str">
        <f>A12</f>
        <v>【年代別】</v>
      </c>
      <c r="L12" s="68" t="str">
        <f t="shared" ref="L12:R12" si="8">C12</f>
        <v>県の行政そのものに興味がないから</v>
      </c>
      <c r="M12" s="69" t="str">
        <f t="shared" si="8"/>
        <v>県がどのような仕事をしているのか知らないから</v>
      </c>
      <c r="N12" s="70" t="str">
        <f t="shared" si="8"/>
        <v>県の仕事は、自分に関係がないから</v>
      </c>
      <c r="O12" s="69" t="str">
        <f t="shared" si="8"/>
        <v>県の施設を利用したり、県の仕事に接する機会が少ないから</v>
      </c>
      <c r="P12" s="70" t="str">
        <f t="shared" si="8"/>
        <v>自分たちの意見が反映されるとは思えないから</v>
      </c>
      <c r="Q12" s="70" t="str">
        <f t="shared" si="8"/>
        <v>その他</v>
      </c>
      <c r="R12" s="71" t="str">
        <f t="shared" si="8"/>
        <v>無回答</v>
      </c>
    </row>
    <row r="13" spans="1:18" ht="13.5" customHeight="1" x14ac:dyDescent="0.2">
      <c r="A13" s="284" t="str">
        <f>A3</f>
        <v>全体(n = 602 )　　</v>
      </c>
      <c r="B13" s="36">
        <v>602</v>
      </c>
      <c r="C13" s="28">
        <v>88</v>
      </c>
      <c r="D13" s="29">
        <v>145</v>
      </c>
      <c r="E13" s="30">
        <v>22</v>
      </c>
      <c r="F13" s="29">
        <v>226</v>
      </c>
      <c r="G13" s="30">
        <v>108</v>
      </c>
      <c r="H13" s="30">
        <v>11</v>
      </c>
      <c r="I13" s="31">
        <v>2</v>
      </c>
      <c r="K13" s="75" t="str">
        <f>A13</f>
        <v>全体(n = 602 )　　</v>
      </c>
      <c r="L13" s="78">
        <f t="shared" ref="L13:R13" si="9">C14</f>
        <v>14.61794019933555</v>
      </c>
      <c r="M13" s="79">
        <f t="shared" si="9"/>
        <v>24.086378737541526</v>
      </c>
      <c r="N13" s="80">
        <f t="shared" si="9"/>
        <v>3.6544850498338874</v>
      </c>
      <c r="O13" s="79">
        <f t="shared" si="9"/>
        <v>37.541528239202663</v>
      </c>
      <c r="P13" s="80">
        <f t="shared" si="9"/>
        <v>17.940199335548172</v>
      </c>
      <c r="Q13" s="80">
        <f t="shared" si="9"/>
        <v>1.8272425249169437</v>
      </c>
      <c r="R13" s="81">
        <f t="shared" si="9"/>
        <v>0.33222591362126247</v>
      </c>
    </row>
    <row r="14" spans="1:18" ht="13.5" customHeight="1" x14ac:dyDescent="0.2">
      <c r="A14" s="285"/>
      <c r="B14" s="37">
        <v>100</v>
      </c>
      <c r="C14" s="20">
        <f t="shared" ref="C14:I14" si="10">C13/$B$3*100</f>
        <v>14.61794019933555</v>
      </c>
      <c r="D14" s="20">
        <f t="shared" si="10"/>
        <v>24.086378737541526</v>
      </c>
      <c r="E14" s="20">
        <f t="shared" si="10"/>
        <v>3.6544850498338874</v>
      </c>
      <c r="F14" s="20">
        <f t="shared" si="10"/>
        <v>37.541528239202663</v>
      </c>
      <c r="G14" s="20">
        <f t="shared" si="10"/>
        <v>17.940199335548172</v>
      </c>
      <c r="H14" s="20">
        <f t="shared" si="10"/>
        <v>1.8272425249169437</v>
      </c>
      <c r="I14" s="20">
        <f t="shared" si="10"/>
        <v>0.33222591362126247</v>
      </c>
      <c r="K14" s="90" t="str">
        <f>A15</f>
        <v>18～19歳(n = 8 )　　</v>
      </c>
      <c r="L14" s="92">
        <f t="shared" ref="L14:R14" si="11">C16</f>
        <v>27.3</v>
      </c>
      <c r="M14" s="93">
        <f t="shared" si="11"/>
        <v>36.4</v>
      </c>
      <c r="N14" s="94">
        <f t="shared" si="11"/>
        <v>0</v>
      </c>
      <c r="O14" s="93">
        <f t="shared" si="11"/>
        <v>18.2</v>
      </c>
      <c r="P14" s="94">
        <f t="shared" si="11"/>
        <v>9.1</v>
      </c>
      <c r="Q14" s="94">
        <f t="shared" si="11"/>
        <v>9.1</v>
      </c>
      <c r="R14" s="95">
        <f t="shared" si="11"/>
        <v>0</v>
      </c>
    </row>
    <row r="15" spans="1:18" ht="13.5" customHeight="1" x14ac:dyDescent="0.2">
      <c r="A15" s="280" t="str">
        <f>"18～19歳(n = "&amp;B15&amp;" )　　"</f>
        <v>18～19歳(n = 8 )　　</v>
      </c>
      <c r="B15" s="36">
        <v>8</v>
      </c>
      <c r="C15" s="28">
        <v>2</v>
      </c>
      <c r="D15" s="29">
        <v>2</v>
      </c>
      <c r="E15" s="30">
        <v>0</v>
      </c>
      <c r="F15" s="29">
        <v>3</v>
      </c>
      <c r="G15" s="30">
        <v>1</v>
      </c>
      <c r="H15" s="30">
        <v>0</v>
      </c>
      <c r="I15" s="31">
        <v>0</v>
      </c>
      <c r="J15">
        <f>'問9S（表）'!E36+'問9S（表）'!F36</f>
        <v>8</v>
      </c>
      <c r="K15" s="91" t="str">
        <f>A17</f>
        <v>20～29歳(n = 58 )　　</v>
      </c>
      <c r="L15" s="96">
        <f t="shared" ref="L15:R15" si="12">C18</f>
        <v>32.758620689655174</v>
      </c>
      <c r="M15" s="97">
        <f t="shared" si="12"/>
        <v>18.96551724137931</v>
      </c>
      <c r="N15" s="98">
        <f t="shared" si="12"/>
        <v>8.6206896551724146</v>
      </c>
      <c r="O15" s="97">
        <f t="shared" si="12"/>
        <v>18.96551724137931</v>
      </c>
      <c r="P15" s="98">
        <f t="shared" si="12"/>
        <v>18.96551724137931</v>
      </c>
      <c r="Q15" s="98">
        <f t="shared" si="12"/>
        <v>1.7241379310344827</v>
      </c>
      <c r="R15" s="99">
        <f t="shared" si="12"/>
        <v>0</v>
      </c>
    </row>
    <row r="16" spans="1:18" ht="13.5" customHeight="1" x14ac:dyDescent="0.2">
      <c r="A16" s="281"/>
      <c r="B16" s="37">
        <v>100</v>
      </c>
      <c r="C16" s="20">
        <v>27.3</v>
      </c>
      <c r="D16" s="232">
        <v>36.4</v>
      </c>
      <c r="E16" s="233">
        <v>0</v>
      </c>
      <c r="F16" s="232">
        <v>18.2</v>
      </c>
      <c r="G16" s="233">
        <v>9.1</v>
      </c>
      <c r="H16" s="233">
        <v>9.1</v>
      </c>
      <c r="I16" s="231">
        <v>0</v>
      </c>
      <c r="K16" s="91" t="str">
        <f>A19</f>
        <v>30～39歳(n = 76 )　　</v>
      </c>
      <c r="L16" s="96">
        <f t="shared" ref="L16:R16" si="13">C20</f>
        <v>19.736842105263158</v>
      </c>
      <c r="M16" s="97">
        <f t="shared" si="13"/>
        <v>30.263157894736842</v>
      </c>
      <c r="N16" s="98">
        <f t="shared" si="13"/>
        <v>3.9473684210526314</v>
      </c>
      <c r="O16" s="97">
        <f t="shared" si="13"/>
        <v>30.263157894736842</v>
      </c>
      <c r="P16" s="98">
        <f t="shared" si="13"/>
        <v>14.473684210526317</v>
      </c>
      <c r="Q16" s="98">
        <f t="shared" si="13"/>
        <v>0</v>
      </c>
      <c r="R16" s="99">
        <f t="shared" si="13"/>
        <v>1.3157894736842104</v>
      </c>
    </row>
    <row r="17" spans="1:18" ht="13.5" customHeight="1" x14ac:dyDescent="0.2">
      <c r="A17" s="280" t="str">
        <f>"20～29歳(n = "&amp;B17&amp;" )　　"</f>
        <v>20～29歳(n = 58 )　　</v>
      </c>
      <c r="B17" s="36">
        <v>58</v>
      </c>
      <c r="C17" s="28">
        <v>19</v>
      </c>
      <c r="D17" s="29">
        <v>11</v>
      </c>
      <c r="E17" s="30">
        <v>5</v>
      </c>
      <c r="F17" s="29">
        <v>11</v>
      </c>
      <c r="G17" s="30">
        <v>11</v>
      </c>
      <c r="H17" s="30">
        <v>1</v>
      </c>
      <c r="I17" s="31">
        <v>0</v>
      </c>
      <c r="J17">
        <f>'問9S（表）'!E38+'問9S（表）'!F38</f>
        <v>58</v>
      </c>
      <c r="K17" s="91" t="str">
        <f>A21</f>
        <v>40～49歳(n = 106 )　　</v>
      </c>
      <c r="L17" s="96">
        <f t="shared" ref="L17:R17" si="14">C22</f>
        <v>14.150943396226415</v>
      </c>
      <c r="M17" s="97">
        <f t="shared" si="14"/>
        <v>22.641509433962266</v>
      </c>
      <c r="N17" s="98">
        <f t="shared" si="14"/>
        <v>2.8301886792452833</v>
      </c>
      <c r="O17" s="97">
        <f t="shared" si="14"/>
        <v>34.905660377358487</v>
      </c>
      <c r="P17" s="98">
        <f t="shared" si="14"/>
        <v>20.754716981132077</v>
      </c>
      <c r="Q17" s="98">
        <f t="shared" si="14"/>
        <v>4.716981132075472</v>
      </c>
      <c r="R17" s="99">
        <f t="shared" si="14"/>
        <v>0</v>
      </c>
    </row>
    <row r="18" spans="1:18" ht="13.5" customHeight="1" x14ac:dyDescent="0.2">
      <c r="A18" s="281"/>
      <c r="B18" s="37">
        <v>100</v>
      </c>
      <c r="C18" s="20">
        <f t="shared" ref="C18:I18" si="15">C17/$B$17*100</f>
        <v>32.758620689655174</v>
      </c>
      <c r="D18" s="20">
        <f t="shared" si="15"/>
        <v>18.96551724137931</v>
      </c>
      <c r="E18" s="20">
        <f t="shared" si="15"/>
        <v>8.6206896551724146</v>
      </c>
      <c r="F18" s="20">
        <f t="shared" si="15"/>
        <v>18.96551724137931</v>
      </c>
      <c r="G18" s="20">
        <f t="shared" si="15"/>
        <v>18.96551724137931</v>
      </c>
      <c r="H18" s="20">
        <f t="shared" si="15"/>
        <v>1.7241379310344827</v>
      </c>
      <c r="I18" s="20">
        <f t="shared" si="15"/>
        <v>0</v>
      </c>
      <c r="K18" s="91" t="str">
        <f>A23</f>
        <v>50～59歳(n = 101 )　　</v>
      </c>
      <c r="L18" s="96">
        <f t="shared" ref="L18:R18" si="16">C24</f>
        <v>6.9306930693069315</v>
      </c>
      <c r="M18" s="97">
        <f t="shared" si="16"/>
        <v>22.772277227722775</v>
      </c>
      <c r="N18" s="98">
        <f t="shared" si="16"/>
        <v>3.9603960396039604</v>
      </c>
      <c r="O18" s="97">
        <f t="shared" si="16"/>
        <v>34.653465346534652</v>
      </c>
      <c r="P18" s="98">
        <f t="shared" si="16"/>
        <v>29.702970297029701</v>
      </c>
      <c r="Q18" s="98">
        <f t="shared" si="16"/>
        <v>0.99009900990099009</v>
      </c>
      <c r="R18" s="99">
        <f t="shared" si="16"/>
        <v>0.99009900990099009</v>
      </c>
    </row>
    <row r="19" spans="1:18" ht="13.5" customHeight="1" x14ac:dyDescent="0.2">
      <c r="A19" s="280" t="str">
        <f>"30～39歳(n = "&amp;B19&amp;" )　　"</f>
        <v>30～39歳(n = 76 )　　</v>
      </c>
      <c r="B19" s="36">
        <v>76</v>
      </c>
      <c r="C19" s="28">
        <v>15</v>
      </c>
      <c r="D19" s="29">
        <v>23</v>
      </c>
      <c r="E19" s="30">
        <v>3</v>
      </c>
      <c r="F19" s="29">
        <v>23</v>
      </c>
      <c r="G19" s="30">
        <v>11</v>
      </c>
      <c r="H19" s="30">
        <v>0</v>
      </c>
      <c r="I19" s="31">
        <v>1</v>
      </c>
      <c r="J19">
        <f>'問9S（表）'!E40+'問9S（表）'!F40</f>
        <v>76</v>
      </c>
      <c r="K19" s="91" t="str">
        <f>A25</f>
        <v>60～69歳(n = 131 )　　</v>
      </c>
      <c r="L19" s="96">
        <f t="shared" ref="L19:R19" si="17">C26</f>
        <v>17.557251908396946</v>
      </c>
      <c r="M19" s="97">
        <f t="shared" si="17"/>
        <v>23.664122137404579</v>
      </c>
      <c r="N19" s="98">
        <f t="shared" si="17"/>
        <v>1.5267175572519083</v>
      </c>
      <c r="O19" s="97">
        <f t="shared" si="17"/>
        <v>40.458015267175576</v>
      </c>
      <c r="P19" s="98">
        <f t="shared" si="17"/>
        <v>15.267175572519085</v>
      </c>
      <c r="Q19" s="98">
        <f t="shared" si="17"/>
        <v>1.5267175572519083</v>
      </c>
      <c r="R19" s="99">
        <f t="shared" si="17"/>
        <v>0</v>
      </c>
    </row>
    <row r="20" spans="1:18" ht="13.5" customHeight="1" x14ac:dyDescent="0.2">
      <c r="A20" s="281"/>
      <c r="B20" s="37">
        <v>100</v>
      </c>
      <c r="C20" s="20">
        <f t="shared" ref="C20:I20" si="18">C19/$B$19*100</f>
        <v>19.736842105263158</v>
      </c>
      <c r="D20" s="20">
        <f t="shared" si="18"/>
        <v>30.263157894736842</v>
      </c>
      <c r="E20" s="20">
        <f t="shared" si="18"/>
        <v>3.9473684210526314</v>
      </c>
      <c r="F20" s="20">
        <f t="shared" si="18"/>
        <v>30.263157894736842</v>
      </c>
      <c r="G20" s="20">
        <f t="shared" si="18"/>
        <v>14.473684210526317</v>
      </c>
      <c r="H20" s="20">
        <f t="shared" si="18"/>
        <v>0</v>
      </c>
      <c r="I20" s="20">
        <f t="shared" si="18"/>
        <v>1.3157894736842104</v>
      </c>
      <c r="K20" s="77" t="str">
        <f>A27</f>
        <v>70歳以上(n = 111 )　　</v>
      </c>
      <c r="L20" s="86">
        <f t="shared" ref="L20:R20" si="19">C28</f>
        <v>5.4054054054054053</v>
      </c>
      <c r="M20" s="87">
        <f t="shared" si="19"/>
        <v>23.423423423423422</v>
      </c>
      <c r="N20" s="88">
        <f t="shared" si="19"/>
        <v>4.5045045045045047</v>
      </c>
      <c r="O20" s="87">
        <f t="shared" si="19"/>
        <v>54.954954954954957</v>
      </c>
      <c r="P20" s="88">
        <f t="shared" si="19"/>
        <v>9.9099099099099099</v>
      </c>
      <c r="Q20" s="88">
        <f t="shared" si="19"/>
        <v>1.8018018018018018</v>
      </c>
      <c r="R20" s="89">
        <f t="shared" si="19"/>
        <v>0</v>
      </c>
    </row>
    <row r="21" spans="1:18" ht="13.5" customHeight="1" x14ac:dyDescent="0.2">
      <c r="A21" s="280" t="str">
        <f>"40～49歳(n = "&amp;B21&amp;" )　　"</f>
        <v>40～49歳(n = 106 )　　</v>
      </c>
      <c r="B21" s="36">
        <v>106</v>
      </c>
      <c r="C21" s="28">
        <v>15</v>
      </c>
      <c r="D21" s="29">
        <v>24</v>
      </c>
      <c r="E21" s="30">
        <v>3</v>
      </c>
      <c r="F21" s="29">
        <v>37</v>
      </c>
      <c r="G21" s="30">
        <v>22</v>
      </c>
      <c r="H21" s="30">
        <v>5</v>
      </c>
      <c r="I21" s="31">
        <v>0</v>
      </c>
      <c r="J21">
        <f>'問9S（表）'!E42+'問9S（表）'!F42</f>
        <v>106</v>
      </c>
    </row>
    <row r="22" spans="1:18" ht="13.5" customHeight="1" x14ac:dyDescent="0.2">
      <c r="A22" s="281"/>
      <c r="B22" s="37">
        <v>100</v>
      </c>
      <c r="C22" s="20">
        <f t="shared" ref="C22:I22" si="20">C21/$B$21*100</f>
        <v>14.150943396226415</v>
      </c>
      <c r="D22" s="20">
        <f t="shared" si="20"/>
        <v>22.641509433962266</v>
      </c>
      <c r="E22" s="20">
        <f t="shared" si="20"/>
        <v>2.8301886792452833</v>
      </c>
      <c r="F22" s="20">
        <f t="shared" si="20"/>
        <v>34.905660377358487</v>
      </c>
      <c r="G22" s="20">
        <f t="shared" si="20"/>
        <v>20.754716981132077</v>
      </c>
      <c r="H22" s="20">
        <f t="shared" si="20"/>
        <v>4.716981132075472</v>
      </c>
      <c r="I22" s="20">
        <f t="shared" si="20"/>
        <v>0</v>
      </c>
    </row>
    <row r="23" spans="1:18" ht="13.5" customHeight="1" x14ac:dyDescent="0.2">
      <c r="A23" s="280" t="str">
        <f>"50～59歳(n = "&amp;B23&amp;" )　　"</f>
        <v>50～59歳(n = 101 )　　</v>
      </c>
      <c r="B23" s="36">
        <v>101</v>
      </c>
      <c r="C23" s="28">
        <v>7</v>
      </c>
      <c r="D23" s="29">
        <v>23</v>
      </c>
      <c r="E23" s="30">
        <v>4</v>
      </c>
      <c r="F23" s="29">
        <v>35</v>
      </c>
      <c r="G23" s="30">
        <v>30</v>
      </c>
      <c r="H23" s="30">
        <v>1</v>
      </c>
      <c r="I23" s="31">
        <v>1</v>
      </c>
      <c r="J23">
        <f>'問9S（表）'!E44+'問9S（表）'!F44</f>
        <v>101</v>
      </c>
    </row>
    <row r="24" spans="1:18" x14ac:dyDescent="0.2">
      <c r="A24" s="281"/>
      <c r="B24" s="37">
        <v>100</v>
      </c>
      <c r="C24" s="20">
        <f t="shared" ref="C24:I24" si="21">C23/$B$23*100</f>
        <v>6.9306930693069315</v>
      </c>
      <c r="D24" s="20">
        <f t="shared" si="21"/>
        <v>22.772277227722775</v>
      </c>
      <c r="E24" s="20">
        <f t="shared" si="21"/>
        <v>3.9603960396039604</v>
      </c>
      <c r="F24" s="20">
        <f t="shared" si="21"/>
        <v>34.653465346534652</v>
      </c>
      <c r="G24" s="20">
        <f t="shared" si="21"/>
        <v>29.702970297029701</v>
      </c>
      <c r="H24" s="20">
        <f t="shared" si="21"/>
        <v>0.99009900990099009</v>
      </c>
      <c r="I24" s="20">
        <f t="shared" si="21"/>
        <v>0.99009900990099009</v>
      </c>
    </row>
    <row r="25" spans="1:18" ht="13.5" customHeight="1" x14ac:dyDescent="0.2">
      <c r="A25" s="280" t="str">
        <f>"60～69歳(n = "&amp;B25&amp;" )　　"</f>
        <v>60～69歳(n = 131 )　　</v>
      </c>
      <c r="B25" s="36">
        <v>131</v>
      </c>
      <c r="C25" s="28">
        <v>23</v>
      </c>
      <c r="D25" s="29">
        <v>31</v>
      </c>
      <c r="E25" s="30">
        <v>2</v>
      </c>
      <c r="F25" s="29">
        <v>53</v>
      </c>
      <c r="G25" s="30">
        <v>20</v>
      </c>
      <c r="H25" s="30">
        <v>2</v>
      </c>
      <c r="I25" s="31">
        <v>0</v>
      </c>
      <c r="J25">
        <f>'問9S（表）'!E46+'問9S（表）'!F46</f>
        <v>131</v>
      </c>
    </row>
    <row r="26" spans="1:18" x14ac:dyDescent="0.2">
      <c r="A26" s="281"/>
      <c r="B26" s="37">
        <v>100</v>
      </c>
      <c r="C26" s="20">
        <f t="shared" ref="C26:I26" si="22">C25/$B$25*100</f>
        <v>17.557251908396946</v>
      </c>
      <c r="D26" s="20">
        <f t="shared" si="22"/>
        <v>23.664122137404579</v>
      </c>
      <c r="E26" s="20">
        <f t="shared" si="22"/>
        <v>1.5267175572519083</v>
      </c>
      <c r="F26" s="20">
        <f t="shared" si="22"/>
        <v>40.458015267175576</v>
      </c>
      <c r="G26" s="20">
        <f t="shared" si="22"/>
        <v>15.267175572519085</v>
      </c>
      <c r="H26" s="20">
        <f t="shared" si="22"/>
        <v>1.5267175572519083</v>
      </c>
      <c r="I26" s="20">
        <f t="shared" si="22"/>
        <v>0</v>
      </c>
    </row>
    <row r="27" spans="1:18" ht="13.5" customHeight="1" x14ac:dyDescent="0.2">
      <c r="A27" s="280" t="str">
        <f>"70歳以上(n = "&amp;B27&amp;" )　　"</f>
        <v>70歳以上(n = 111 )　　</v>
      </c>
      <c r="B27" s="36">
        <v>111</v>
      </c>
      <c r="C27" s="28">
        <v>6</v>
      </c>
      <c r="D27" s="29">
        <v>26</v>
      </c>
      <c r="E27" s="30">
        <v>5</v>
      </c>
      <c r="F27" s="29">
        <v>61</v>
      </c>
      <c r="G27" s="30">
        <v>11</v>
      </c>
      <c r="H27" s="30">
        <v>2</v>
      </c>
      <c r="I27" s="31">
        <v>0</v>
      </c>
      <c r="J27">
        <f>'問9S（表）'!E48+'問9S（表）'!F48</f>
        <v>111</v>
      </c>
    </row>
    <row r="28" spans="1:18" x14ac:dyDescent="0.2">
      <c r="A28" s="281"/>
      <c r="B28" s="37">
        <v>100</v>
      </c>
      <c r="C28" s="20">
        <f t="shared" ref="C28:I28" si="23">C27/$B$27*100</f>
        <v>5.4054054054054053</v>
      </c>
      <c r="D28" s="20">
        <f t="shared" si="23"/>
        <v>23.423423423423422</v>
      </c>
      <c r="E28" s="20">
        <f t="shared" si="23"/>
        <v>4.5045045045045047</v>
      </c>
      <c r="F28" s="20">
        <f t="shared" si="23"/>
        <v>54.954954954954957</v>
      </c>
      <c r="G28" s="20">
        <f t="shared" si="23"/>
        <v>9.9099099099099099</v>
      </c>
      <c r="H28" s="20">
        <f t="shared" si="23"/>
        <v>1.8018018018018018</v>
      </c>
      <c r="I28" s="20">
        <f t="shared" si="23"/>
        <v>0</v>
      </c>
    </row>
    <row r="30" spans="1:18" ht="13.5" customHeight="1" x14ac:dyDescent="0.2">
      <c r="A30" s="3" t="s">
        <v>321</v>
      </c>
      <c r="B30" s="1" t="str">
        <f>B11</f>
        <v>県事業に関心がない理由</v>
      </c>
      <c r="C30" s="8"/>
      <c r="D30" s="8"/>
      <c r="E30" s="8"/>
      <c r="F30" s="8"/>
      <c r="G30" s="9" t="s">
        <v>1</v>
      </c>
      <c r="H30" s="9"/>
      <c r="I30" s="9" t="s">
        <v>1</v>
      </c>
    </row>
    <row r="31" spans="1:18" ht="67.5" customHeight="1" x14ac:dyDescent="0.2">
      <c r="A31" s="13" t="s">
        <v>27</v>
      </c>
      <c r="B31" s="67" t="str">
        <f>B12</f>
        <v>調査数</v>
      </c>
      <c r="C31" s="68" t="str">
        <f t="shared" ref="C31:I31" si="24">C12</f>
        <v>県の行政そのものに興味がないから</v>
      </c>
      <c r="D31" s="69" t="str">
        <f t="shared" si="24"/>
        <v>県がどのような仕事をしているのか知らないから</v>
      </c>
      <c r="E31" s="70" t="str">
        <f t="shared" si="24"/>
        <v>県の仕事は、自分に関係がないから</v>
      </c>
      <c r="F31" s="69" t="str">
        <f t="shared" si="24"/>
        <v>県の施設を利用したり、県の仕事に接する機会が少ないから</v>
      </c>
      <c r="G31" s="70" t="str">
        <f t="shared" si="24"/>
        <v>自分たちの意見が反映されるとは思えないから</v>
      </c>
      <c r="H31" s="70" t="str">
        <f t="shared" si="24"/>
        <v>その他</v>
      </c>
      <c r="I31" s="71" t="str">
        <f t="shared" si="24"/>
        <v>無回答</v>
      </c>
      <c r="J31" s="21" t="s">
        <v>35</v>
      </c>
      <c r="K31" s="12" t="str">
        <f>A31</f>
        <v>【居住圏域別】</v>
      </c>
      <c r="L31" s="68" t="str">
        <f t="shared" ref="L31:R31" si="25">C31</f>
        <v>県の行政そのものに興味がないから</v>
      </c>
      <c r="M31" s="69" t="str">
        <f t="shared" si="25"/>
        <v>県がどのような仕事をしているのか知らないから</v>
      </c>
      <c r="N31" s="70" t="str">
        <f t="shared" si="25"/>
        <v>県の仕事は、自分に関係がないから</v>
      </c>
      <c r="O31" s="69" t="str">
        <f t="shared" si="25"/>
        <v>県の施設を利用したり、県の仕事に接する機会が少ないから</v>
      </c>
      <c r="P31" s="70" t="str">
        <f t="shared" si="25"/>
        <v>自分たちの意見が反映されるとは思えないから</v>
      </c>
      <c r="Q31" s="70" t="str">
        <f t="shared" si="25"/>
        <v>その他</v>
      </c>
      <c r="R31" s="71" t="str">
        <f t="shared" si="25"/>
        <v>無回答</v>
      </c>
    </row>
    <row r="32" spans="1:18" ht="13.5" customHeight="1" x14ac:dyDescent="0.2">
      <c r="A32" s="284" t="str">
        <f>A13</f>
        <v>全体(n = 602 )　　</v>
      </c>
      <c r="B32" s="36">
        <v>602</v>
      </c>
      <c r="C32" s="28">
        <v>88</v>
      </c>
      <c r="D32" s="29">
        <v>145</v>
      </c>
      <c r="E32" s="30">
        <v>22</v>
      </c>
      <c r="F32" s="29">
        <v>226</v>
      </c>
      <c r="G32" s="30">
        <v>108</v>
      </c>
      <c r="H32" s="30">
        <v>11</v>
      </c>
      <c r="I32" s="31">
        <v>2</v>
      </c>
      <c r="K32" s="75" t="str">
        <f>A32</f>
        <v>全体(n = 602 )　　</v>
      </c>
      <c r="L32" s="78">
        <f t="shared" ref="L32:R32" si="26">C33</f>
        <v>14.61794019933555</v>
      </c>
      <c r="M32" s="79">
        <f t="shared" si="26"/>
        <v>24.086378737541526</v>
      </c>
      <c r="N32" s="80">
        <f t="shared" si="26"/>
        <v>3.6544850498338874</v>
      </c>
      <c r="O32" s="79">
        <f t="shared" si="26"/>
        <v>37.541528239202663</v>
      </c>
      <c r="P32" s="80">
        <f t="shared" si="26"/>
        <v>17.940199335548172</v>
      </c>
      <c r="Q32" s="80">
        <f t="shared" si="26"/>
        <v>1.8272425249169437</v>
      </c>
      <c r="R32" s="81">
        <f t="shared" si="26"/>
        <v>0.33222591362126247</v>
      </c>
    </row>
    <row r="33" spans="1:21" ht="13.5" customHeight="1" x14ac:dyDescent="0.2">
      <c r="A33" s="285"/>
      <c r="B33" s="37">
        <v>100</v>
      </c>
      <c r="C33" s="20">
        <f t="shared" ref="C33:I33" si="27">C32/$B$32*100</f>
        <v>14.61794019933555</v>
      </c>
      <c r="D33" s="20">
        <f t="shared" si="27"/>
        <v>24.086378737541526</v>
      </c>
      <c r="E33" s="20">
        <f t="shared" si="27"/>
        <v>3.6544850498338874</v>
      </c>
      <c r="F33" s="20">
        <f t="shared" si="27"/>
        <v>37.541528239202663</v>
      </c>
      <c r="G33" s="20">
        <f t="shared" si="27"/>
        <v>17.940199335548172</v>
      </c>
      <c r="H33" s="20">
        <f t="shared" si="27"/>
        <v>1.8272425249169437</v>
      </c>
      <c r="I33" s="20">
        <f t="shared" si="27"/>
        <v>0.33222591362126247</v>
      </c>
      <c r="K33" s="90" t="str">
        <f>A34</f>
        <v>岐阜圏域(n = 214 )　　</v>
      </c>
      <c r="L33" s="92">
        <f t="shared" ref="L33:R33" si="28">C35</f>
        <v>15.420560747663551</v>
      </c>
      <c r="M33" s="93">
        <f t="shared" si="28"/>
        <v>22.897196261682243</v>
      </c>
      <c r="N33" s="94">
        <f t="shared" si="28"/>
        <v>3.7383177570093453</v>
      </c>
      <c r="O33" s="93">
        <f t="shared" si="28"/>
        <v>41.121495327102799</v>
      </c>
      <c r="P33" s="94">
        <f t="shared" si="28"/>
        <v>13.551401869158877</v>
      </c>
      <c r="Q33" s="94">
        <f t="shared" si="28"/>
        <v>2.3364485981308412</v>
      </c>
      <c r="R33" s="95">
        <f t="shared" si="28"/>
        <v>0.93457943925233633</v>
      </c>
    </row>
    <row r="34" spans="1:21" ht="13.5" customHeight="1" x14ac:dyDescent="0.2">
      <c r="A34" s="280" t="str">
        <f>"岐阜圏域(n = "&amp;B34&amp;" )　　"</f>
        <v>岐阜圏域(n = 214 )　　</v>
      </c>
      <c r="B34" s="36">
        <v>214</v>
      </c>
      <c r="C34" s="28">
        <v>33</v>
      </c>
      <c r="D34" s="29">
        <v>49</v>
      </c>
      <c r="E34" s="30">
        <v>8</v>
      </c>
      <c r="F34" s="29">
        <v>88</v>
      </c>
      <c r="G34" s="30">
        <v>29</v>
      </c>
      <c r="H34" s="30">
        <v>5</v>
      </c>
      <c r="I34" s="31">
        <v>2</v>
      </c>
      <c r="J34">
        <f>'問9S（表）'!E55+'問9S（表）'!F55</f>
        <v>214</v>
      </c>
      <c r="K34" s="91" t="str">
        <f>A36</f>
        <v>西濃圏域(n = 114 )　　</v>
      </c>
      <c r="L34" s="96">
        <f t="shared" ref="L34:R34" si="29">C37</f>
        <v>12.280701754385964</v>
      </c>
      <c r="M34" s="97">
        <f t="shared" si="29"/>
        <v>20.175438596491226</v>
      </c>
      <c r="N34" s="98">
        <f t="shared" si="29"/>
        <v>5.2631578947368416</v>
      </c>
      <c r="O34" s="97">
        <f t="shared" si="29"/>
        <v>38.596491228070171</v>
      </c>
      <c r="P34" s="98">
        <f t="shared" si="29"/>
        <v>22.807017543859647</v>
      </c>
      <c r="Q34" s="98">
        <f t="shared" si="29"/>
        <v>0.8771929824561403</v>
      </c>
      <c r="R34" s="99">
        <f t="shared" si="29"/>
        <v>0</v>
      </c>
    </row>
    <row r="35" spans="1:21" ht="13.5" customHeight="1" x14ac:dyDescent="0.2">
      <c r="A35" s="281"/>
      <c r="B35" s="37">
        <v>100</v>
      </c>
      <c r="C35" s="20">
        <f t="shared" ref="C35:I35" si="30">C34/$B$34*100</f>
        <v>15.420560747663551</v>
      </c>
      <c r="D35" s="20">
        <f t="shared" si="30"/>
        <v>22.897196261682243</v>
      </c>
      <c r="E35" s="20">
        <f t="shared" si="30"/>
        <v>3.7383177570093453</v>
      </c>
      <c r="F35" s="20">
        <f t="shared" si="30"/>
        <v>41.121495327102799</v>
      </c>
      <c r="G35" s="20">
        <f t="shared" si="30"/>
        <v>13.551401869158877</v>
      </c>
      <c r="H35" s="20">
        <f t="shared" si="30"/>
        <v>2.3364485981308412</v>
      </c>
      <c r="I35" s="20">
        <f t="shared" si="30"/>
        <v>0.93457943925233633</v>
      </c>
      <c r="K35" s="91" t="str">
        <f>A38</f>
        <v>中濃圏域(n = 121 )　　</v>
      </c>
      <c r="L35" s="96">
        <f t="shared" ref="L35:R35" si="31">C39</f>
        <v>14.049586776859504</v>
      </c>
      <c r="M35" s="97">
        <f t="shared" si="31"/>
        <v>30.578512396694212</v>
      </c>
      <c r="N35" s="98">
        <f t="shared" si="31"/>
        <v>3.3057851239669422</v>
      </c>
      <c r="O35" s="97">
        <f t="shared" si="31"/>
        <v>34.710743801652896</v>
      </c>
      <c r="P35" s="98">
        <f t="shared" si="31"/>
        <v>17.355371900826448</v>
      </c>
      <c r="Q35" s="98">
        <f t="shared" si="31"/>
        <v>0</v>
      </c>
      <c r="R35" s="99">
        <f t="shared" si="31"/>
        <v>0</v>
      </c>
    </row>
    <row r="36" spans="1:21" ht="13.5" customHeight="1" x14ac:dyDescent="0.2">
      <c r="A36" s="280" t="str">
        <f>"西濃圏域(n = "&amp;B36&amp;" )　　"</f>
        <v>西濃圏域(n = 114 )　　</v>
      </c>
      <c r="B36" s="36">
        <v>114</v>
      </c>
      <c r="C36" s="28">
        <v>14</v>
      </c>
      <c r="D36" s="29">
        <v>23</v>
      </c>
      <c r="E36" s="30">
        <v>6</v>
      </c>
      <c r="F36" s="29">
        <v>44</v>
      </c>
      <c r="G36" s="30">
        <v>26</v>
      </c>
      <c r="H36" s="30">
        <v>1</v>
      </c>
      <c r="I36" s="31">
        <v>0</v>
      </c>
      <c r="J36">
        <f>'問9S（表）'!E57+'問9S（表）'!F57</f>
        <v>114</v>
      </c>
      <c r="K36" s="91" t="str">
        <f>A40</f>
        <v>東濃圏域(n = 109 )　　</v>
      </c>
      <c r="L36" s="96">
        <f t="shared" ref="L36:R36" si="32">C41</f>
        <v>15.596330275229359</v>
      </c>
      <c r="M36" s="97">
        <f t="shared" si="32"/>
        <v>26.605504587155966</v>
      </c>
      <c r="N36" s="98">
        <f t="shared" si="32"/>
        <v>2.7522935779816518</v>
      </c>
      <c r="O36" s="97">
        <f t="shared" si="32"/>
        <v>32.11009174311927</v>
      </c>
      <c r="P36" s="98">
        <f t="shared" si="32"/>
        <v>20.183486238532112</v>
      </c>
      <c r="Q36" s="98">
        <f t="shared" si="32"/>
        <v>2.7522935779816518</v>
      </c>
      <c r="R36" s="99">
        <f t="shared" si="32"/>
        <v>0</v>
      </c>
    </row>
    <row r="37" spans="1:21" ht="13.5" customHeight="1" x14ac:dyDescent="0.2">
      <c r="A37" s="281"/>
      <c r="B37" s="37">
        <v>100</v>
      </c>
      <c r="C37" s="20">
        <f t="shared" ref="C37:I37" si="33">C36/$B$36*100</f>
        <v>12.280701754385964</v>
      </c>
      <c r="D37" s="20">
        <f t="shared" si="33"/>
        <v>20.175438596491226</v>
      </c>
      <c r="E37" s="20">
        <f t="shared" si="33"/>
        <v>5.2631578947368416</v>
      </c>
      <c r="F37" s="20">
        <f t="shared" si="33"/>
        <v>38.596491228070171</v>
      </c>
      <c r="G37" s="20">
        <f t="shared" si="33"/>
        <v>22.807017543859647</v>
      </c>
      <c r="H37" s="20">
        <f t="shared" si="33"/>
        <v>0.8771929824561403</v>
      </c>
      <c r="I37" s="20">
        <f t="shared" si="33"/>
        <v>0</v>
      </c>
      <c r="K37" s="77" t="str">
        <f>A42</f>
        <v>飛騨圏域(n = 38 )　　</v>
      </c>
      <c r="L37" s="86">
        <f t="shared" ref="L37:R37" si="34">C43</f>
        <v>13.157894736842104</v>
      </c>
      <c r="M37" s="87">
        <f t="shared" si="34"/>
        <v>13.157894736842104</v>
      </c>
      <c r="N37" s="88">
        <f t="shared" si="34"/>
        <v>2.6315789473684208</v>
      </c>
      <c r="O37" s="87">
        <f t="shared" si="34"/>
        <v>44.736842105263158</v>
      </c>
      <c r="P37" s="88">
        <f t="shared" si="34"/>
        <v>21.052631578947366</v>
      </c>
      <c r="Q37" s="88">
        <f t="shared" si="34"/>
        <v>5.2631578947368416</v>
      </c>
      <c r="R37" s="89">
        <f t="shared" si="34"/>
        <v>0</v>
      </c>
    </row>
    <row r="38" spans="1:21" ht="13.5" customHeight="1" x14ac:dyDescent="0.2">
      <c r="A38" s="280" t="str">
        <f>"中濃圏域(n = "&amp;B38&amp;" )　　"</f>
        <v>中濃圏域(n = 121 )　　</v>
      </c>
      <c r="B38" s="36">
        <v>121</v>
      </c>
      <c r="C38" s="28">
        <v>17</v>
      </c>
      <c r="D38" s="29">
        <v>37</v>
      </c>
      <c r="E38" s="30">
        <v>4</v>
      </c>
      <c r="F38" s="29">
        <v>42</v>
      </c>
      <c r="G38" s="30">
        <v>21</v>
      </c>
      <c r="H38" s="30">
        <v>0</v>
      </c>
      <c r="I38" s="31">
        <v>0</v>
      </c>
      <c r="J38">
        <f>'問9S（表）'!E59+'問9S（表）'!F59</f>
        <v>121</v>
      </c>
    </row>
    <row r="39" spans="1:21" x14ac:dyDescent="0.2">
      <c r="A39" s="281"/>
      <c r="B39" s="37">
        <v>100</v>
      </c>
      <c r="C39" s="20">
        <f t="shared" ref="C39:I39" si="35">C38/$B$38*100</f>
        <v>14.049586776859504</v>
      </c>
      <c r="D39" s="20">
        <f t="shared" si="35"/>
        <v>30.578512396694212</v>
      </c>
      <c r="E39" s="20">
        <f t="shared" si="35"/>
        <v>3.3057851239669422</v>
      </c>
      <c r="F39" s="20">
        <f t="shared" si="35"/>
        <v>34.710743801652896</v>
      </c>
      <c r="G39" s="20">
        <f t="shared" si="35"/>
        <v>17.355371900826448</v>
      </c>
      <c r="H39" s="20">
        <f t="shared" si="35"/>
        <v>0</v>
      </c>
      <c r="I39" s="20">
        <f t="shared" si="35"/>
        <v>0</v>
      </c>
    </row>
    <row r="40" spans="1:21" ht="13.5" customHeight="1" x14ac:dyDescent="0.2">
      <c r="A40" s="280" t="str">
        <f>"東濃圏域(n = "&amp;B40&amp;" )　　"</f>
        <v>東濃圏域(n = 109 )　　</v>
      </c>
      <c r="B40" s="36">
        <v>109</v>
      </c>
      <c r="C40" s="28">
        <v>17</v>
      </c>
      <c r="D40" s="29">
        <v>29</v>
      </c>
      <c r="E40" s="30">
        <v>3</v>
      </c>
      <c r="F40" s="29">
        <v>35</v>
      </c>
      <c r="G40" s="30">
        <v>22</v>
      </c>
      <c r="H40" s="30">
        <v>3</v>
      </c>
      <c r="I40" s="31">
        <v>0</v>
      </c>
      <c r="J40">
        <f>'問9S（表）'!E61+'問9S（表）'!F61</f>
        <v>109</v>
      </c>
    </row>
    <row r="41" spans="1:21" x14ac:dyDescent="0.2">
      <c r="A41" s="281"/>
      <c r="B41" s="37">
        <v>100</v>
      </c>
      <c r="C41" s="20">
        <f t="shared" ref="C41:I41" si="36">C40/$B$40*100</f>
        <v>15.596330275229359</v>
      </c>
      <c r="D41" s="20">
        <f t="shared" si="36"/>
        <v>26.605504587155966</v>
      </c>
      <c r="E41" s="20">
        <f t="shared" si="36"/>
        <v>2.7522935779816518</v>
      </c>
      <c r="F41" s="20">
        <f t="shared" si="36"/>
        <v>32.11009174311927</v>
      </c>
      <c r="G41" s="20">
        <f t="shared" si="36"/>
        <v>20.183486238532112</v>
      </c>
      <c r="H41" s="20">
        <f t="shared" si="36"/>
        <v>2.7522935779816518</v>
      </c>
      <c r="I41" s="20">
        <f t="shared" si="36"/>
        <v>0</v>
      </c>
    </row>
    <row r="42" spans="1:21" ht="13.5" customHeight="1" x14ac:dyDescent="0.2">
      <c r="A42" s="280" t="str">
        <f>"飛騨圏域(n = "&amp;B42&amp;" )　　"</f>
        <v>飛騨圏域(n = 38 )　　</v>
      </c>
      <c r="B42" s="36">
        <v>38</v>
      </c>
      <c r="C42" s="28">
        <v>5</v>
      </c>
      <c r="D42" s="29">
        <v>5</v>
      </c>
      <c r="E42" s="30">
        <v>1</v>
      </c>
      <c r="F42" s="29">
        <v>17</v>
      </c>
      <c r="G42" s="30">
        <v>8</v>
      </c>
      <c r="H42" s="30">
        <v>2</v>
      </c>
      <c r="I42" s="31">
        <v>0</v>
      </c>
      <c r="J42">
        <f>'問9S（表）'!E63+'問9S（表）'!F63</f>
        <v>38</v>
      </c>
    </row>
    <row r="43" spans="1:21" x14ac:dyDescent="0.2">
      <c r="A43" s="281"/>
      <c r="B43" s="37">
        <v>100</v>
      </c>
      <c r="C43" s="20">
        <f t="shared" ref="C43:I43" si="37">C42/$B$42*100</f>
        <v>13.157894736842104</v>
      </c>
      <c r="D43" s="20">
        <f t="shared" si="37"/>
        <v>13.157894736842104</v>
      </c>
      <c r="E43" s="20">
        <f t="shared" si="37"/>
        <v>2.6315789473684208</v>
      </c>
      <c r="F43" s="20">
        <f t="shared" si="37"/>
        <v>44.736842105263158</v>
      </c>
      <c r="G43" s="20">
        <f t="shared" si="37"/>
        <v>21.052631578947366</v>
      </c>
      <c r="H43" s="20">
        <f t="shared" si="37"/>
        <v>5.2631578947368416</v>
      </c>
      <c r="I43" s="20">
        <f t="shared" si="37"/>
        <v>0</v>
      </c>
    </row>
    <row r="45" spans="1:21" x14ac:dyDescent="0.2">
      <c r="A45" s="3" t="s">
        <v>320</v>
      </c>
      <c r="B45" s="1" t="str">
        <f>B1</f>
        <v>県事業に関心がない理由</v>
      </c>
      <c r="C45" s="8"/>
      <c r="D45" s="8"/>
      <c r="E45" s="8"/>
      <c r="F45" s="8"/>
      <c r="G45" s="9" t="s">
        <v>1</v>
      </c>
      <c r="H45" s="9"/>
      <c r="I45" s="8"/>
      <c r="J45" s="8"/>
      <c r="K45" s="8"/>
      <c r="L45" s="8"/>
      <c r="M45" s="8"/>
      <c r="N45" s="8"/>
      <c r="O45" s="8"/>
      <c r="P45" s="8"/>
      <c r="S45" s="58"/>
    </row>
    <row r="46" spans="1:21" ht="75.599999999999994" x14ac:dyDescent="0.2">
      <c r="A46" s="12" t="s">
        <v>29</v>
      </c>
      <c r="B46" s="14" t="str">
        <f>B2</f>
        <v>調査数</v>
      </c>
      <c r="C46" s="15" t="str">
        <f t="shared" ref="C46:I46" si="38">C2</f>
        <v>県の行政そのものに興味がないから</v>
      </c>
      <c r="D46" s="16" t="str">
        <f t="shared" si="38"/>
        <v>県がどのような仕事をしているのか知らないから</v>
      </c>
      <c r="E46" s="17" t="str">
        <f t="shared" si="38"/>
        <v>県の仕事は、自分に関係がないから</v>
      </c>
      <c r="F46" s="16" t="str">
        <f t="shared" si="38"/>
        <v>県の施設を利用したり、県の仕事に接する機会が少ないから</v>
      </c>
      <c r="G46" s="17" t="str">
        <f t="shared" si="38"/>
        <v>自分たちの意見が反映されるとは思えないから</v>
      </c>
      <c r="H46" s="17" t="str">
        <f t="shared" si="38"/>
        <v>その他</v>
      </c>
      <c r="I46" s="18" t="str">
        <f t="shared" si="38"/>
        <v>無回答</v>
      </c>
      <c r="J46" s="23" t="s">
        <v>30</v>
      </c>
      <c r="K46" s="12" t="str">
        <f t="shared" ref="K46:S47" si="39">A46</f>
        <v>【職業別】</v>
      </c>
      <c r="L46" s="67" t="str">
        <f t="shared" si="39"/>
        <v>調査数</v>
      </c>
      <c r="M46" s="68" t="str">
        <f t="shared" si="39"/>
        <v>県の行政そのものに興味がないから</v>
      </c>
      <c r="N46" s="69" t="str">
        <f t="shared" si="39"/>
        <v>県がどのような仕事をしているのか知らないから</v>
      </c>
      <c r="O46" s="70" t="str">
        <f t="shared" si="39"/>
        <v>県の仕事は、自分に関係がないから</v>
      </c>
      <c r="P46" s="69" t="str">
        <f t="shared" si="39"/>
        <v>県の施設を利用したり、県の仕事に接する機会が少ないから</v>
      </c>
      <c r="Q46" s="70" t="str">
        <f t="shared" si="39"/>
        <v>自分たちの意見が反映されるとは思えないから</v>
      </c>
      <c r="R46" s="71" t="str">
        <f t="shared" si="39"/>
        <v>その他</v>
      </c>
      <c r="S46" s="71" t="str">
        <f t="shared" si="39"/>
        <v>無回答</v>
      </c>
      <c r="U46" s="58"/>
    </row>
    <row r="47" spans="1:21" ht="13.5" customHeight="1" x14ac:dyDescent="0.2">
      <c r="A47" s="286" t="str">
        <f>A32</f>
        <v>全体(n = 602 )　　</v>
      </c>
      <c r="B47" s="36">
        <v>602</v>
      </c>
      <c r="C47" s="28">
        <v>88</v>
      </c>
      <c r="D47" s="29">
        <v>145</v>
      </c>
      <c r="E47" s="30">
        <v>22</v>
      </c>
      <c r="F47" s="29">
        <v>226</v>
      </c>
      <c r="G47" s="30">
        <v>108</v>
      </c>
      <c r="H47" s="30">
        <v>11</v>
      </c>
      <c r="I47" s="31">
        <v>2</v>
      </c>
      <c r="J47" s="23" t="s">
        <v>31</v>
      </c>
      <c r="K47" s="286" t="str">
        <f t="shared" si="39"/>
        <v>全体(n = 602 )　　</v>
      </c>
      <c r="L47" s="122">
        <f t="shared" si="39"/>
        <v>602</v>
      </c>
      <c r="M47" s="130">
        <f t="shared" si="39"/>
        <v>88</v>
      </c>
      <c r="N47" s="131">
        <f t="shared" si="39"/>
        <v>145</v>
      </c>
      <c r="O47" s="132">
        <f t="shared" si="39"/>
        <v>22</v>
      </c>
      <c r="P47" s="131">
        <f t="shared" si="39"/>
        <v>226</v>
      </c>
      <c r="Q47" s="132">
        <f t="shared" si="39"/>
        <v>108</v>
      </c>
      <c r="R47" s="133">
        <f t="shared" si="39"/>
        <v>11</v>
      </c>
      <c r="S47" s="133">
        <f t="shared" si="39"/>
        <v>2</v>
      </c>
      <c r="U47" s="58"/>
    </row>
    <row r="48" spans="1:21" x14ac:dyDescent="0.2">
      <c r="A48" s="287"/>
      <c r="B48" s="37">
        <v>100</v>
      </c>
      <c r="C48" s="20">
        <f t="shared" ref="C48:I48" si="40">C47/$B$47*100</f>
        <v>14.61794019933555</v>
      </c>
      <c r="D48" s="20">
        <f t="shared" si="40"/>
        <v>24.086378737541526</v>
      </c>
      <c r="E48" s="20">
        <f t="shared" si="40"/>
        <v>3.6544850498338874</v>
      </c>
      <c r="F48" s="20">
        <f t="shared" si="40"/>
        <v>37.541528239202663</v>
      </c>
      <c r="G48" s="20">
        <f t="shared" si="40"/>
        <v>17.940199335548172</v>
      </c>
      <c r="H48" s="20">
        <f t="shared" si="40"/>
        <v>1.8272425249169437</v>
      </c>
      <c r="I48" s="20">
        <f t="shared" si="40"/>
        <v>0.33222591362126247</v>
      </c>
      <c r="J48" s="23" t="s">
        <v>32</v>
      </c>
      <c r="K48" s="287"/>
      <c r="L48" s="123">
        <f t="shared" ref="L48:S50" si="41">B48</f>
        <v>100</v>
      </c>
      <c r="M48" s="134">
        <f t="shared" si="41"/>
        <v>14.61794019933555</v>
      </c>
      <c r="N48" s="135">
        <f t="shared" si="41"/>
        <v>24.086378737541526</v>
      </c>
      <c r="O48" s="136">
        <f t="shared" si="41"/>
        <v>3.6544850498338874</v>
      </c>
      <c r="P48" s="135">
        <f t="shared" si="41"/>
        <v>37.541528239202663</v>
      </c>
      <c r="Q48" s="136">
        <f t="shared" si="41"/>
        <v>17.940199335548172</v>
      </c>
      <c r="R48" s="137">
        <f t="shared" si="41"/>
        <v>1.8272425249169437</v>
      </c>
      <c r="S48" s="137">
        <f t="shared" si="41"/>
        <v>0.33222591362126247</v>
      </c>
      <c r="U48" s="58"/>
    </row>
    <row r="49" spans="1:21" ht="13.5" customHeight="1" x14ac:dyDescent="0.2">
      <c r="A49" s="288" t="str">
        <f>"自営業(n = "&amp;B49&amp;" )　　"</f>
        <v>自営業(n = 52 )　　</v>
      </c>
      <c r="B49" s="36">
        <v>52</v>
      </c>
      <c r="C49" s="28">
        <v>7</v>
      </c>
      <c r="D49" s="29">
        <v>12</v>
      </c>
      <c r="E49" s="30">
        <v>1</v>
      </c>
      <c r="F49" s="29">
        <v>18</v>
      </c>
      <c r="G49" s="30">
        <v>14</v>
      </c>
      <c r="H49" s="30">
        <v>0</v>
      </c>
      <c r="I49" s="31">
        <v>0</v>
      </c>
      <c r="J49" s="23" t="s">
        <v>33</v>
      </c>
      <c r="K49" s="286" t="str">
        <f>A49</f>
        <v>自営業(n = 52 )　　</v>
      </c>
      <c r="L49" s="122">
        <f t="shared" si="41"/>
        <v>52</v>
      </c>
      <c r="M49" s="130">
        <f t="shared" si="41"/>
        <v>7</v>
      </c>
      <c r="N49" s="131">
        <f t="shared" si="41"/>
        <v>12</v>
      </c>
      <c r="O49" s="132">
        <f t="shared" si="41"/>
        <v>1</v>
      </c>
      <c r="P49" s="131">
        <f t="shared" si="41"/>
        <v>18</v>
      </c>
      <c r="Q49" s="132">
        <f t="shared" si="41"/>
        <v>14</v>
      </c>
      <c r="R49" s="133">
        <f t="shared" si="41"/>
        <v>0</v>
      </c>
      <c r="S49" s="133">
        <f t="shared" si="41"/>
        <v>0</v>
      </c>
      <c r="U49" s="58"/>
    </row>
    <row r="50" spans="1:21" x14ac:dyDescent="0.2">
      <c r="A50" s="289"/>
      <c r="B50" s="37">
        <v>100</v>
      </c>
      <c r="C50" s="20">
        <f t="shared" ref="C50:I50" si="42">C49/$B$49*100</f>
        <v>13.461538461538462</v>
      </c>
      <c r="D50" s="20">
        <f t="shared" si="42"/>
        <v>23.076923076923077</v>
      </c>
      <c r="E50" s="20">
        <f t="shared" si="42"/>
        <v>1.9230769230769231</v>
      </c>
      <c r="F50" s="20">
        <f t="shared" si="42"/>
        <v>34.615384615384613</v>
      </c>
      <c r="G50" s="20">
        <f t="shared" si="42"/>
        <v>26.923076923076923</v>
      </c>
      <c r="H50" s="20">
        <f t="shared" si="42"/>
        <v>0</v>
      </c>
      <c r="I50" s="20">
        <f t="shared" si="42"/>
        <v>0</v>
      </c>
      <c r="J50" s="23" t="s">
        <v>34</v>
      </c>
      <c r="K50" s="287"/>
      <c r="L50" s="123">
        <f t="shared" si="41"/>
        <v>100</v>
      </c>
      <c r="M50" s="134">
        <f t="shared" si="41"/>
        <v>13.461538461538462</v>
      </c>
      <c r="N50" s="135">
        <f t="shared" si="41"/>
        <v>23.076923076923077</v>
      </c>
      <c r="O50" s="136">
        <f t="shared" si="41"/>
        <v>1.9230769230769231</v>
      </c>
      <c r="P50" s="135">
        <f t="shared" si="41"/>
        <v>34.615384615384613</v>
      </c>
      <c r="Q50" s="136">
        <f t="shared" si="41"/>
        <v>26.923076923076923</v>
      </c>
      <c r="R50" s="137">
        <f t="shared" si="41"/>
        <v>0</v>
      </c>
      <c r="S50" s="137">
        <f t="shared" si="41"/>
        <v>0</v>
      </c>
      <c r="U50" s="58"/>
    </row>
    <row r="51" spans="1:21" ht="13.5" customHeight="1" x14ac:dyDescent="0.2">
      <c r="A51" s="288" t="str">
        <f>"自由業(※1)(n = "&amp;B51&amp;" )　　"</f>
        <v>自由業(※1)(n = 6 )　　</v>
      </c>
      <c r="B51" s="36">
        <v>6</v>
      </c>
      <c r="C51" s="28">
        <v>0</v>
      </c>
      <c r="D51" s="29">
        <v>3</v>
      </c>
      <c r="E51" s="30">
        <v>0</v>
      </c>
      <c r="F51" s="29">
        <v>2</v>
      </c>
      <c r="G51" s="30">
        <v>1</v>
      </c>
      <c r="H51" s="30">
        <v>0</v>
      </c>
      <c r="I51" s="31">
        <v>0</v>
      </c>
      <c r="J51" s="19"/>
      <c r="K51" s="286" t="str">
        <f t="shared" ref="K51:S51" si="43">A53</f>
        <v>会社・団体役員(n = 62 )　　</v>
      </c>
      <c r="L51" s="122">
        <f t="shared" si="43"/>
        <v>62</v>
      </c>
      <c r="M51" s="130">
        <f t="shared" si="43"/>
        <v>14</v>
      </c>
      <c r="N51" s="131">
        <f t="shared" si="43"/>
        <v>17</v>
      </c>
      <c r="O51" s="132">
        <f t="shared" si="43"/>
        <v>5</v>
      </c>
      <c r="P51" s="131">
        <f t="shared" si="43"/>
        <v>17</v>
      </c>
      <c r="Q51" s="132">
        <f t="shared" si="43"/>
        <v>6</v>
      </c>
      <c r="R51" s="133">
        <f t="shared" si="43"/>
        <v>2</v>
      </c>
      <c r="S51" s="133">
        <f t="shared" si="43"/>
        <v>1</v>
      </c>
      <c r="U51" s="58"/>
    </row>
    <row r="52" spans="1:21" x14ac:dyDescent="0.2">
      <c r="A52" s="289"/>
      <c r="B52" s="37">
        <v>100</v>
      </c>
      <c r="C52" s="20">
        <f t="shared" ref="C52:I52" si="44">C51/$B$51*100</f>
        <v>0</v>
      </c>
      <c r="D52" s="20">
        <f t="shared" si="44"/>
        <v>50</v>
      </c>
      <c r="E52" s="20">
        <f t="shared" si="44"/>
        <v>0</v>
      </c>
      <c r="F52" s="20">
        <f t="shared" si="44"/>
        <v>33.333333333333329</v>
      </c>
      <c r="G52" s="20">
        <f t="shared" si="44"/>
        <v>16.666666666666664</v>
      </c>
      <c r="H52" s="20">
        <f t="shared" si="44"/>
        <v>0</v>
      </c>
      <c r="I52" s="20">
        <f t="shared" si="44"/>
        <v>0</v>
      </c>
      <c r="J52" s="19"/>
      <c r="K52" s="287"/>
      <c r="L52" s="123">
        <f t="shared" ref="L52:S56" si="45">B54</f>
        <v>100</v>
      </c>
      <c r="M52" s="134">
        <f t="shared" si="45"/>
        <v>22.58064516129032</v>
      </c>
      <c r="N52" s="135">
        <f t="shared" si="45"/>
        <v>27.419354838709676</v>
      </c>
      <c r="O52" s="136">
        <f t="shared" si="45"/>
        <v>8.064516129032258</v>
      </c>
      <c r="P52" s="135">
        <f t="shared" si="45"/>
        <v>27.419354838709676</v>
      </c>
      <c r="Q52" s="136">
        <f t="shared" si="45"/>
        <v>9.67741935483871</v>
      </c>
      <c r="R52" s="137">
        <f t="shared" si="45"/>
        <v>3.225806451612903</v>
      </c>
      <c r="S52" s="137">
        <f t="shared" si="45"/>
        <v>1.6129032258064515</v>
      </c>
      <c r="U52" s="58"/>
    </row>
    <row r="53" spans="1:21" ht="13.5" customHeight="1" x14ac:dyDescent="0.2">
      <c r="A53" s="288" t="str">
        <f>"会社・団体役員(n = "&amp;B53&amp;" )　　"</f>
        <v>会社・団体役員(n = 62 )　　</v>
      </c>
      <c r="B53" s="36">
        <v>62</v>
      </c>
      <c r="C53" s="28">
        <v>14</v>
      </c>
      <c r="D53" s="29">
        <v>17</v>
      </c>
      <c r="E53" s="30">
        <v>5</v>
      </c>
      <c r="F53" s="29">
        <v>17</v>
      </c>
      <c r="G53" s="30">
        <v>6</v>
      </c>
      <c r="H53" s="30">
        <v>2</v>
      </c>
      <c r="I53" s="31">
        <v>1</v>
      </c>
      <c r="J53" s="19"/>
      <c r="K53" s="290" t="str">
        <f>A55</f>
        <v>正規の従業員・職員(n = 141 )　　</v>
      </c>
      <c r="L53" s="122">
        <f t="shared" si="45"/>
        <v>141</v>
      </c>
      <c r="M53" s="130">
        <f t="shared" si="45"/>
        <v>21</v>
      </c>
      <c r="N53" s="131">
        <f t="shared" si="45"/>
        <v>35</v>
      </c>
      <c r="O53" s="132">
        <f t="shared" si="45"/>
        <v>4</v>
      </c>
      <c r="P53" s="131">
        <f t="shared" si="45"/>
        <v>43</v>
      </c>
      <c r="Q53" s="132">
        <f t="shared" si="45"/>
        <v>36</v>
      </c>
      <c r="R53" s="133">
        <f t="shared" si="45"/>
        <v>2</v>
      </c>
      <c r="S53" s="133">
        <f t="shared" si="45"/>
        <v>0</v>
      </c>
      <c r="U53" s="58"/>
    </row>
    <row r="54" spans="1:21" x14ac:dyDescent="0.2">
      <c r="A54" s="289"/>
      <c r="B54" s="37">
        <v>100</v>
      </c>
      <c r="C54" s="20">
        <f t="shared" ref="C54:I54" si="46">C53/$B$53*100</f>
        <v>22.58064516129032</v>
      </c>
      <c r="D54" s="20">
        <f t="shared" si="46"/>
        <v>27.419354838709676</v>
      </c>
      <c r="E54" s="20">
        <f t="shared" si="46"/>
        <v>8.064516129032258</v>
      </c>
      <c r="F54" s="20">
        <f t="shared" si="46"/>
        <v>27.419354838709676</v>
      </c>
      <c r="G54" s="20">
        <f t="shared" si="46"/>
        <v>9.67741935483871</v>
      </c>
      <c r="H54" s="20">
        <f t="shared" si="46"/>
        <v>3.225806451612903</v>
      </c>
      <c r="I54" s="20">
        <f t="shared" si="46"/>
        <v>1.6129032258064515</v>
      </c>
      <c r="J54" s="19"/>
      <c r="K54" s="291"/>
      <c r="L54" s="123">
        <f t="shared" si="45"/>
        <v>100</v>
      </c>
      <c r="M54" s="134">
        <f t="shared" si="45"/>
        <v>14.893617021276595</v>
      </c>
      <c r="N54" s="135">
        <f t="shared" si="45"/>
        <v>24.822695035460992</v>
      </c>
      <c r="O54" s="136">
        <f t="shared" si="45"/>
        <v>2.8368794326241136</v>
      </c>
      <c r="P54" s="135">
        <f t="shared" si="45"/>
        <v>30.49645390070922</v>
      </c>
      <c r="Q54" s="136">
        <f t="shared" si="45"/>
        <v>25.531914893617021</v>
      </c>
      <c r="R54" s="137">
        <f t="shared" si="45"/>
        <v>1.4184397163120568</v>
      </c>
      <c r="S54" s="137">
        <f t="shared" si="45"/>
        <v>0</v>
      </c>
      <c r="U54" s="58"/>
    </row>
    <row r="55" spans="1:21" ht="13.5" customHeight="1" x14ac:dyDescent="0.2">
      <c r="A55" s="292" t="str">
        <f>"正規の従業員・職員(n = "&amp;B55&amp;" )　　"</f>
        <v>正規の従業員・職員(n = 141 )　　</v>
      </c>
      <c r="B55" s="36">
        <v>141</v>
      </c>
      <c r="C55" s="28">
        <v>21</v>
      </c>
      <c r="D55" s="29">
        <v>35</v>
      </c>
      <c r="E55" s="30">
        <v>4</v>
      </c>
      <c r="F55" s="29">
        <v>43</v>
      </c>
      <c r="G55" s="30">
        <v>36</v>
      </c>
      <c r="H55" s="30">
        <v>2</v>
      </c>
      <c r="I55" s="31">
        <v>0</v>
      </c>
      <c r="J55" s="19"/>
      <c r="K55" s="294" t="str">
        <f>A57</f>
        <v>パートタイム・アルバイト・派遣(n = 123 )　　</v>
      </c>
      <c r="L55" s="122">
        <f t="shared" si="45"/>
        <v>123</v>
      </c>
      <c r="M55" s="130">
        <f t="shared" si="45"/>
        <v>12</v>
      </c>
      <c r="N55" s="131">
        <f t="shared" si="45"/>
        <v>31</v>
      </c>
      <c r="O55" s="132">
        <f t="shared" si="45"/>
        <v>3</v>
      </c>
      <c r="P55" s="131">
        <f t="shared" si="45"/>
        <v>52</v>
      </c>
      <c r="Q55" s="132">
        <f t="shared" si="45"/>
        <v>22</v>
      </c>
      <c r="R55" s="133">
        <f t="shared" si="45"/>
        <v>2</v>
      </c>
      <c r="S55" s="133">
        <f t="shared" si="45"/>
        <v>1</v>
      </c>
      <c r="U55" s="58"/>
    </row>
    <row r="56" spans="1:21" x14ac:dyDescent="0.2">
      <c r="A56" s="293"/>
      <c r="B56" s="37">
        <v>100</v>
      </c>
      <c r="C56" s="20">
        <f t="shared" ref="C56:I56" si="47">C55/$B$55*100</f>
        <v>14.893617021276595</v>
      </c>
      <c r="D56" s="20">
        <f t="shared" si="47"/>
        <v>24.822695035460992</v>
      </c>
      <c r="E56" s="20">
        <f t="shared" si="47"/>
        <v>2.8368794326241136</v>
      </c>
      <c r="F56" s="20">
        <f t="shared" si="47"/>
        <v>30.49645390070922</v>
      </c>
      <c r="G56" s="20">
        <f t="shared" si="47"/>
        <v>25.531914893617021</v>
      </c>
      <c r="H56" s="20">
        <f t="shared" si="47"/>
        <v>1.4184397163120568</v>
      </c>
      <c r="I56" s="20">
        <f t="shared" si="47"/>
        <v>0</v>
      </c>
      <c r="J56" s="19"/>
      <c r="K56" s="295"/>
      <c r="L56" s="123">
        <f t="shared" si="45"/>
        <v>100</v>
      </c>
      <c r="M56" s="134">
        <f t="shared" si="45"/>
        <v>9.7560975609756095</v>
      </c>
      <c r="N56" s="135">
        <f t="shared" si="45"/>
        <v>25.203252032520325</v>
      </c>
      <c r="O56" s="136">
        <f t="shared" si="45"/>
        <v>2.4390243902439024</v>
      </c>
      <c r="P56" s="135">
        <f t="shared" si="45"/>
        <v>42.276422764227647</v>
      </c>
      <c r="Q56" s="136">
        <f t="shared" si="45"/>
        <v>17.886178861788618</v>
      </c>
      <c r="R56" s="137">
        <f t="shared" si="45"/>
        <v>1.6260162601626018</v>
      </c>
      <c r="S56" s="137">
        <f t="shared" si="45"/>
        <v>0.81300813008130091</v>
      </c>
      <c r="U56" s="58"/>
    </row>
    <row r="57" spans="1:21" ht="13.5" customHeight="1" x14ac:dyDescent="0.2">
      <c r="A57" s="296" t="str">
        <f>"パートタイム・アルバイト・派遣(n = "&amp;B57&amp;" )　　"</f>
        <v>パートタイム・アルバイト・派遣(n = 123 )　　</v>
      </c>
      <c r="B57" s="36">
        <v>123</v>
      </c>
      <c r="C57" s="28">
        <v>12</v>
      </c>
      <c r="D57" s="29">
        <v>31</v>
      </c>
      <c r="E57" s="30">
        <v>3</v>
      </c>
      <c r="F57" s="29">
        <v>52</v>
      </c>
      <c r="G57" s="30">
        <v>22</v>
      </c>
      <c r="H57" s="30">
        <v>2</v>
      </c>
      <c r="I57" s="31">
        <v>1</v>
      </c>
      <c r="J57" s="19"/>
      <c r="K57" s="286" t="str">
        <f t="shared" ref="K57:S57" si="48">A61</f>
        <v>家事従事(n = 67 )　　</v>
      </c>
      <c r="L57" s="122">
        <f t="shared" si="48"/>
        <v>67</v>
      </c>
      <c r="M57" s="130">
        <f t="shared" si="48"/>
        <v>12</v>
      </c>
      <c r="N57" s="131">
        <f t="shared" si="48"/>
        <v>12</v>
      </c>
      <c r="O57" s="132">
        <f t="shared" si="48"/>
        <v>2</v>
      </c>
      <c r="P57" s="131">
        <f t="shared" si="48"/>
        <v>29</v>
      </c>
      <c r="Q57" s="132">
        <f t="shared" si="48"/>
        <v>9</v>
      </c>
      <c r="R57" s="133">
        <f t="shared" si="48"/>
        <v>3</v>
      </c>
      <c r="S57" s="133">
        <f t="shared" si="48"/>
        <v>0</v>
      </c>
      <c r="U57" s="58"/>
    </row>
    <row r="58" spans="1:21" x14ac:dyDescent="0.2">
      <c r="A58" s="297"/>
      <c r="B58" s="37">
        <v>100</v>
      </c>
      <c r="C58" s="20">
        <f t="shared" ref="C58:I58" si="49">C57/$B$57*100</f>
        <v>9.7560975609756095</v>
      </c>
      <c r="D58" s="20">
        <f t="shared" si="49"/>
        <v>25.203252032520325</v>
      </c>
      <c r="E58" s="20">
        <f t="shared" si="49"/>
        <v>2.4390243902439024</v>
      </c>
      <c r="F58" s="20">
        <f t="shared" si="49"/>
        <v>42.276422764227647</v>
      </c>
      <c r="G58" s="20">
        <f t="shared" si="49"/>
        <v>17.886178861788618</v>
      </c>
      <c r="H58" s="20">
        <f t="shared" si="49"/>
        <v>1.6260162601626018</v>
      </c>
      <c r="I58" s="20">
        <f t="shared" si="49"/>
        <v>0.81300813008130091</v>
      </c>
      <c r="J58" s="19"/>
      <c r="K58" s="287"/>
      <c r="L58" s="123">
        <f t="shared" ref="L58:S60" si="50">B62</f>
        <v>100</v>
      </c>
      <c r="M58" s="134">
        <f t="shared" si="50"/>
        <v>17.910447761194028</v>
      </c>
      <c r="N58" s="135">
        <f t="shared" si="50"/>
        <v>17.910447761194028</v>
      </c>
      <c r="O58" s="136">
        <f t="shared" si="50"/>
        <v>2.9850746268656714</v>
      </c>
      <c r="P58" s="135">
        <f t="shared" si="50"/>
        <v>43.283582089552233</v>
      </c>
      <c r="Q58" s="136">
        <f t="shared" si="50"/>
        <v>13.432835820895523</v>
      </c>
      <c r="R58" s="137">
        <f t="shared" si="50"/>
        <v>4.4776119402985071</v>
      </c>
      <c r="S58" s="137">
        <f t="shared" si="50"/>
        <v>0</v>
      </c>
      <c r="U58" s="58"/>
    </row>
    <row r="59" spans="1:21" ht="13.5" customHeight="1" x14ac:dyDescent="0.2">
      <c r="A59" s="288" t="str">
        <f>"学生(n = "&amp;B59&amp;" )　　"</f>
        <v>学生(n = 18 )　　</v>
      </c>
      <c r="B59" s="36">
        <v>18</v>
      </c>
      <c r="C59" s="28">
        <v>5</v>
      </c>
      <c r="D59" s="29">
        <v>4</v>
      </c>
      <c r="E59" s="30">
        <v>1</v>
      </c>
      <c r="F59" s="29">
        <v>5</v>
      </c>
      <c r="G59" s="30">
        <v>2</v>
      </c>
      <c r="H59" s="30">
        <v>1</v>
      </c>
      <c r="I59" s="31">
        <v>0</v>
      </c>
      <c r="J59" s="19"/>
      <c r="K59" s="286" t="str">
        <f>A63</f>
        <v>無職(n = 111 )　　</v>
      </c>
      <c r="L59" s="122">
        <f t="shared" si="50"/>
        <v>111</v>
      </c>
      <c r="M59" s="130">
        <f t="shared" si="50"/>
        <v>13</v>
      </c>
      <c r="N59" s="131">
        <f t="shared" si="50"/>
        <v>27</v>
      </c>
      <c r="O59" s="132">
        <f t="shared" si="50"/>
        <v>6</v>
      </c>
      <c r="P59" s="131">
        <f t="shared" si="50"/>
        <v>53</v>
      </c>
      <c r="Q59" s="132">
        <f t="shared" si="50"/>
        <v>11</v>
      </c>
      <c r="R59" s="133">
        <f t="shared" si="50"/>
        <v>1</v>
      </c>
      <c r="S59" s="133">
        <f t="shared" si="50"/>
        <v>0</v>
      </c>
      <c r="U59" s="58"/>
    </row>
    <row r="60" spans="1:21" x14ac:dyDescent="0.2">
      <c r="A60" s="289"/>
      <c r="B60" s="37">
        <v>100</v>
      </c>
      <c r="C60" s="20">
        <f t="shared" ref="C60:I60" si="51">C59/$B$59*100</f>
        <v>27.777777777777779</v>
      </c>
      <c r="D60" s="20">
        <f t="shared" si="51"/>
        <v>22.222222222222221</v>
      </c>
      <c r="E60" s="20">
        <f t="shared" si="51"/>
        <v>5.5555555555555554</v>
      </c>
      <c r="F60" s="20">
        <f t="shared" si="51"/>
        <v>27.777777777777779</v>
      </c>
      <c r="G60" s="20">
        <f t="shared" si="51"/>
        <v>11.111111111111111</v>
      </c>
      <c r="H60" s="20">
        <f t="shared" si="51"/>
        <v>5.5555555555555554</v>
      </c>
      <c r="I60" s="20">
        <f t="shared" si="51"/>
        <v>0</v>
      </c>
      <c r="J60" s="19"/>
      <c r="K60" s="287"/>
      <c r="L60" s="123">
        <f t="shared" si="50"/>
        <v>100</v>
      </c>
      <c r="M60" s="134">
        <f t="shared" si="50"/>
        <v>11.711711711711711</v>
      </c>
      <c r="N60" s="135">
        <f t="shared" si="50"/>
        <v>24.324324324324326</v>
      </c>
      <c r="O60" s="136">
        <f t="shared" si="50"/>
        <v>5.4054054054054053</v>
      </c>
      <c r="P60" s="135">
        <f t="shared" si="50"/>
        <v>47.747747747747752</v>
      </c>
      <c r="Q60" s="136">
        <f t="shared" si="50"/>
        <v>9.9099099099099099</v>
      </c>
      <c r="R60" s="137">
        <f t="shared" si="50"/>
        <v>0.90090090090090091</v>
      </c>
      <c r="S60" s="137">
        <f t="shared" si="50"/>
        <v>0</v>
      </c>
      <c r="U60" s="58"/>
    </row>
    <row r="61" spans="1:21" ht="13.5" customHeight="1" x14ac:dyDescent="0.2">
      <c r="A61" s="288" t="str">
        <f>"家事従事(n = "&amp;B61&amp;" )　　"</f>
        <v>家事従事(n = 67 )　　</v>
      </c>
      <c r="B61" s="36">
        <v>67</v>
      </c>
      <c r="C61" s="28">
        <v>12</v>
      </c>
      <c r="D61" s="29">
        <v>12</v>
      </c>
      <c r="E61" s="30">
        <v>2</v>
      </c>
      <c r="F61" s="29">
        <v>29</v>
      </c>
      <c r="G61" s="30">
        <v>9</v>
      </c>
      <c r="H61" s="30">
        <v>3</v>
      </c>
      <c r="I61" s="31">
        <v>0</v>
      </c>
      <c r="J61" s="19"/>
      <c r="K61" s="318" t="str">
        <f>"その他(n = "&amp;L61&amp;" )　　"</f>
        <v>その他(n = 35 )　　</v>
      </c>
      <c r="L61" s="122">
        <f t="shared" ref="L61:S61" si="52">B51+B59+B65</f>
        <v>35</v>
      </c>
      <c r="M61" s="130">
        <f t="shared" si="52"/>
        <v>9</v>
      </c>
      <c r="N61" s="131">
        <f t="shared" si="52"/>
        <v>8</v>
      </c>
      <c r="O61" s="132">
        <f t="shared" si="52"/>
        <v>1</v>
      </c>
      <c r="P61" s="131">
        <f t="shared" si="52"/>
        <v>10</v>
      </c>
      <c r="Q61" s="132">
        <f t="shared" si="52"/>
        <v>6</v>
      </c>
      <c r="R61" s="133">
        <f t="shared" si="52"/>
        <v>1</v>
      </c>
      <c r="S61" s="133">
        <f t="shared" si="52"/>
        <v>0</v>
      </c>
      <c r="U61" s="58"/>
    </row>
    <row r="62" spans="1:21" ht="13.5" customHeight="1" x14ac:dyDescent="0.2">
      <c r="A62" s="289"/>
      <c r="B62" s="37">
        <v>100</v>
      </c>
      <c r="C62" s="20">
        <f t="shared" ref="C62:I62" si="53">C61/$B$61*100</f>
        <v>17.910447761194028</v>
      </c>
      <c r="D62" s="20">
        <f t="shared" si="53"/>
        <v>17.910447761194028</v>
      </c>
      <c r="E62" s="20">
        <f t="shared" si="53"/>
        <v>2.9850746268656714</v>
      </c>
      <c r="F62" s="20">
        <f t="shared" si="53"/>
        <v>43.283582089552233</v>
      </c>
      <c r="G62" s="20">
        <f t="shared" si="53"/>
        <v>13.432835820895523</v>
      </c>
      <c r="H62" s="20">
        <f t="shared" si="53"/>
        <v>4.4776119402985071</v>
      </c>
      <c r="I62" s="20">
        <f t="shared" si="53"/>
        <v>0</v>
      </c>
      <c r="J62" s="19"/>
      <c r="K62" s="319"/>
      <c r="L62" s="123">
        <v>100</v>
      </c>
      <c r="M62" s="134">
        <f t="shared" ref="M62:S62" si="54">M61/$L$61*100</f>
        <v>25.714285714285712</v>
      </c>
      <c r="N62" s="135">
        <f t="shared" si="54"/>
        <v>22.857142857142858</v>
      </c>
      <c r="O62" s="136">
        <f t="shared" si="54"/>
        <v>2.8571428571428572</v>
      </c>
      <c r="P62" s="135">
        <f t="shared" si="54"/>
        <v>28.571428571428569</v>
      </c>
      <c r="Q62" s="136">
        <f t="shared" si="54"/>
        <v>17.142857142857142</v>
      </c>
      <c r="R62" s="137">
        <f t="shared" si="54"/>
        <v>2.8571428571428572</v>
      </c>
      <c r="S62" s="137">
        <f t="shared" si="54"/>
        <v>0</v>
      </c>
      <c r="U62" s="58"/>
    </row>
    <row r="63" spans="1:21" ht="13.5" customHeight="1" x14ac:dyDescent="0.2">
      <c r="A63" s="288" t="str">
        <f>"無職(n = "&amp;B63&amp;" )　　"</f>
        <v>無職(n = 111 )　　</v>
      </c>
      <c r="B63" s="36">
        <v>111</v>
      </c>
      <c r="C63" s="28">
        <v>13</v>
      </c>
      <c r="D63" s="29">
        <v>27</v>
      </c>
      <c r="E63" s="30">
        <v>6</v>
      </c>
      <c r="F63" s="29">
        <v>53</v>
      </c>
      <c r="G63" s="30">
        <v>11</v>
      </c>
      <c r="H63" s="30">
        <v>1</v>
      </c>
      <c r="I63" s="31">
        <v>0</v>
      </c>
      <c r="J63" s="19"/>
      <c r="K63" s="298" t="s">
        <v>36</v>
      </c>
      <c r="L63" s="22"/>
      <c r="M63" s="22"/>
      <c r="N63" s="22"/>
      <c r="O63" s="4"/>
      <c r="P63" s="4"/>
      <c r="Q63" s="4"/>
      <c r="T63" s="58"/>
    </row>
    <row r="64" spans="1:21" ht="13.5" customHeight="1" x14ac:dyDescent="0.2">
      <c r="A64" s="289"/>
      <c r="B64" s="37">
        <v>100</v>
      </c>
      <c r="C64" s="20">
        <f t="shared" ref="C64:I64" si="55">C63/$B$63*100</f>
        <v>11.711711711711711</v>
      </c>
      <c r="D64" s="20">
        <f t="shared" si="55"/>
        <v>24.324324324324326</v>
      </c>
      <c r="E64" s="20">
        <f t="shared" si="55"/>
        <v>5.4054054054054053</v>
      </c>
      <c r="F64" s="20">
        <f t="shared" si="55"/>
        <v>47.747747747747752</v>
      </c>
      <c r="G64" s="20">
        <f t="shared" si="55"/>
        <v>9.9099099099099099</v>
      </c>
      <c r="H64" s="20">
        <f t="shared" si="55"/>
        <v>0.90090090090090091</v>
      </c>
      <c r="I64" s="20">
        <f t="shared" si="55"/>
        <v>0</v>
      </c>
      <c r="J64" s="19"/>
      <c r="K64" s="299"/>
      <c r="L64" s="8"/>
      <c r="M64" s="8"/>
      <c r="N64" s="8"/>
      <c r="O64" s="8"/>
      <c r="P64" s="8"/>
      <c r="Q64" s="8"/>
      <c r="T64" s="58"/>
    </row>
    <row r="65" spans="1:21" ht="13.5" customHeight="1" x14ac:dyDescent="0.2">
      <c r="A65" s="288" t="str">
        <f>"その他(n = "&amp;B65&amp;" )　　"</f>
        <v>その他(n = 11 )　　</v>
      </c>
      <c r="B65" s="36">
        <v>11</v>
      </c>
      <c r="C65" s="28">
        <v>4</v>
      </c>
      <c r="D65" s="29">
        <v>1</v>
      </c>
      <c r="E65" s="30">
        <v>0</v>
      </c>
      <c r="F65" s="29">
        <v>3</v>
      </c>
      <c r="G65" s="30">
        <v>3</v>
      </c>
      <c r="H65" s="30">
        <v>0</v>
      </c>
      <c r="I65" s="31">
        <v>0</v>
      </c>
      <c r="J65" s="19"/>
      <c r="K65" s="12" t="str">
        <f>K46</f>
        <v>【職業別】</v>
      </c>
      <c r="L65" s="69" t="str">
        <f t="shared" ref="L65:R65" si="56">M46</f>
        <v>県の行政そのものに興味がないから</v>
      </c>
      <c r="M65" s="70" t="str">
        <f t="shared" si="56"/>
        <v>県がどのような仕事をしているのか知らないから</v>
      </c>
      <c r="N65" s="69" t="str">
        <f t="shared" si="56"/>
        <v>県の仕事は、自分に関係がないから</v>
      </c>
      <c r="O65" s="70" t="str">
        <f t="shared" si="56"/>
        <v>県の施設を利用したり、県の仕事に接する機会が少ないから</v>
      </c>
      <c r="P65" s="70" t="str">
        <f t="shared" si="56"/>
        <v>自分たちの意見が反映されるとは思えないから</v>
      </c>
      <c r="Q65" s="71" t="str">
        <f t="shared" si="56"/>
        <v>その他</v>
      </c>
      <c r="R65" s="71" t="str">
        <f t="shared" si="56"/>
        <v>無回答</v>
      </c>
      <c r="S65" s="54" t="s">
        <v>305</v>
      </c>
      <c r="T65" s="54" t="s">
        <v>304</v>
      </c>
      <c r="U65" s="59" t="s">
        <v>45</v>
      </c>
    </row>
    <row r="66" spans="1:21" ht="13.5" customHeight="1" x14ac:dyDescent="0.2">
      <c r="A66" s="289"/>
      <c r="B66" s="37">
        <v>100</v>
      </c>
      <c r="C66" s="20">
        <f t="shared" ref="C66:I66" si="57">C65/$B$65*100</f>
        <v>36.363636363636367</v>
      </c>
      <c r="D66" s="20">
        <f t="shared" si="57"/>
        <v>9.0909090909090917</v>
      </c>
      <c r="E66" s="20">
        <f t="shared" si="57"/>
        <v>0</v>
      </c>
      <c r="F66" s="20">
        <f t="shared" si="57"/>
        <v>27.27272727272727</v>
      </c>
      <c r="G66" s="20">
        <f t="shared" si="57"/>
        <v>27.27272727272727</v>
      </c>
      <c r="H66" s="20">
        <f t="shared" si="57"/>
        <v>0</v>
      </c>
      <c r="I66" s="20">
        <f t="shared" si="57"/>
        <v>0</v>
      </c>
      <c r="J66" s="19"/>
      <c r="K66" s="75" t="str">
        <f>K47</f>
        <v>全体(n = 602 )　　</v>
      </c>
      <c r="L66" s="79">
        <f t="shared" ref="L66:R66" si="58">M48</f>
        <v>14.61794019933555</v>
      </c>
      <c r="M66" s="80">
        <f t="shared" si="58"/>
        <v>24.086378737541526</v>
      </c>
      <c r="N66" s="79">
        <f t="shared" si="58"/>
        <v>3.6544850498338874</v>
      </c>
      <c r="O66" s="80">
        <f t="shared" si="58"/>
        <v>37.541528239202663</v>
      </c>
      <c r="P66" s="80">
        <f t="shared" si="58"/>
        <v>17.940199335548172</v>
      </c>
      <c r="Q66" s="81">
        <f t="shared" si="58"/>
        <v>1.8272425249169437</v>
      </c>
      <c r="R66" s="81">
        <f t="shared" si="58"/>
        <v>0.33222591362126247</v>
      </c>
      <c r="S66" s="55">
        <f t="shared" ref="S66:S73" si="59">L66+M66</f>
        <v>38.704318936877073</v>
      </c>
      <c r="T66" s="55">
        <f t="shared" ref="T66:T73" si="60">N66+O66</f>
        <v>41.19601328903655</v>
      </c>
      <c r="U66" s="57">
        <f t="shared" ref="U66:U73" si="61">S66-T66</f>
        <v>-2.4916943521594774</v>
      </c>
    </row>
    <row r="67" spans="1:21" ht="13.5" customHeight="1" x14ac:dyDescent="0.2">
      <c r="K67" s="90" t="str">
        <f>K49</f>
        <v>自営業(n = 52 )　　</v>
      </c>
      <c r="L67" s="93">
        <f t="shared" ref="L67:R67" si="62">M50</f>
        <v>13.461538461538462</v>
      </c>
      <c r="M67" s="94">
        <f t="shared" si="62"/>
        <v>23.076923076923077</v>
      </c>
      <c r="N67" s="93">
        <f t="shared" si="62"/>
        <v>1.9230769230769231</v>
      </c>
      <c r="O67" s="94">
        <f t="shared" si="62"/>
        <v>34.615384615384613</v>
      </c>
      <c r="P67" s="94">
        <f t="shared" si="62"/>
        <v>26.923076923076923</v>
      </c>
      <c r="Q67" s="95">
        <f t="shared" si="62"/>
        <v>0</v>
      </c>
      <c r="R67" s="95">
        <f t="shared" si="62"/>
        <v>0</v>
      </c>
      <c r="S67" s="242">
        <f t="shared" si="59"/>
        <v>36.53846153846154</v>
      </c>
      <c r="T67" s="242">
        <f t="shared" si="60"/>
        <v>36.538461538461533</v>
      </c>
      <c r="U67" s="25">
        <f t="shared" si="61"/>
        <v>0</v>
      </c>
    </row>
    <row r="68" spans="1:21" ht="13.5" customHeight="1" x14ac:dyDescent="0.2">
      <c r="K68" s="91" t="str">
        <f>K51</f>
        <v>会社・団体役員(n = 62 )　　</v>
      </c>
      <c r="L68" s="97">
        <f t="shared" ref="L68:R68" si="63">M52</f>
        <v>22.58064516129032</v>
      </c>
      <c r="M68" s="98">
        <f t="shared" si="63"/>
        <v>27.419354838709676</v>
      </c>
      <c r="N68" s="97">
        <f t="shared" si="63"/>
        <v>8.064516129032258</v>
      </c>
      <c r="O68" s="98">
        <f t="shared" si="63"/>
        <v>27.419354838709676</v>
      </c>
      <c r="P68" s="98">
        <f t="shared" si="63"/>
        <v>9.67741935483871</v>
      </c>
      <c r="Q68" s="99">
        <f t="shared" si="63"/>
        <v>3.225806451612903</v>
      </c>
      <c r="R68" s="99">
        <f t="shared" si="63"/>
        <v>1.6129032258064515</v>
      </c>
      <c r="S68" s="242">
        <f t="shared" si="59"/>
        <v>50</v>
      </c>
      <c r="T68" s="242">
        <f t="shared" si="60"/>
        <v>35.483870967741936</v>
      </c>
      <c r="U68" s="25">
        <f t="shared" si="61"/>
        <v>14.516129032258064</v>
      </c>
    </row>
    <row r="69" spans="1:21" ht="13.5" customHeight="1" x14ac:dyDescent="0.2">
      <c r="K69" s="91" t="str">
        <f>K53</f>
        <v>正規の従業員・職員(n = 141 )　　</v>
      </c>
      <c r="L69" s="97">
        <f t="shared" ref="L69:R69" si="64">M54</f>
        <v>14.893617021276595</v>
      </c>
      <c r="M69" s="98">
        <f t="shared" si="64"/>
        <v>24.822695035460992</v>
      </c>
      <c r="N69" s="97">
        <f t="shared" si="64"/>
        <v>2.8368794326241136</v>
      </c>
      <c r="O69" s="98">
        <f t="shared" si="64"/>
        <v>30.49645390070922</v>
      </c>
      <c r="P69" s="98">
        <f t="shared" si="64"/>
        <v>25.531914893617021</v>
      </c>
      <c r="Q69" s="99">
        <f t="shared" si="64"/>
        <v>1.4184397163120568</v>
      </c>
      <c r="R69" s="99">
        <f t="shared" si="64"/>
        <v>0</v>
      </c>
      <c r="S69" s="242">
        <f t="shared" si="59"/>
        <v>39.716312056737586</v>
      </c>
      <c r="T69" s="242">
        <f t="shared" si="60"/>
        <v>33.333333333333336</v>
      </c>
      <c r="U69" s="25">
        <f t="shared" si="61"/>
        <v>6.3829787234042499</v>
      </c>
    </row>
    <row r="70" spans="1:21" ht="13.5" customHeight="1" x14ac:dyDescent="0.2">
      <c r="K70" s="91" t="str">
        <f>K55</f>
        <v>パートタイム・アルバイト・派遣(n = 123 )　　</v>
      </c>
      <c r="L70" s="97">
        <f t="shared" ref="L70:R70" si="65">M56</f>
        <v>9.7560975609756095</v>
      </c>
      <c r="M70" s="98">
        <f t="shared" si="65"/>
        <v>25.203252032520325</v>
      </c>
      <c r="N70" s="97">
        <f t="shared" si="65"/>
        <v>2.4390243902439024</v>
      </c>
      <c r="O70" s="98">
        <f t="shared" si="65"/>
        <v>42.276422764227647</v>
      </c>
      <c r="P70" s="98">
        <f t="shared" si="65"/>
        <v>17.886178861788618</v>
      </c>
      <c r="Q70" s="99">
        <f t="shared" si="65"/>
        <v>1.6260162601626018</v>
      </c>
      <c r="R70" s="99">
        <f t="shared" si="65"/>
        <v>0.81300813008130091</v>
      </c>
      <c r="S70" s="242">
        <f t="shared" si="59"/>
        <v>34.959349593495936</v>
      </c>
      <c r="T70" s="242">
        <f t="shared" si="60"/>
        <v>44.715447154471548</v>
      </c>
      <c r="U70" s="25">
        <f t="shared" si="61"/>
        <v>-9.7560975609756113</v>
      </c>
    </row>
    <row r="71" spans="1:21" ht="13.5" customHeight="1" x14ac:dyDescent="0.2">
      <c r="K71" s="91" t="str">
        <f>K57</f>
        <v>家事従事(n = 67 )　　</v>
      </c>
      <c r="L71" s="97">
        <f t="shared" ref="L71:R71" si="66">M58</f>
        <v>17.910447761194028</v>
      </c>
      <c r="M71" s="98">
        <f t="shared" si="66"/>
        <v>17.910447761194028</v>
      </c>
      <c r="N71" s="97">
        <f t="shared" si="66"/>
        <v>2.9850746268656714</v>
      </c>
      <c r="O71" s="98">
        <f t="shared" si="66"/>
        <v>43.283582089552233</v>
      </c>
      <c r="P71" s="98">
        <f t="shared" si="66"/>
        <v>13.432835820895523</v>
      </c>
      <c r="Q71" s="99">
        <f t="shared" si="66"/>
        <v>4.4776119402985071</v>
      </c>
      <c r="R71" s="99">
        <f t="shared" si="66"/>
        <v>0</v>
      </c>
      <c r="S71" s="242">
        <f t="shared" si="59"/>
        <v>35.820895522388057</v>
      </c>
      <c r="T71" s="242">
        <f t="shared" si="60"/>
        <v>46.268656716417908</v>
      </c>
      <c r="U71" s="25">
        <f t="shared" si="61"/>
        <v>-10.447761194029852</v>
      </c>
    </row>
    <row r="72" spans="1:21" ht="13.5" customHeight="1" x14ac:dyDescent="0.2">
      <c r="K72" s="91" t="str">
        <f>K59</f>
        <v>無職(n = 111 )　　</v>
      </c>
      <c r="L72" s="97">
        <f t="shared" ref="L72:R72" si="67">M60</f>
        <v>11.711711711711711</v>
      </c>
      <c r="M72" s="98">
        <f t="shared" si="67"/>
        <v>24.324324324324326</v>
      </c>
      <c r="N72" s="97">
        <f t="shared" si="67"/>
        <v>5.4054054054054053</v>
      </c>
      <c r="O72" s="98">
        <f t="shared" si="67"/>
        <v>47.747747747747752</v>
      </c>
      <c r="P72" s="98">
        <f t="shared" si="67"/>
        <v>9.9099099099099099</v>
      </c>
      <c r="Q72" s="99">
        <f t="shared" si="67"/>
        <v>0.90090090090090091</v>
      </c>
      <c r="R72" s="99">
        <f t="shared" si="67"/>
        <v>0</v>
      </c>
      <c r="S72" s="242">
        <f t="shared" si="59"/>
        <v>36.036036036036037</v>
      </c>
      <c r="T72" s="242">
        <f t="shared" si="60"/>
        <v>53.153153153153156</v>
      </c>
      <c r="U72" s="25">
        <f t="shared" si="61"/>
        <v>-17.117117117117118</v>
      </c>
    </row>
    <row r="73" spans="1:21" ht="13.5" customHeight="1" x14ac:dyDescent="0.2">
      <c r="K73" s="77" t="str">
        <f>K61</f>
        <v>その他(n = 35 )　　</v>
      </c>
      <c r="L73" s="87">
        <f t="shared" ref="L73:R73" si="68">M62</f>
        <v>25.714285714285712</v>
      </c>
      <c r="M73" s="88">
        <f t="shared" si="68"/>
        <v>22.857142857142858</v>
      </c>
      <c r="N73" s="87">
        <f t="shared" si="68"/>
        <v>2.8571428571428572</v>
      </c>
      <c r="O73" s="88">
        <f t="shared" si="68"/>
        <v>28.571428571428569</v>
      </c>
      <c r="P73" s="88">
        <f t="shared" si="68"/>
        <v>17.142857142857142</v>
      </c>
      <c r="Q73" s="89">
        <f t="shared" si="68"/>
        <v>2.8571428571428572</v>
      </c>
      <c r="R73" s="89">
        <f t="shared" si="68"/>
        <v>0</v>
      </c>
      <c r="S73" s="242">
        <f t="shared" si="59"/>
        <v>48.571428571428569</v>
      </c>
      <c r="T73" s="242">
        <f t="shared" si="60"/>
        <v>31.428571428571427</v>
      </c>
      <c r="U73" s="25">
        <f t="shared" si="61"/>
        <v>17.142857142857142</v>
      </c>
    </row>
    <row r="74" spans="1:21" x14ac:dyDescent="0.2">
      <c r="S74" s="58"/>
    </row>
  </sheetData>
  <mergeCells count="36">
    <mergeCell ref="A65:A66"/>
    <mergeCell ref="A59:A60"/>
    <mergeCell ref="K59:K60"/>
    <mergeCell ref="A61:A62"/>
    <mergeCell ref="K61:K62"/>
    <mergeCell ref="A63:A64"/>
    <mergeCell ref="K63:K64"/>
    <mergeCell ref="A53:A54"/>
    <mergeCell ref="K53:K54"/>
    <mergeCell ref="A55:A56"/>
    <mergeCell ref="K55:K56"/>
    <mergeCell ref="A57:A58"/>
    <mergeCell ref="K57:K58"/>
    <mergeCell ref="A47:A48"/>
    <mergeCell ref="K47:K48"/>
    <mergeCell ref="A49:A50"/>
    <mergeCell ref="K49:K50"/>
    <mergeCell ref="A51:A52"/>
    <mergeCell ref="K51:K52"/>
    <mergeCell ref="A21:A22"/>
    <mergeCell ref="A23:A24"/>
    <mergeCell ref="A25:A26"/>
    <mergeCell ref="A27:A28"/>
    <mergeCell ref="A32:A33"/>
    <mergeCell ref="A34:A35"/>
    <mergeCell ref="A36:A37"/>
    <mergeCell ref="A38:A39"/>
    <mergeCell ref="A40:A41"/>
    <mergeCell ref="A42:A43"/>
    <mergeCell ref="A19:A20"/>
    <mergeCell ref="A3:A4"/>
    <mergeCell ref="A5:A6"/>
    <mergeCell ref="A7:A8"/>
    <mergeCell ref="A13:A14"/>
    <mergeCell ref="A17:A18"/>
    <mergeCell ref="A15:A16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O280"/>
  <sheetViews>
    <sheetView topLeftCell="A249" zoomScale="70" zoomScaleNormal="70" workbookViewId="0">
      <selection activeCell="I289" sqref="I289"/>
    </sheetView>
  </sheetViews>
  <sheetFormatPr defaultRowHeight="13.2" x14ac:dyDescent="0.2"/>
  <sheetData>
    <row r="1" spans="1:41" x14ac:dyDescent="0.2">
      <c r="A1" s="3" t="s">
        <v>416</v>
      </c>
      <c r="B1" s="1" t="s">
        <v>415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9" t="s">
        <v>1</v>
      </c>
      <c r="N1" s="8"/>
      <c r="O1" s="8"/>
      <c r="P1" s="8"/>
      <c r="Q1" s="9" t="s">
        <v>1</v>
      </c>
      <c r="R1" s="8"/>
      <c r="S1" s="8"/>
      <c r="T1" s="8"/>
      <c r="U1" s="8"/>
      <c r="V1" s="9" t="s">
        <v>1</v>
      </c>
      <c r="W1" s="8"/>
      <c r="X1" s="8"/>
      <c r="Y1" s="8"/>
      <c r="Z1" s="9" t="s">
        <v>1</v>
      </c>
      <c r="AA1" s="8"/>
      <c r="AB1" s="8"/>
      <c r="AC1" s="8"/>
      <c r="AD1" s="8"/>
      <c r="AE1" s="9" t="s">
        <v>1</v>
      </c>
      <c r="AF1" s="8"/>
      <c r="AG1" s="8"/>
      <c r="AH1" s="8"/>
      <c r="AI1" s="9" t="s">
        <v>1</v>
      </c>
    </row>
    <row r="2" spans="1:41" ht="64.8" x14ac:dyDescent="0.2">
      <c r="A2" s="12" t="s">
        <v>20</v>
      </c>
      <c r="B2" s="67" t="s">
        <v>3</v>
      </c>
      <c r="C2" s="68" t="s">
        <v>366</v>
      </c>
      <c r="D2" s="69" t="s">
        <v>357</v>
      </c>
      <c r="E2" s="69" t="s">
        <v>342</v>
      </c>
      <c r="F2" s="69" t="s">
        <v>358</v>
      </c>
      <c r="G2" s="69" t="s">
        <v>336</v>
      </c>
      <c r="H2" s="69" t="s">
        <v>362</v>
      </c>
      <c r="I2" s="69" t="s">
        <v>352</v>
      </c>
      <c r="J2" s="69" t="s">
        <v>359</v>
      </c>
      <c r="K2" s="69" t="s">
        <v>353</v>
      </c>
      <c r="L2" s="69" t="s">
        <v>350</v>
      </c>
      <c r="M2" s="69" t="s">
        <v>332</v>
      </c>
      <c r="N2" s="69" t="s">
        <v>363</v>
      </c>
      <c r="O2" s="69" t="s">
        <v>351</v>
      </c>
      <c r="P2" s="69" t="s">
        <v>337</v>
      </c>
      <c r="Q2" s="70" t="s">
        <v>364</v>
      </c>
      <c r="R2" s="69" t="s">
        <v>343</v>
      </c>
      <c r="S2" s="113" t="s">
        <v>334</v>
      </c>
      <c r="T2" s="113" t="s">
        <v>341</v>
      </c>
      <c r="U2" s="69" t="s">
        <v>361</v>
      </c>
      <c r="V2" s="113" t="s">
        <v>340</v>
      </c>
      <c r="W2" s="69" t="s">
        <v>331</v>
      </c>
      <c r="X2" s="69" t="s">
        <v>333</v>
      </c>
      <c r="Y2" s="69" t="s">
        <v>410</v>
      </c>
      <c r="Z2" s="69" t="s">
        <v>413</v>
      </c>
      <c r="AA2" s="69" t="s">
        <v>338</v>
      </c>
      <c r="AB2" s="69" t="s">
        <v>365</v>
      </c>
      <c r="AC2" s="69" t="s">
        <v>360</v>
      </c>
      <c r="AD2" s="69" t="s">
        <v>412</v>
      </c>
      <c r="AE2" s="69" t="s">
        <v>347</v>
      </c>
      <c r="AF2" s="69" t="s">
        <v>354</v>
      </c>
      <c r="AG2" s="69" t="s">
        <v>355</v>
      </c>
      <c r="AH2" s="69" t="s">
        <v>344</v>
      </c>
      <c r="AI2" s="69" t="s">
        <v>349</v>
      </c>
      <c r="AJ2" s="69" t="s">
        <v>414</v>
      </c>
      <c r="AK2" s="69" t="s">
        <v>335</v>
      </c>
      <c r="AL2" s="69" t="s">
        <v>411</v>
      </c>
      <c r="AM2" s="71" t="s">
        <v>0</v>
      </c>
      <c r="AN2" s="5" t="s">
        <v>122</v>
      </c>
    </row>
    <row r="3" spans="1:41" ht="13.5" customHeight="1" x14ac:dyDescent="0.2">
      <c r="A3" s="286" t="str">
        <f>'問9S（表）'!A24</f>
        <v>全体(n = 1,553 )　　</v>
      </c>
      <c r="B3" s="36">
        <v>1553</v>
      </c>
      <c r="C3" s="28">
        <v>443</v>
      </c>
      <c r="D3" s="29">
        <v>190</v>
      </c>
      <c r="E3" s="29">
        <v>45</v>
      </c>
      <c r="F3" s="29">
        <v>172</v>
      </c>
      <c r="G3" s="29">
        <v>41</v>
      </c>
      <c r="H3" s="29">
        <v>247</v>
      </c>
      <c r="I3" s="29">
        <v>126</v>
      </c>
      <c r="J3" s="29">
        <v>258</v>
      </c>
      <c r="K3" s="29">
        <v>163</v>
      </c>
      <c r="L3" s="29">
        <v>89</v>
      </c>
      <c r="M3" s="29">
        <v>36</v>
      </c>
      <c r="N3" s="29">
        <v>283</v>
      </c>
      <c r="O3" s="29">
        <v>97</v>
      </c>
      <c r="P3" s="29">
        <v>40</v>
      </c>
      <c r="Q3" s="30">
        <v>225</v>
      </c>
      <c r="R3" s="29">
        <v>56</v>
      </c>
      <c r="S3" s="29">
        <v>55</v>
      </c>
      <c r="T3" s="29">
        <v>50</v>
      </c>
      <c r="U3" s="29">
        <v>155</v>
      </c>
      <c r="V3" s="263">
        <v>63</v>
      </c>
      <c r="W3" s="29">
        <v>14</v>
      </c>
      <c r="X3" s="29">
        <v>13</v>
      </c>
      <c r="Y3" s="29">
        <v>27</v>
      </c>
      <c r="Z3" s="29">
        <v>91</v>
      </c>
      <c r="AA3" s="29">
        <v>35</v>
      </c>
      <c r="AB3" s="29">
        <v>274</v>
      </c>
      <c r="AC3" s="29">
        <v>217</v>
      </c>
      <c r="AD3" s="29">
        <v>82</v>
      </c>
      <c r="AE3" s="29">
        <v>86</v>
      </c>
      <c r="AF3" s="29">
        <v>149</v>
      </c>
      <c r="AG3" s="29">
        <v>185</v>
      </c>
      <c r="AH3" s="29">
        <v>50</v>
      </c>
      <c r="AI3" s="29">
        <v>69</v>
      </c>
      <c r="AJ3" s="29">
        <v>104</v>
      </c>
      <c r="AK3" s="29">
        <v>26</v>
      </c>
      <c r="AL3" s="29">
        <v>60</v>
      </c>
      <c r="AM3" s="31"/>
      <c r="AN3" s="5">
        <f>SUM($C3:AM3)</f>
        <v>4316</v>
      </c>
    </row>
    <row r="4" spans="1:41" x14ac:dyDescent="0.2">
      <c r="A4" s="287"/>
      <c r="B4" s="37">
        <v>100</v>
      </c>
      <c r="C4" s="20">
        <f t="shared" ref="C4:AL4" si="0">C3/$B$3*100</f>
        <v>28.525434642627172</v>
      </c>
      <c r="D4" s="20">
        <f t="shared" si="0"/>
        <v>12.234385061171924</v>
      </c>
      <c r="E4" s="20">
        <f t="shared" si="0"/>
        <v>2.8976175144880876</v>
      </c>
      <c r="F4" s="20">
        <f t="shared" si="0"/>
        <v>11.07533805537669</v>
      </c>
      <c r="G4" s="20">
        <f t="shared" si="0"/>
        <v>2.6400515132002575</v>
      </c>
      <c r="H4" s="20">
        <f t="shared" si="0"/>
        <v>15.904700579523503</v>
      </c>
      <c r="I4" s="20">
        <f t="shared" si="0"/>
        <v>8.1133290405666454</v>
      </c>
      <c r="J4" s="20">
        <f t="shared" si="0"/>
        <v>16.613007083065035</v>
      </c>
      <c r="K4" s="20">
        <f t="shared" si="0"/>
        <v>10.495814552479073</v>
      </c>
      <c r="L4" s="20">
        <f t="shared" si="0"/>
        <v>5.7308435286542174</v>
      </c>
      <c r="M4" s="20">
        <f t="shared" si="0"/>
        <v>2.3180940115904698</v>
      </c>
      <c r="N4" s="20">
        <f t="shared" si="0"/>
        <v>18.222794591113971</v>
      </c>
      <c r="O4" s="20">
        <f t="shared" si="0"/>
        <v>6.2459755312298775</v>
      </c>
      <c r="P4" s="20">
        <f t="shared" si="0"/>
        <v>2.5756600128782998</v>
      </c>
      <c r="Q4" s="20">
        <f t="shared" si="0"/>
        <v>14.488087572440438</v>
      </c>
      <c r="R4" s="20">
        <f t="shared" si="0"/>
        <v>3.6059240180296199</v>
      </c>
      <c r="S4" s="20">
        <f t="shared" si="0"/>
        <v>3.5415325177076626</v>
      </c>
      <c r="T4" s="20">
        <f t="shared" si="0"/>
        <v>3.2195750160978753</v>
      </c>
      <c r="U4" s="20">
        <f t="shared" si="0"/>
        <v>9.9806825499034115</v>
      </c>
      <c r="V4" s="20">
        <f t="shared" si="0"/>
        <v>4.0566645202833227</v>
      </c>
      <c r="W4" s="20">
        <f t="shared" si="0"/>
        <v>0.90148100450740498</v>
      </c>
      <c r="X4" s="20">
        <f t="shared" si="0"/>
        <v>0.83708950418544747</v>
      </c>
      <c r="Y4" s="20">
        <f t="shared" si="0"/>
        <v>1.7385705086928525</v>
      </c>
      <c r="Z4" s="20">
        <f t="shared" si="0"/>
        <v>5.8596265292981329</v>
      </c>
      <c r="AA4" s="20">
        <f t="shared" si="0"/>
        <v>2.2537025112685125</v>
      </c>
      <c r="AB4" s="20">
        <f t="shared" si="0"/>
        <v>17.643271088216355</v>
      </c>
      <c r="AC4" s="20">
        <f t="shared" si="0"/>
        <v>13.972955569864778</v>
      </c>
      <c r="AD4" s="20">
        <f t="shared" si="0"/>
        <v>5.2801030264005151</v>
      </c>
      <c r="AE4" s="20">
        <f t="shared" si="0"/>
        <v>5.5376690276883451</v>
      </c>
      <c r="AF4" s="20">
        <f t="shared" si="0"/>
        <v>9.5943335479716669</v>
      </c>
      <c r="AG4" s="20">
        <f t="shared" si="0"/>
        <v>11.912427559562138</v>
      </c>
      <c r="AH4" s="20">
        <f t="shared" si="0"/>
        <v>3.2195750160978753</v>
      </c>
      <c r="AI4" s="20">
        <f t="shared" si="0"/>
        <v>4.4430135222150673</v>
      </c>
      <c r="AJ4" s="20">
        <f t="shared" si="0"/>
        <v>6.6967160334835798</v>
      </c>
      <c r="AK4" s="20">
        <f t="shared" si="0"/>
        <v>1.6741790083708949</v>
      </c>
      <c r="AL4" s="20">
        <f t="shared" si="0"/>
        <v>3.8634900193174504</v>
      </c>
      <c r="AM4" s="231"/>
      <c r="AN4" s="214"/>
    </row>
    <row r="5" spans="1:41" ht="13.5" customHeight="1" x14ac:dyDescent="0.2">
      <c r="A5" s="286" t="str">
        <f>'問9S（表）'!A26</f>
        <v>男性(n = 664 )　　</v>
      </c>
      <c r="B5" s="36">
        <v>664</v>
      </c>
      <c r="C5" s="28">
        <v>221</v>
      </c>
      <c r="D5" s="29">
        <v>89</v>
      </c>
      <c r="E5" s="29">
        <v>24</v>
      </c>
      <c r="F5" s="29">
        <v>75</v>
      </c>
      <c r="G5" s="29">
        <v>23</v>
      </c>
      <c r="H5" s="29">
        <v>121</v>
      </c>
      <c r="I5" s="29">
        <v>49</v>
      </c>
      <c r="J5" s="29">
        <v>114</v>
      </c>
      <c r="K5" s="29">
        <v>63</v>
      </c>
      <c r="L5" s="29">
        <v>42</v>
      </c>
      <c r="M5" s="29">
        <v>16</v>
      </c>
      <c r="N5" s="29">
        <v>129</v>
      </c>
      <c r="O5" s="29">
        <v>35</v>
      </c>
      <c r="P5" s="29">
        <v>8</v>
      </c>
      <c r="Q5" s="30">
        <v>67</v>
      </c>
      <c r="R5" s="29">
        <v>31</v>
      </c>
      <c r="S5" s="29">
        <v>39</v>
      </c>
      <c r="T5" s="29">
        <v>24</v>
      </c>
      <c r="U5" s="29">
        <v>69</v>
      </c>
      <c r="V5" s="263">
        <v>27</v>
      </c>
      <c r="W5" s="29">
        <v>9</v>
      </c>
      <c r="X5" s="29">
        <v>8</v>
      </c>
      <c r="Y5" s="29">
        <v>11</v>
      </c>
      <c r="Z5" s="29">
        <v>52</v>
      </c>
      <c r="AA5" s="29">
        <v>14</v>
      </c>
      <c r="AB5" s="29">
        <v>131</v>
      </c>
      <c r="AC5" s="29">
        <v>103</v>
      </c>
      <c r="AD5" s="29">
        <v>44</v>
      </c>
      <c r="AE5" s="29">
        <v>39</v>
      </c>
      <c r="AF5" s="29">
        <v>53</v>
      </c>
      <c r="AG5" s="29">
        <v>85</v>
      </c>
      <c r="AH5" s="29">
        <v>18</v>
      </c>
      <c r="AI5" s="29">
        <v>31</v>
      </c>
      <c r="AJ5" s="29">
        <v>47</v>
      </c>
      <c r="AK5" s="29">
        <v>10</v>
      </c>
      <c r="AL5" s="29">
        <v>27</v>
      </c>
      <c r="AM5" s="31"/>
      <c r="AN5" s="5">
        <f>SUM($C5:AM5)</f>
        <v>1948</v>
      </c>
      <c r="AO5" t="str">
        <f>" 男性（ n = "&amp;B5&amp;"）"</f>
        <v xml:space="preserve"> 男性（ n = 664）</v>
      </c>
    </row>
    <row r="6" spans="1:41" x14ac:dyDescent="0.2">
      <c r="A6" s="287"/>
      <c r="B6" s="37">
        <v>100</v>
      </c>
      <c r="C6" s="20">
        <f t="shared" ref="C6:AL6" si="1">C5/$B$5*100</f>
        <v>33.283132530120483</v>
      </c>
      <c r="D6" s="20">
        <f t="shared" si="1"/>
        <v>13.403614457831326</v>
      </c>
      <c r="E6" s="20">
        <f t="shared" si="1"/>
        <v>3.6144578313253009</v>
      </c>
      <c r="F6" s="20">
        <f t="shared" si="1"/>
        <v>11.295180722891567</v>
      </c>
      <c r="G6" s="20">
        <f t="shared" si="1"/>
        <v>3.463855421686747</v>
      </c>
      <c r="H6" s="20">
        <f t="shared" si="1"/>
        <v>18.222891566265059</v>
      </c>
      <c r="I6" s="20">
        <f t="shared" si="1"/>
        <v>7.3795180722891569</v>
      </c>
      <c r="J6" s="20">
        <f t="shared" si="1"/>
        <v>17.168674698795179</v>
      </c>
      <c r="K6" s="20">
        <f t="shared" si="1"/>
        <v>9.4879518072289155</v>
      </c>
      <c r="L6" s="20">
        <f t="shared" si="1"/>
        <v>6.3253012048192767</v>
      </c>
      <c r="M6" s="20">
        <f t="shared" si="1"/>
        <v>2.4096385542168677</v>
      </c>
      <c r="N6" s="20">
        <f t="shared" si="1"/>
        <v>19.427710843373493</v>
      </c>
      <c r="O6" s="20">
        <f t="shared" si="1"/>
        <v>5.2710843373493983</v>
      </c>
      <c r="P6" s="20">
        <f t="shared" si="1"/>
        <v>1.2048192771084338</v>
      </c>
      <c r="Q6" s="20">
        <f t="shared" si="1"/>
        <v>10.090361445783133</v>
      </c>
      <c r="R6" s="20">
        <f t="shared" si="1"/>
        <v>4.6686746987951802</v>
      </c>
      <c r="S6" s="20">
        <f t="shared" si="1"/>
        <v>5.8734939759036147</v>
      </c>
      <c r="T6" s="20">
        <f t="shared" si="1"/>
        <v>3.6144578313253009</v>
      </c>
      <c r="U6" s="20">
        <f t="shared" si="1"/>
        <v>10.391566265060241</v>
      </c>
      <c r="V6" s="20">
        <f t="shared" si="1"/>
        <v>4.0662650602409638</v>
      </c>
      <c r="W6" s="20">
        <f t="shared" si="1"/>
        <v>1.3554216867469879</v>
      </c>
      <c r="X6" s="20">
        <f t="shared" si="1"/>
        <v>1.2048192771084338</v>
      </c>
      <c r="Y6" s="20">
        <f t="shared" si="1"/>
        <v>1.6566265060240966</v>
      </c>
      <c r="Z6" s="20">
        <f t="shared" si="1"/>
        <v>7.8313253012048198</v>
      </c>
      <c r="AA6" s="20">
        <f t="shared" si="1"/>
        <v>2.1084337349397591</v>
      </c>
      <c r="AB6" s="20">
        <f t="shared" si="1"/>
        <v>19.728915662650603</v>
      </c>
      <c r="AC6" s="20">
        <f t="shared" si="1"/>
        <v>15.512048192771086</v>
      </c>
      <c r="AD6" s="20">
        <f t="shared" si="1"/>
        <v>6.6265060240963862</v>
      </c>
      <c r="AE6" s="20">
        <f t="shared" si="1"/>
        <v>5.8734939759036147</v>
      </c>
      <c r="AF6" s="20">
        <f t="shared" si="1"/>
        <v>7.9819277108433724</v>
      </c>
      <c r="AG6" s="20">
        <f t="shared" si="1"/>
        <v>12.801204819277109</v>
      </c>
      <c r="AH6" s="20">
        <f t="shared" si="1"/>
        <v>2.7108433734939759</v>
      </c>
      <c r="AI6" s="20">
        <f t="shared" si="1"/>
        <v>4.6686746987951802</v>
      </c>
      <c r="AJ6" s="20">
        <f t="shared" si="1"/>
        <v>7.0783132530120492</v>
      </c>
      <c r="AK6" s="20">
        <f t="shared" si="1"/>
        <v>1.5060240963855422</v>
      </c>
      <c r="AL6" s="20">
        <f t="shared" si="1"/>
        <v>4.0662650602409638</v>
      </c>
      <c r="AM6" s="231"/>
      <c r="AN6" s="214"/>
    </row>
    <row r="7" spans="1:41" ht="13.5" customHeight="1" x14ac:dyDescent="0.2">
      <c r="A7" s="286" t="str">
        <f>'問9S（表）'!A28</f>
        <v>女性(n = 868 )　　</v>
      </c>
      <c r="B7" s="36">
        <v>868</v>
      </c>
      <c r="C7" s="270">
        <v>216</v>
      </c>
      <c r="D7" s="267">
        <v>99</v>
      </c>
      <c r="E7" s="267">
        <v>21</v>
      </c>
      <c r="F7" s="267">
        <v>92</v>
      </c>
      <c r="G7" s="267">
        <v>17</v>
      </c>
      <c r="H7" s="267">
        <v>122</v>
      </c>
      <c r="I7" s="267">
        <v>75</v>
      </c>
      <c r="J7" s="267">
        <v>141</v>
      </c>
      <c r="K7" s="267">
        <v>95</v>
      </c>
      <c r="L7" s="267">
        <v>45</v>
      </c>
      <c r="M7" s="267">
        <v>17</v>
      </c>
      <c r="N7" s="267">
        <v>147</v>
      </c>
      <c r="O7" s="267">
        <v>54</v>
      </c>
      <c r="P7" s="267">
        <v>28</v>
      </c>
      <c r="Q7" s="269">
        <v>152</v>
      </c>
      <c r="R7" s="267">
        <v>23</v>
      </c>
      <c r="S7" s="267">
        <v>15</v>
      </c>
      <c r="T7" s="267">
        <v>24</v>
      </c>
      <c r="U7" s="267">
        <v>80</v>
      </c>
      <c r="V7" s="268">
        <v>33</v>
      </c>
      <c r="W7" s="267">
        <v>4</v>
      </c>
      <c r="X7" s="267">
        <v>4</v>
      </c>
      <c r="Y7" s="267">
        <v>15</v>
      </c>
      <c r="Z7" s="267">
        <v>33</v>
      </c>
      <c r="AA7" s="267">
        <v>17</v>
      </c>
      <c r="AB7" s="267">
        <v>140</v>
      </c>
      <c r="AC7" s="267">
        <v>109</v>
      </c>
      <c r="AD7" s="267">
        <v>34</v>
      </c>
      <c r="AE7" s="267">
        <v>46</v>
      </c>
      <c r="AF7" s="267">
        <v>93</v>
      </c>
      <c r="AG7" s="267">
        <v>95</v>
      </c>
      <c r="AH7" s="267">
        <v>29</v>
      </c>
      <c r="AI7" s="267">
        <v>36</v>
      </c>
      <c r="AJ7" s="267">
        <v>54</v>
      </c>
      <c r="AK7" s="267">
        <v>16</v>
      </c>
      <c r="AL7" s="267">
        <v>32</v>
      </c>
      <c r="AM7" s="31"/>
      <c r="AN7" s="5">
        <f>SUM($C7:AM7)</f>
        <v>2253</v>
      </c>
      <c r="AO7" t="str">
        <f>" 女性（ n = "&amp;B7&amp;"）"</f>
        <v xml:space="preserve"> 女性（ n = 868）</v>
      </c>
    </row>
    <row r="8" spans="1:41" ht="13.8" thickBot="1" x14ac:dyDescent="0.25">
      <c r="A8" s="287"/>
      <c r="B8" s="37">
        <v>100</v>
      </c>
      <c r="C8" s="266">
        <f t="shared" ref="C8:AL8" si="2">C7/$B$7*100</f>
        <v>24.88479262672811</v>
      </c>
      <c r="D8" s="266">
        <f t="shared" si="2"/>
        <v>11.405529953917052</v>
      </c>
      <c r="E8" s="266">
        <f t="shared" si="2"/>
        <v>2.4193548387096775</v>
      </c>
      <c r="F8" s="266">
        <f t="shared" si="2"/>
        <v>10.599078341013826</v>
      </c>
      <c r="G8" s="266">
        <f t="shared" si="2"/>
        <v>1.9585253456221197</v>
      </c>
      <c r="H8" s="266">
        <f t="shared" si="2"/>
        <v>14.055299539170507</v>
      </c>
      <c r="I8" s="266">
        <f t="shared" si="2"/>
        <v>8.6405529953917046</v>
      </c>
      <c r="J8" s="266">
        <f t="shared" si="2"/>
        <v>16.244239631336406</v>
      </c>
      <c r="K8" s="266">
        <f t="shared" si="2"/>
        <v>10.944700460829493</v>
      </c>
      <c r="L8" s="266">
        <f t="shared" si="2"/>
        <v>5.1843317972350231</v>
      </c>
      <c r="M8" s="266">
        <f t="shared" si="2"/>
        <v>1.9585253456221197</v>
      </c>
      <c r="N8" s="266">
        <f t="shared" si="2"/>
        <v>16.93548387096774</v>
      </c>
      <c r="O8" s="266">
        <f t="shared" si="2"/>
        <v>6.2211981566820276</v>
      </c>
      <c r="P8" s="266">
        <f t="shared" si="2"/>
        <v>3.225806451612903</v>
      </c>
      <c r="Q8" s="266">
        <f t="shared" si="2"/>
        <v>17.511520737327189</v>
      </c>
      <c r="R8" s="266">
        <f t="shared" si="2"/>
        <v>2.6497695852534564</v>
      </c>
      <c r="S8" s="266">
        <f t="shared" si="2"/>
        <v>1.7281105990783412</v>
      </c>
      <c r="T8" s="266">
        <f t="shared" si="2"/>
        <v>2.7649769585253456</v>
      </c>
      <c r="U8" s="266">
        <f t="shared" si="2"/>
        <v>9.216589861751153</v>
      </c>
      <c r="V8" s="266">
        <f t="shared" si="2"/>
        <v>3.8018433179723505</v>
      </c>
      <c r="W8" s="266">
        <f t="shared" si="2"/>
        <v>0.46082949308755761</v>
      </c>
      <c r="X8" s="266">
        <f t="shared" si="2"/>
        <v>0.46082949308755761</v>
      </c>
      <c r="Y8" s="266">
        <f t="shared" si="2"/>
        <v>1.7281105990783412</v>
      </c>
      <c r="Z8" s="266">
        <f t="shared" si="2"/>
        <v>3.8018433179723505</v>
      </c>
      <c r="AA8" s="266">
        <f t="shared" si="2"/>
        <v>1.9585253456221197</v>
      </c>
      <c r="AB8" s="266">
        <f t="shared" si="2"/>
        <v>16.129032258064516</v>
      </c>
      <c r="AC8" s="266">
        <f t="shared" si="2"/>
        <v>12.557603686635947</v>
      </c>
      <c r="AD8" s="266">
        <f t="shared" si="2"/>
        <v>3.9170506912442393</v>
      </c>
      <c r="AE8" s="266">
        <f t="shared" si="2"/>
        <v>5.2995391705069128</v>
      </c>
      <c r="AF8" s="266">
        <f t="shared" si="2"/>
        <v>10.714285714285714</v>
      </c>
      <c r="AG8" s="266">
        <f t="shared" si="2"/>
        <v>10.944700460829493</v>
      </c>
      <c r="AH8" s="266">
        <f t="shared" si="2"/>
        <v>3.3410138248847927</v>
      </c>
      <c r="AI8" s="266">
        <f t="shared" si="2"/>
        <v>4.1474654377880187</v>
      </c>
      <c r="AJ8" s="266">
        <f t="shared" si="2"/>
        <v>6.2211981566820276</v>
      </c>
      <c r="AK8" s="266">
        <f t="shared" si="2"/>
        <v>1.8433179723502304</v>
      </c>
      <c r="AL8" s="266">
        <f t="shared" si="2"/>
        <v>3.6866359447004609</v>
      </c>
      <c r="AM8" s="231"/>
      <c r="AN8" s="214"/>
    </row>
    <row r="9" spans="1:41" s="205" customFormat="1" ht="13.8" thickTop="1" x14ac:dyDescent="0.2">
      <c r="A9" s="203"/>
      <c r="B9" s="201"/>
      <c r="C9" s="201">
        <f t="shared" ref="C9:AL9" si="3">_xlfn.RANK.EQ(C4,$C$4:$AL$4,0)</f>
        <v>1</v>
      </c>
      <c r="D9" s="201">
        <f t="shared" si="3"/>
        <v>8</v>
      </c>
      <c r="E9" s="201">
        <f t="shared" si="3"/>
        <v>28</v>
      </c>
      <c r="F9" s="201">
        <f t="shared" si="3"/>
        <v>10</v>
      </c>
      <c r="G9" s="201">
        <f t="shared" si="3"/>
        <v>29</v>
      </c>
      <c r="H9" s="201">
        <f t="shared" si="3"/>
        <v>5</v>
      </c>
      <c r="I9" s="201">
        <f t="shared" si="3"/>
        <v>14</v>
      </c>
      <c r="J9" s="201">
        <f t="shared" si="3"/>
        <v>4</v>
      </c>
      <c r="K9" s="201">
        <f t="shared" si="3"/>
        <v>11</v>
      </c>
      <c r="L9" s="201">
        <f t="shared" si="3"/>
        <v>18</v>
      </c>
      <c r="M9" s="201">
        <f t="shared" si="3"/>
        <v>31</v>
      </c>
      <c r="N9" s="201">
        <f t="shared" si="3"/>
        <v>2</v>
      </c>
      <c r="O9" s="201">
        <f t="shared" si="3"/>
        <v>16</v>
      </c>
      <c r="P9" s="201">
        <f t="shared" si="3"/>
        <v>30</v>
      </c>
      <c r="Q9" s="201">
        <f t="shared" si="3"/>
        <v>6</v>
      </c>
      <c r="R9" s="201">
        <f t="shared" si="3"/>
        <v>24</v>
      </c>
      <c r="S9" s="201">
        <f t="shared" si="3"/>
        <v>25</v>
      </c>
      <c r="T9" s="201">
        <f t="shared" si="3"/>
        <v>26</v>
      </c>
      <c r="U9" s="201">
        <f t="shared" si="3"/>
        <v>12</v>
      </c>
      <c r="V9" s="201">
        <f t="shared" si="3"/>
        <v>22</v>
      </c>
      <c r="W9" s="201">
        <f t="shared" si="3"/>
        <v>35</v>
      </c>
      <c r="X9" s="201">
        <f t="shared" si="3"/>
        <v>36</v>
      </c>
      <c r="Y9" s="201">
        <f t="shared" si="3"/>
        <v>33</v>
      </c>
      <c r="Z9" s="201">
        <f t="shared" si="3"/>
        <v>17</v>
      </c>
      <c r="AA9" s="201">
        <f t="shared" si="3"/>
        <v>32</v>
      </c>
      <c r="AB9" s="201">
        <f t="shared" si="3"/>
        <v>3</v>
      </c>
      <c r="AC9" s="201">
        <f t="shared" si="3"/>
        <v>7</v>
      </c>
      <c r="AD9" s="201">
        <f t="shared" si="3"/>
        <v>20</v>
      </c>
      <c r="AE9" s="201">
        <f t="shared" si="3"/>
        <v>19</v>
      </c>
      <c r="AF9" s="201">
        <f t="shared" si="3"/>
        <v>13</v>
      </c>
      <c r="AG9" s="201">
        <f t="shared" si="3"/>
        <v>9</v>
      </c>
      <c r="AH9" s="201">
        <f t="shared" si="3"/>
        <v>26</v>
      </c>
      <c r="AI9" s="201">
        <f t="shared" si="3"/>
        <v>21</v>
      </c>
      <c r="AJ9" s="201">
        <f t="shared" si="3"/>
        <v>15</v>
      </c>
      <c r="AK9" s="201">
        <f t="shared" si="3"/>
        <v>34</v>
      </c>
      <c r="AL9" s="201">
        <f t="shared" si="3"/>
        <v>23</v>
      </c>
      <c r="AM9" s="201">
        <v>37</v>
      </c>
      <c r="AN9" s="201"/>
    </row>
    <row r="10" spans="1:41" s="205" customFormat="1" x14ac:dyDescent="0.2">
      <c r="A10" s="26" t="s">
        <v>2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</row>
    <row r="11" spans="1:41" x14ac:dyDescent="0.2">
      <c r="A11" s="6" t="s">
        <v>4</v>
      </c>
      <c r="B11" s="53"/>
      <c r="C11" s="265">
        <v>1</v>
      </c>
      <c r="D11" s="265">
        <v>2</v>
      </c>
      <c r="E11" s="265">
        <v>3</v>
      </c>
      <c r="F11" s="265">
        <v>4</v>
      </c>
      <c r="G11" s="265">
        <v>4</v>
      </c>
      <c r="H11" s="265">
        <v>6</v>
      </c>
      <c r="I11" s="265">
        <v>7</v>
      </c>
      <c r="J11" s="265">
        <v>8</v>
      </c>
      <c r="K11" s="265">
        <v>9</v>
      </c>
      <c r="L11" s="265">
        <v>10</v>
      </c>
      <c r="M11" s="265">
        <v>11</v>
      </c>
      <c r="N11" s="265">
        <v>12</v>
      </c>
      <c r="O11" s="265">
        <v>13</v>
      </c>
      <c r="P11" s="265">
        <v>14</v>
      </c>
      <c r="Q11" s="265">
        <v>15</v>
      </c>
      <c r="R11" s="265">
        <v>16</v>
      </c>
      <c r="S11" s="265">
        <v>16</v>
      </c>
      <c r="T11" s="265">
        <v>18</v>
      </c>
      <c r="U11" s="265">
        <v>19</v>
      </c>
      <c r="V11" s="265">
        <v>19</v>
      </c>
      <c r="W11" s="265">
        <v>21</v>
      </c>
      <c r="X11" s="265">
        <v>22</v>
      </c>
      <c r="Y11" s="265">
        <v>23</v>
      </c>
      <c r="Z11" s="265">
        <v>24</v>
      </c>
      <c r="AA11" s="265">
        <v>25</v>
      </c>
      <c r="AB11" s="265">
        <v>26</v>
      </c>
      <c r="AC11" s="265">
        <v>27</v>
      </c>
      <c r="AD11" s="265">
        <v>28</v>
      </c>
      <c r="AE11" s="265">
        <v>29</v>
      </c>
      <c r="AF11" s="265">
        <v>30</v>
      </c>
      <c r="AG11" s="265">
        <v>31</v>
      </c>
      <c r="AH11" s="265">
        <v>31</v>
      </c>
      <c r="AI11" s="265">
        <v>33</v>
      </c>
      <c r="AJ11" s="265">
        <v>34</v>
      </c>
      <c r="AK11" s="265">
        <v>35</v>
      </c>
      <c r="AL11" s="265">
        <v>36</v>
      </c>
      <c r="AM11" s="264">
        <v>37</v>
      </c>
    </row>
    <row r="12" spans="1:41" ht="64.8" x14ac:dyDescent="0.2">
      <c r="A12" s="12" t="s">
        <v>20</v>
      </c>
      <c r="B12" s="67" t="s">
        <v>3</v>
      </c>
      <c r="C12" s="68" t="s">
        <v>366</v>
      </c>
      <c r="D12" s="69" t="s">
        <v>363</v>
      </c>
      <c r="E12" s="69" t="s">
        <v>365</v>
      </c>
      <c r="F12" s="69" t="s">
        <v>359</v>
      </c>
      <c r="G12" s="69" t="s">
        <v>362</v>
      </c>
      <c r="H12" s="69" t="s">
        <v>364</v>
      </c>
      <c r="I12" s="69" t="s">
        <v>360</v>
      </c>
      <c r="J12" s="69" t="s">
        <v>357</v>
      </c>
      <c r="K12" s="69" t="s">
        <v>355</v>
      </c>
      <c r="L12" s="69" t="s">
        <v>358</v>
      </c>
      <c r="M12" s="69" t="s">
        <v>353</v>
      </c>
      <c r="N12" s="69" t="s">
        <v>361</v>
      </c>
      <c r="O12" s="69" t="s">
        <v>354</v>
      </c>
      <c r="P12" s="69" t="s">
        <v>352</v>
      </c>
      <c r="Q12" s="69" t="s">
        <v>414</v>
      </c>
      <c r="R12" s="70" t="s">
        <v>351</v>
      </c>
      <c r="S12" s="69" t="s">
        <v>413</v>
      </c>
      <c r="T12" s="113" t="s">
        <v>350</v>
      </c>
      <c r="U12" s="69" t="s">
        <v>347</v>
      </c>
      <c r="V12" s="69" t="s">
        <v>412</v>
      </c>
      <c r="W12" s="69" t="s">
        <v>349</v>
      </c>
      <c r="X12" s="69" t="s">
        <v>340</v>
      </c>
      <c r="Y12" s="69" t="s">
        <v>411</v>
      </c>
      <c r="Z12" s="69" t="s">
        <v>343</v>
      </c>
      <c r="AA12" s="69" t="s">
        <v>334</v>
      </c>
      <c r="AB12" s="69" t="s">
        <v>341</v>
      </c>
      <c r="AC12" s="69" t="s">
        <v>344</v>
      </c>
      <c r="AD12" s="69" t="s">
        <v>336</v>
      </c>
      <c r="AE12" s="69" t="s">
        <v>338</v>
      </c>
      <c r="AF12" s="69" t="s">
        <v>337</v>
      </c>
      <c r="AG12" s="69" t="s">
        <v>332</v>
      </c>
      <c r="AH12" s="69" t="s">
        <v>338</v>
      </c>
      <c r="AI12" s="69" t="s">
        <v>410</v>
      </c>
      <c r="AJ12" s="69" t="s">
        <v>335</v>
      </c>
      <c r="AK12" s="69" t="s">
        <v>331</v>
      </c>
      <c r="AL12" s="69" t="s">
        <v>333</v>
      </c>
      <c r="AM12" s="71" t="s">
        <v>0</v>
      </c>
      <c r="AN12" s="5" t="s">
        <v>122</v>
      </c>
    </row>
    <row r="13" spans="1:41" ht="13.5" customHeight="1" x14ac:dyDescent="0.2">
      <c r="A13" s="286" t="str">
        <f>A3</f>
        <v>全体(n = 1,553 )　　</v>
      </c>
      <c r="B13" s="122">
        <f>B3</f>
        <v>1553</v>
      </c>
      <c r="C13" s="130">
        <v>443</v>
      </c>
      <c r="D13" s="131">
        <v>283</v>
      </c>
      <c r="E13" s="131">
        <v>274</v>
      </c>
      <c r="F13" s="131">
        <v>258</v>
      </c>
      <c r="G13" s="131">
        <v>247</v>
      </c>
      <c r="H13" s="131">
        <v>225</v>
      </c>
      <c r="I13" s="131">
        <v>217</v>
      </c>
      <c r="J13" s="131">
        <v>190</v>
      </c>
      <c r="K13" s="131">
        <v>185</v>
      </c>
      <c r="L13" s="131">
        <v>172</v>
      </c>
      <c r="M13" s="131">
        <v>163</v>
      </c>
      <c r="N13" s="131">
        <v>155</v>
      </c>
      <c r="O13" s="131">
        <v>149</v>
      </c>
      <c r="P13" s="131">
        <v>126</v>
      </c>
      <c r="Q13" s="131">
        <v>104</v>
      </c>
      <c r="R13" s="132">
        <v>97</v>
      </c>
      <c r="S13" s="131">
        <v>91</v>
      </c>
      <c r="T13" s="131">
        <v>89</v>
      </c>
      <c r="U13" s="131">
        <v>86</v>
      </c>
      <c r="V13" s="169">
        <v>82</v>
      </c>
      <c r="W13" s="131">
        <v>69</v>
      </c>
      <c r="X13" s="131">
        <v>63</v>
      </c>
      <c r="Y13" s="131">
        <v>60</v>
      </c>
      <c r="Z13" s="131">
        <v>56</v>
      </c>
      <c r="AA13" s="131">
        <v>55</v>
      </c>
      <c r="AB13" s="131">
        <v>50</v>
      </c>
      <c r="AC13" s="131">
        <v>50</v>
      </c>
      <c r="AD13" s="131">
        <v>41</v>
      </c>
      <c r="AE13" s="131">
        <v>32</v>
      </c>
      <c r="AF13" s="131">
        <v>40</v>
      </c>
      <c r="AG13" s="131">
        <v>36</v>
      </c>
      <c r="AH13" s="131">
        <v>35</v>
      </c>
      <c r="AI13" s="131">
        <v>27</v>
      </c>
      <c r="AJ13" s="131">
        <v>26</v>
      </c>
      <c r="AK13" s="131">
        <v>14</v>
      </c>
      <c r="AL13" s="131">
        <v>13</v>
      </c>
      <c r="AM13" s="133"/>
      <c r="AN13" s="5">
        <f>SUM(C13:AM13)</f>
        <v>4303</v>
      </c>
    </row>
    <row r="14" spans="1:41" x14ac:dyDescent="0.2">
      <c r="A14" s="287"/>
      <c r="B14" s="123">
        <f>B4</f>
        <v>100</v>
      </c>
      <c r="C14" s="134">
        <v>28.525434642627172</v>
      </c>
      <c r="D14" s="135">
        <v>18.222794591113971</v>
      </c>
      <c r="E14" s="135">
        <v>17.643271088216355</v>
      </c>
      <c r="F14" s="135">
        <v>16.613007083065035</v>
      </c>
      <c r="G14" s="135">
        <v>15.904700579523503</v>
      </c>
      <c r="H14" s="135">
        <v>14.488087572440438</v>
      </c>
      <c r="I14" s="135">
        <v>13.972955569864778</v>
      </c>
      <c r="J14" s="135">
        <v>12.234385061171924</v>
      </c>
      <c r="K14" s="135">
        <v>11.912427559562138</v>
      </c>
      <c r="L14" s="135">
        <v>11.07533805537669</v>
      </c>
      <c r="M14" s="135">
        <v>10.495814552479073</v>
      </c>
      <c r="N14" s="135">
        <v>9.9806825499034115</v>
      </c>
      <c r="O14" s="135">
        <v>9.5943335479716669</v>
      </c>
      <c r="P14" s="135">
        <v>8.1133290405666454</v>
      </c>
      <c r="Q14" s="135">
        <v>6.6967160334835798</v>
      </c>
      <c r="R14" s="136">
        <v>6.2459755312298775</v>
      </c>
      <c r="S14" s="135">
        <v>5.8596265292981329</v>
      </c>
      <c r="T14" s="135">
        <v>5.7308435286542174</v>
      </c>
      <c r="U14" s="135">
        <v>5.5376690276883451</v>
      </c>
      <c r="V14" s="156">
        <v>5.2801030264005151</v>
      </c>
      <c r="W14" s="135">
        <v>4.4430135222150673</v>
      </c>
      <c r="X14" s="135">
        <v>4.0566645202833227</v>
      </c>
      <c r="Y14" s="135">
        <v>3.8634900193174504</v>
      </c>
      <c r="Z14" s="135">
        <v>3.6059240180296199</v>
      </c>
      <c r="AA14" s="135">
        <v>3.5415325177076626</v>
      </c>
      <c r="AB14" s="135">
        <v>3.2195750160978753</v>
      </c>
      <c r="AC14" s="135">
        <v>3.2195750160978753</v>
      </c>
      <c r="AD14" s="135">
        <v>2.6400515132002575</v>
      </c>
      <c r="AE14" s="135">
        <v>2</v>
      </c>
      <c r="AF14" s="135">
        <v>2.5756600128782998</v>
      </c>
      <c r="AG14" s="135">
        <v>2.3180940115904698</v>
      </c>
      <c r="AH14" s="135">
        <v>2.2537025112685125</v>
      </c>
      <c r="AI14" s="135">
        <v>1.7385705086928525</v>
      </c>
      <c r="AJ14" s="135">
        <v>1.6741790083708949</v>
      </c>
      <c r="AK14" s="135">
        <v>0.90148100450740498</v>
      </c>
      <c r="AL14" s="135">
        <v>0.83708950418544747</v>
      </c>
      <c r="AM14" s="137"/>
      <c r="AN14" s="214"/>
    </row>
    <row r="15" spans="1:41" ht="13.5" customHeight="1" x14ac:dyDescent="0.2">
      <c r="A15" s="286" t="str">
        <f>A5</f>
        <v>男性(n = 664 )　　</v>
      </c>
      <c r="B15" s="122">
        <f>B5</f>
        <v>664</v>
      </c>
      <c r="C15" s="130">
        <v>221</v>
      </c>
      <c r="D15" s="131">
        <v>129</v>
      </c>
      <c r="E15" s="131">
        <v>131</v>
      </c>
      <c r="F15" s="131">
        <v>114</v>
      </c>
      <c r="G15" s="131">
        <v>121</v>
      </c>
      <c r="H15" s="131">
        <v>67</v>
      </c>
      <c r="I15" s="131">
        <v>103</v>
      </c>
      <c r="J15" s="131">
        <v>89</v>
      </c>
      <c r="K15" s="131">
        <v>85</v>
      </c>
      <c r="L15" s="131">
        <v>75</v>
      </c>
      <c r="M15" s="131">
        <v>63</v>
      </c>
      <c r="N15" s="131">
        <v>69</v>
      </c>
      <c r="O15" s="131">
        <v>53</v>
      </c>
      <c r="P15" s="131">
        <v>49</v>
      </c>
      <c r="Q15" s="131">
        <v>47</v>
      </c>
      <c r="R15" s="132">
        <v>35</v>
      </c>
      <c r="S15" s="131">
        <v>52</v>
      </c>
      <c r="T15" s="131">
        <v>42</v>
      </c>
      <c r="U15" s="131">
        <v>39</v>
      </c>
      <c r="V15" s="169">
        <v>44</v>
      </c>
      <c r="W15" s="131">
        <v>31</v>
      </c>
      <c r="X15" s="131">
        <v>27</v>
      </c>
      <c r="Y15" s="131">
        <v>27</v>
      </c>
      <c r="Z15" s="131">
        <v>31</v>
      </c>
      <c r="AA15" s="131">
        <v>39</v>
      </c>
      <c r="AB15" s="131">
        <v>24</v>
      </c>
      <c r="AC15" s="131">
        <v>18</v>
      </c>
      <c r="AD15" s="131">
        <v>23</v>
      </c>
      <c r="AE15" s="131">
        <v>18</v>
      </c>
      <c r="AF15" s="131">
        <v>8</v>
      </c>
      <c r="AG15" s="131">
        <v>16</v>
      </c>
      <c r="AH15" s="131">
        <v>14</v>
      </c>
      <c r="AI15" s="131">
        <v>11</v>
      </c>
      <c r="AJ15" s="131">
        <v>10</v>
      </c>
      <c r="AK15" s="131">
        <v>9</v>
      </c>
      <c r="AL15" s="131">
        <v>8</v>
      </c>
      <c r="AM15" s="133"/>
      <c r="AN15" s="5">
        <f>SUM(C15:AM15)</f>
        <v>1942</v>
      </c>
    </row>
    <row r="16" spans="1:41" x14ac:dyDescent="0.2">
      <c r="A16" s="287"/>
      <c r="B16" s="123">
        <f>B6</f>
        <v>100</v>
      </c>
      <c r="C16" s="134">
        <v>33.283132530120483</v>
      </c>
      <c r="D16" s="135">
        <v>19.427710843373493</v>
      </c>
      <c r="E16" s="135">
        <v>19.728915662650603</v>
      </c>
      <c r="F16" s="135">
        <v>17.168674698795179</v>
      </c>
      <c r="G16" s="135">
        <v>18.222891566265059</v>
      </c>
      <c r="H16" s="135">
        <v>10.090361445783133</v>
      </c>
      <c r="I16" s="135">
        <v>15.512048192771086</v>
      </c>
      <c r="J16" s="135">
        <v>13.403614457831326</v>
      </c>
      <c r="K16" s="135">
        <v>12.801204819277109</v>
      </c>
      <c r="L16" s="135">
        <v>11.295180722891567</v>
      </c>
      <c r="M16" s="135">
        <v>9.4879518072289155</v>
      </c>
      <c r="N16" s="135">
        <v>10.391566265060241</v>
      </c>
      <c r="O16" s="135">
        <v>7.9819277108433724</v>
      </c>
      <c r="P16" s="135">
        <v>7.3795180722891569</v>
      </c>
      <c r="Q16" s="135">
        <v>7.0783132530120492</v>
      </c>
      <c r="R16" s="136">
        <v>5.2710843373493983</v>
      </c>
      <c r="S16" s="135">
        <v>7.8313253012048198</v>
      </c>
      <c r="T16" s="135">
        <v>6.3253012048192767</v>
      </c>
      <c r="U16" s="135">
        <v>5.8734939759036147</v>
      </c>
      <c r="V16" s="156">
        <v>6.6265060240963862</v>
      </c>
      <c r="W16" s="135">
        <v>4.6686746987951802</v>
      </c>
      <c r="X16" s="135">
        <v>4.0662650602409638</v>
      </c>
      <c r="Y16" s="135">
        <v>4.0662650602409638</v>
      </c>
      <c r="Z16" s="135">
        <v>4.6686746987951802</v>
      </c>
      <c r="AA16" s="135">
        <v>5.8734939759036147</v>
      </c>
      <c r="AB16" s="135">
        <v>3.6144578313253009</v>
      </c>
      <c r="AC16" s="135">
        <v>2.7108433734939759</v>
      </c>
      <c r="AD16" s="135">
        <v>3.463855421686747</v>
      </c>
      <c r="AE16" s="135">
        <v>2.6</v>
      </c>
      <c r="AF16" s="135">
        <v>1.2048192771084338</v>
      </c>
      <c r="AG16" s="135">
        <v>2.4096385542168677</v>
      </c>
      <c r="AH16" s="135">
        <v>2.1084337349397591</v>
      </c>
      <c r="AI16" s="135">
        <v>1.6566265060240966</v>
      </c>
      <c r="AJ16" s="135">
        <v>1.5060240963855422</v>
      </c>
      <c r="AK16" s="135">
        <v>1.3554216867469879</v>
      </c>
      <c r="AL16" s="135">
        <v>1.2048192771084338</v>
      </c>
      <c r="AM16" s="137"/>
      <c r="AN16" s="214"/>
    </row>
    <row r="17" spans="1:40" ht="13.5" customHeight="1" x14ac:dyDescent="0.2">
      <c r="A17" s="286" t="str">
        <f>A7</f>
        <v>女性(n = 868 )　　</v>
      </c>
      <c r="B17" s="122">
        <f>B7</f>
        <v>868</v>
      </c>
      <c r="C17" s="130">
        <v>216</v>
      </c>
      <c r="D17" s="131">
        <v>147</v>
      </c>
      <c r="E17" s="131">
        <v>140</v>
      </c>
      <c r="F17" s="131">
        <v>141</v>
      </c>
      <c r="G17" s="131">
        <v>122</v>
      </c>
      <c r="H17" s="131">
        <v>152</v>
      </c>
      <c r="I17" s="131">
        <v>109</v>
      </c>
      <c r="J17" s="131">
        <v>99</v>
      </c>
      <c r="K17" s="131">
        <v>95</v>
      </c>
      <c r="L17" s="131">
        <v>92</v>
      </c>
      <c r="M17" s="131">
        <v>95</v>
      </c>
      <c r="N17" s="131">
        <v>80</v>
      </c>
      <c r="O17" s="131">
        <v>93</v>
      </c>
      <c r="P17" s="131">
        <v>75</v>
      </c>
      <c r="Q17" s="131">
        <v>54</v>
      </c>
      <c r="R17" s="132">
        <v>54</v>
      </c>
      <c r="S17" s="131">
        <v>33</v>
      </c>
      <c r="T17" s="131">
        <v>45</v>
      </c>
      <c r="U17" s="131">
        <v>46</v>
      </c>
      <c r="V17" s="169">
        <v>34</v>
      </c>
      <c r="W17" s="131">
        <v>36</v>
      </c>
      <c r="X17" s="131">
        <v>33</v>
      </c>
      <c r="Y17" s="131">
        <v>32</v>
      </c>
      <c r="Z17" s="131">
        <v>23</v>
      </c>
      <c r="AA17" s="131">
        <v>15</v>
      </c>
      <c r="AB17" s="131">
        <v>24</v>
      </c>
      <c r="AC17" s="131">
        <v>29</v>
      </c>
      <c r="AD17" s="131">
        <v>17</v>
      </c>
      <c r="AE17" s="131">
        <v>14</v>
      </c>
      <c r="AF17" s="131">
        <v>28</v>
      </c>
      <c r="AG17" s="131">
        <v>17</v>
      </c>
      <c r="AH17" s="131">
        <v>17</v>
      </c>
      <c r="AI17" s="131">
        <v>15</v>
      </c>
      <c r="AJ17" s="131">
        <v>16</v>
      </c>
      <c r="AK17" s="131">
        <v>4</v>
      </c>
      <c r="AL17" s="131">
        <v>4</v>
      </c>
      <c r="AM17" s="133"/>
      <c r="AN17" s="5">
        <f>SUM(C17:AM17)</f>
        <v>2246</v>
      </c>
    </row>
    <row r="18" spans="1:40" x14ac:dyDescent="0.2">
      <c r="A18" s="287"/>
      <c r="B18" s="123">
        <f>B8</f>
        <v>100</v>
      </c>
      <c r="C18" s="134">
        <v>24.88479262672811</v>
      </c>
      <c r="D18" s="135">
        <v>16.93548387096774</v>
      </c>
      <c r="E18" s="135">
        <v>16.129032258064516</v>
      </c>
      <c r="F18" s="135">
        <v>16.244239631336406</v>
      </c>
      <c r="G18" s="135">
        <v>14.055299539170507</v>
      </c>
      <c r="H18" s="135">
        <v>17.511520737327189</v>
      </c>
      <c r="I18" s="135">
        <v>12.557603686635947</v>
      </c>
      <c r="J18" s="135">
        <v>11.405529953917052</v>
      </c>
      <c r="K18" s="135">
        <v>10.944700460829493</v>
      </c>
      <c r="L18" s="135">
        <v>10.599078341013826</v>
      </c>
      <c r="M18" s="135">
        <v>10.944700460829493</v>
      </c>
      <c r="N18" s="135">
        <v>9.216589861751153</v>
      </c>
      <c r="O18" s="135">
        <v>10.714285714285714</v>
      </c>
      <c r="P18" s="135">
        <v>8.6405529953917046</v>
      </c>
      <c r="Q18" s="135">
        <v>6.2211981566820276</v>
      </c>
      <c r="R18" s="136">
        <v>6.2211981566820276</v>
      </c>
      <c r="S18" s="135">
        <v>3.8018433179723505</v>
      </c>
      <c r="T18" s="135">
        <v>5.1843317972350231</v>
      </c>
      <c r="U18" s="135">
        <v>5.2995391705069128</v>
      </c>
      <c r="V18" s="156">
        <v>3.9170506912442393</v>
      </c>
      <c r="W18" s="135">
        <v>4.1474654377880187</v>
      </c>
      <c r="X18" s="135">
        <v>3.8018433179723505</v>
      </c>
      <c r="Y18" s="135">
        <v>3.6866359447004609</v>
      </c>
      <c r="Z18" s="135">
        <v>2.6497695852534564</v>
      </c>
      <c r="AA18" s="135">
        <v>1.7281105990783412</v>
      </c>
      <c r="AB18" s="135">
        <v>2.7649769585253456</v>
      </c>
      <c r="AC18" s="135">
        <v>3.3410138248847927</v>
      </c>
      <c r="AD18" s="135">
        <v>1.9585253456221197</v>
      </c>
      <c r="AE18" s="135">
        <v>1.6</v>
      </c>
      <c r="AF18" s="135">
        <v>3.225806451612903</v>
      </c>
      <c r="AG18" s="135">
        <v>1.9585253456221197</v>
      </c>
      <c r="AH18" s="135">
        <v>1.9585253456221197</v>
      </c>
      <c r="AI18" s="135">
        <v>1.7281105990783412</v>
      </c>
      <c r="AJ18" s="135">
        <v>1.8433179723502304</v>
      </c>
      <c r="AK18" s="135">
        <v>0.46082949308755761</v>
      </c>
      <c r="AL18" s="135">
        <v>0.46082949308755761</v>
      </c>
      <c r="AM18" s="137"/>
      <c r="AN18" s="214"/>
    </row>
    <row r="19" spans="1:40" s="205" customFormat="1" x14ac:dyDescent="0.2">
      <c r="A19" s="203"/>
      <c r="B19" s="201"/>
      <c r="C19" s="201">
        <v>1</v>
      </c>
      <c r="D19" s="201">
        <v>2</v>
      </c>
      <c r="E19" s="201">
        <v>3</v>
      </c>
      <c r="F19" s="201">
        <v>4</v>
      </c>
      <c r="G19" s="201">
        <v>5</v>
      </c>
      <c r="H19" s="201">
        <v>6</v>
      </c>
      <c r="I19" s="201">
        <v>7</v>
      </c>
      <c r="J19" s="201">
        <v>8</v>
      </c>
      <c r="K19" s="201">
        <v>9</v>
      </c>
      <c r="L19" s="201">
        <v>10</v>
      </c>
      <c r="M19" s="201">
        <v>11</v>
      </c>
      <c r="N19" s="201">
        <v>12</v>
      </c>
      <c r="O19" s="201">
        <v>13</v>
      </c>
      <c r="P19" s="201">
        <v>14</v>
      </c>
      <c r="Q19" s="201">
        <v>15</v>
      </c>
      <c r="R19" s="201">
        <v>16</v>
      </c>
      <c r="S19" s="201">
        <v>17</v>
      </c>
      <c r="T19" s="201">
        <v>18</v>
      </c>
      <c r="U19" s="201">
        <v>19</v>
      </c>
      <c r="V19" s="201">
        <v>20</v>
      </c>
      <c r="W19" s="201">
        <v>21</v>
      </c>
      <c r="X19" s="201">
        <v>22</v>
      </c>
      <c r="Y19" s="201">
        <v>23</v>
      </c>
      <c r="Z19" s="201">
        <v>24</v>
      </c>
      <c r="AA19" s="201">
        <v>25</v>
      </c>
      <c r="AB19" s="201">
        <v>26</v>
      </c>
      <c r="AC19" s="201">
        <v>26</v>
      </c>
      <c r="AD19" s="201">
        <v>29</v>
      </c>
      <c r="AE19" s="201">
        <v>29</v>
      </c>
      <c r="AF19" s="201">
        <v>30</v>
      </c>
      <c r="AG19" s="201">
        <v>31</v>
      </c>
      <c r="AH19" s="201">
        <v>32</v>
      </c>
      <c r="AI19" s="201">
        <v>33</v>
      </c>
      <c r="AJ19" s="204">
        <v>34</v>
      </c>
      <c r="AK19" s="204">
        <v>35</v>
      </c>
      <c r="AL19" s="204">
        <v>36</v>
      </c>
      <c r="AM19" s="204">
        <v>37</v>
      </c>
      <c r="AN19" s="201"/>
    </row>
    <row r="20" spans="1:40" x14ac:dyDescent="0.2">
      <c r="A20" s="26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40" x14ac:dyDescent="0.2">
      <c r="A21" s="6" t="s">
        <v>368</v>
      </c>
      <c r="B21" s="4"/>
      <c r="C21" s="27">
        <v>1</v>
      </c>
      <c r="D21" s="27">
        <v>2</v>
      </c>
      <c r="E21" s="27">
        <v>3</v>
      </c>
      <c r="F21" s="27">
        <v>4</v>
      </c>
      <c r="G21" s="27">
        <v>5</v>
      </c>
      <c r="H21" s="27">
        <v>6</v>
      </c>
      <c r="I21" s="27">
        <v>7</v>
      </c>
      <c r="J21" s="27">
        <v>8</v>
      </c>
      <c r="K21" s="27">
        <v>9</v>
      </c>
      <c r="L21" s="27">
        <v>10</v>
      </c>
      <c r="M21" s="27">
        <v>10</v>
      </c>
      <c r="P21" s="191">
        <v>1</v>
      </c>
      <c r="Q21" s="191">
        <v>2</v>
      </c>
      <c r="R21" s="191">
        <v>3</v>
      </c>
      <c r="S21" s="191">
        <v>4</v>
      </c>
      <c r="T21" s="191">
        <v>5</v>
      </c>
      <c r="U21" s="191">
        <v>6</v>
      </c>
      <c r="V21" s="191">
        <v>7</v>
      </c>
      <c r="W21" s="191">
        <v>8</v>
      </c>
      <c r="X21" s="191">
        <v>9</v>
      </c>
      <c r="Y21" s="191">
        <v>10</v>
      </c>
    </row>
    <row r="22" spans="1:40" ht="32.4" x14ac:dyDescent="0.2">
      <c r="A22" s="12" t="str">
        <f>A2</f>
        <v>【性別】</v>
      </c>
      <c r="B22" s="67" t="str">
        <f>B2</f>
        <v>調査数</v>
      </c>
      <c r="C22" s="68" t="str">
        <f t="shared" ref="C22:L22" si="4">C12</f>
        <v>防災対策</v>
      </c>
      <c r="D22" s="69" t="str">
        <f t="shared" si="4"/>
        <v>高齢者福祉</v>
      </c>
      <c r="E22" s="69" t="str">
        <f t="shared" si="4"/>
        <v>道路整備・維持管理</v>
      </c>
      <c r="F22" s="69" t="str">
        <f t="shared" si="4"/>
        <v>地域医療の確保</v>
      </c>
      <c r="G22" s="69" t="str">
        <f t="shared" si="4"/>
        <v>防犯・交通安全対策</v>
      </c>
      <c r="H22" s="69" t="str">
        <f t="shared" si="4"/>
        <v>子育て支援</v>
      </c>
      <c r="I22" s="69" t="str">
        <f t="shared" si="4"/>
        <v>河川整備・維持管理</v>
      </c>
      <c r="J22" s="69" t="str">
        <f t="shared" si="4"/>
        <v>自然環境保全</v>
      </c>
      <c r="K22" s="69" t="str">
        <f t="shared" si="4"/>
        <v>学校教育の充実</v>
      </c>
      <c r="L22" s="71" t="str">
        <f t="shared" si="4"/>
        <v>廃棄物対策</v>
      </c>
      <c r="M22" s="71"/>
      <c r="N22" s="52" t="s">
        <v>35</v>
      </c>
      <c r="O22" s="12" t="str">
        <f>A22</f>
        <v>【性別】</v>
      </c>
      <c r="P22" s="68" t="str">
        <f t="shared" ref="P22:Y22" si="5">C22</f>
        <v>防災対策</v>
      </c>
      <c r="Q22" s="69" t="str">
        <f t="shared" si="5"/>
        <v>高齢者福祉</v>
      </c>
      <c r="R22" s="69" t="str">
        <f t="shared" si="5"/>
        <v>道路整備・維持管理</v>
      </c>
      <c r="S22" s="69" t="str">
        <f t="shared" si="5"/>
        <v>地域医療の確保</v>
      </c>
      <c r="T22" s="69" t="str">
        <f t="shared" si="5"/>
        <v>防犯・交通安全対策</v>
      </c>
      <c r="U22" s="69" t="str">
        <f t="shared" si="5"/>
        <v>子育て支援</v>
      </c>
      <c r="V22" s="69" t="str">
        <f t="shared" si="5"/>
        <v>河川整備・維持管理</v>
      </c>
      <c r="W22" s="69" t="str">
        <f t="shared" si="5"/>
        <v>自然環境保全</v>
      </c>
      <c r="X22" s="70" t="str">
        <f t="shared" si="5"/>
        <v>学校教育の充実</v>
      </c>
      <c r="Y22" s="71" t="str">
        <f t="shared" si="5"/>
        <v>廃棄物対策</v>
      </c>
    </row>
    <row r="23" spans="1:40" ht="12.75" customHeight="1" x14ac:dyDescent="0.2">
      <c r="A23" s="286" t="str">
        <f>A13</f>
        <v>全体(n = 1,553 )　　</v>
      </c>
      <c r="B23" s="122">
        <f t="shared" ref="B23:B28" si="6">B3</f>
        <v>1553</v>
      </c>
      <c r="C23" s="130">
        <f t="shared" ref="C23:L23" si="7">C13</f>
        <v>443</v>
      </c>
      <c r="D23" s="131">
        <f t="shared" si="7"/>
        <v>283</v>
      </c>
      <c r="E23" s="131">
        <f t="shared" si="7"/>
        <v>274</v>
      </c>
      <c r="F23" s="131">
        <f t="shared" si="7"/>
        <v>258</v>
      </c>
      <c r="G23" s="131">
        <f t="shared" si="7"/>
        <v>247</v>
      </c>
      <c r="H23" s="131">
        <f t="shared" si="7"/>
        <v>225</v>
      </c>
      <c r="I23" s="131">
        <f t="shared" si="7"/>
        <v>217</v>
      </c>
      <c r="J23" s="131">
        <f t="shared" si="7"/>
        <v>190</v>
      </c>
      <c r="K23" s="131">
        <f t="shared" si="7"/>
        <v>185</v>
      </c>
      <c r="L23" s="133">
        <f t="shared" si="7"/>
        <v>172</v>
      </c>
      <c r="M23" s="133"/>
      <c r="O23" s="101" t="str">
        <f>A25</f>
        <v>男性(n = 664 )　　</v>
      </c>
      <c r="P23" s="82">
        <f t="shared" ref="P23:Y23" si="8">C26</f>
        <v>33.283132530120483</v>
      </c>
      <c r="Q23" s="83">
        <f t="shared" si="8"/>
        <v>19.427710843373493</v>
      </c>
      <c r="R23" s="83">
        <f t="shared" si="8"/>
        <v>19.728915662650603</v>
      </c>
      <c r="S23" s="83">
        <f t="shared" si="8"/>
        <v>17.168674698795179</v>
      </c>
      <c r="T23" s="83">
        <f t="shared" si="8"/>
        <v>18.222891566265059</v>
      </c>
      <c r="U23" s="83">
        <f t="shared" si="8"/>
        <v>10.090361445783133</v>
      </c>
      <c r="V23" s="83">
        <f t="shared" si="8"/>
        <v>15.512048192771086</v>
      </c>
      <c r="W23" s="83">
        <f t="shared" si="8"/>
        <v>13.403614457831326</v>
      </c>
      <c r="X23" s="84">
        <f t="shared" si="8"/>
        <v>12.801204819277109</v>
      </c>
      <c r="Y23" s="85">
        <f t="shared" si="8"/>
        <v>11.295180722891567</v>
      </c>
    </row>
    <row r="24" spans="1:40" ht="12.75" customHeight="1" x14ac:dyDescent="0.2">
      <c r="A24" s="287"/>
      <c r="B24" s="123">
        <f t="shared" si="6"/>
        <v>100</v>
      </c>
      <c r="C24" s="134">
        <f t="shared" ref="C24:L24" si="9">C14</f>
        <v>28.525434642627172</v>
      </c>
      <c r="D24" s="135">
        <f t="shared" si="9"/>
        <v>18.222794591113971</v>
      </c>
      <c r="E24" s="135">
        <f t="shared" si="9"/>
        <v>17.643271088216355</v>
      </c>
      <c r="F24" s="135">
        <f t="shared" si="9"/>
        <v>16.613007083065035</v>
      </c>
      <c r="G24" s="135">
        <f t="shared" si="9"/>
        <v>15.904700579523503</v>
      </c>
      <c r="H24" s="135">
        <f t="shared" si="9"/>
        <v>14.488087572440438</v>
      </c>
      <c r="I24" s="135">
        <f t="shared" si="9"/>
        <v>13.972955569864778</v>
      </c>
      <c r="J24" s="135">
        <f t="shared" si="9"/>
        <v>12.234385061171924</v>
      </c>
      <c r="K24" s="135">
        <f t="shared" si="9"/>
        <v>11.912427559562138</v>
      </c>
      <c r="L24" s="137">
        <f t="shared" si="9"/>
        <v>11.07533805537669</v>
      </c>
      <c r="M24" s="137"/>
      <c r="O24" s="102" t="str">
        <f>A27</f>
        <v>女性(n = 868 )　　</v>
      </c>
      <c r="P24" s="86">
        <f t="shared" ref="P24:Y24" si="10">C28</f>
        <v>24.88479262672811</v>
      </c>
      <c r="Q24" s="87">
        <f t="shared" si="10"/>
        <v>16.93548387096774</v>
      </c>
      <c r="R24" s="87">
        <f t="shared" si="10"/>
        <v>16.129032258064516</v>
      </c>
      <c r="S24" s="87">
        <f t="shared" si="10"/>
        <v>16.244239631336406</v>
      </c>
      <c r="T24" s="87">
        <f t="shared" si="10"/>
        <v>14.055299539170507</v>
      </c>
      <c r="U24" s="87">
        <f t="shared" si="10"/>
        <v>17.511520737327189</v>
      </c>
      <c r="V24" s="87">
        <f t="shared" si="10"/>
        <v>12.557603686635947</v>
      </c>
      <c r="W24" s="87">
        <f t="shared" si="10"/>
        <v>11.405529953917052</v>
      </c>
      <c r="X24" s="88">
        <f t="shared" si="10"/>
        <v>10.944700460829493</v>
      </c>
      <c r="Y24" s="89">
        <f t="shared" si="10"/>
        <v>10.599078341013826</v>
      </c>
    </row>
    <row r="25" spans="1:40" x14ac:dyDescent="0.2">
      <c r="A25" s="286" t="str">
        <f>A15</f>
        <v>男性(n = 664 )　　</v>
      </c>
      <c r="B25" s="122">
        <f t="shared" si="6"/>
        <v>664</v>
      </c>
      <c r="C25" s="138">
        <f t="shared" ref="C25:L25" si="11">C15</f>
        <v>221</v>
      </c>
      <c r="D25" s="139">
        <f t="shared" si="11"/>
        <v>129</v>
      </c>
      <c r="E25" s="139">
        <f t="shared" si="11"/>
        <v>131</v>
      </c>
      <c r="F25" s="139">
        <f t="shared" si="11"/>
        <v>114</v>
      </c>
      <c r="G25" s="139">
        <f t="shared" si="11"/>
        <v>121</v>
      </c>
      <c r="H25" s="139">
        <f t="shared" si="11"/>
        <v>67</v>
      </c>
      <c r="I25" s="139">
        <f t="shared" si="11"/>
        <v>103</v>
      </c>
      <c r="J25" s="139">
        <f t="shared" si="11"/>
        <v>89</v>
      </c>
      <c r="K25" s="139">
        <f t="shared" si="11"/>
        <v>85</v>
      </c>
      <c r="L25" s="140">
        <f t="shared" si="11"/>
        <v>75</v>
      </c>
      <c r="M25" s="140"/>
      <c r="P25" s="25">
        <f t="shared" ref="P25:Y25" si="12">P23-P24</f>
        <v>8.3983399033923725</v>
      </c>
      <c r="Q25" s="25">
        <f t="shared" si="12"/>
        <v>2.4922269724057529</v>
      </c>
      <c r="R25" s="25">
        <f t="shared" si="12"/>
        <v>3.5998834045860875</v>
      </c>
      <c r="S25" s="25">
        <f t="shared" si="12"/>
        <v>0.92443506745877357</v>
      </c>
      <c r="T25" s="25">
        <f t="shared" si="12"/>
        <v>4.1675920270945515</v>
      </c>
      <c r="U25" s="25">
        <f t="shared" si="12"/>
        <v>-7.4211592915440558</v>
      </c>
      <c r="V25" s="25">
        <f t="shared" si="12"/>
        <v>2.9544445061351396</v>
      </c>
      <c r="W25" s="25">
        <f t="shared" si="12"/>
        <v>1.9980845039142743</v>
      </c>
      <c r="X25" s="25">
        <f t="shared" si="12"/>
        <v>1.8565043584476157</v>
      </c>
      <c r="Y25" s="25">
        <f t="shared" si="12"/>
        <v>0.69610238187774165</v>
      </c>
    </row>
    <row r="26" spans="1:40" x14ac:dyDescent="0.2">
      <c r="A26" s="287"/>
      <c r="B26" s="123">
        <f t="shared" si="6"/>
        <v>100</v>
      </c>
      <c r="C26" s="134">
        <f t="shared" ref="C26:L26" si="13">C16</f>
        <v>33.283132530120483</v>
      </c>
      <c r="D26" s="135">
        <f t="shared" si="13"/>
        <v>19.427710843373493</v>
      </c>
      <c r="E26" s="135">
        <f t="shared" si="13"/>
        <v>19.728915662650603</v>
      </c>
      <c r="F26" s="135">
        <f t="shared" si="13"/>
        <v>17.168674698795179</v>
      </c>
      <c r="G26" s="135">
        <f t="shared" si="13"/>
        <v>18.222891566265059</v>
      </c>
      <c r="H26" s="135">
        <f t="shared" si="13"/>
        <v>10.090361445783133</v>
      </c>
      <c r="I26" s="135">
        <f t="shared" si="13"/>
        <v>15.512048192771086</v>
      </c>
      <c r="J26" s="135">
        <f t="shared" si="13"/>
        <v>13.403614457831326</v>
      </c>
      <c r="K26" s="135">
        <f t="shared" si="13"/>
        <v>12.801204819277109</v>
      </c>
      <c r="L26" s="137">
        <f t="shared" si="13"/>
        <v>11.295180722891567</v>
      </c>
      <c r="M26" s="137"/>
    </row>
    <row r="27" spans="1:40" x14ac:dyDescent="0.2">
      <c r="A27" s="286" t="str">
        <f>A17</f>
        <v>女性(n = 868 )　　</v>
      </c>
      <c r="B27" s="122">
        <f t="shared" si="6"/>
        <v>868</v>
      </c>
      <c r="C27" s="138">
        <f t="shared" ref="C27:L27" si="14">C17</f>
        <v>216</v>
      </c>
      <c r="D27" s="139">
        <f t="shared" si="14"/>
        <v>147</v>
      </c>
      <c r="E27" s="139">
        <f t="shared" si="14"/>
        <v>140</v>
      </c>
      <c r="F27" s="139">
        <f t="shared" si="14"/>
        <v>141</v>
      </c>
      <c r="G27" s="139">
        <f t="shared" si="14"/>
        <v>122</v>
      </c>
      <c r="H27" s="139">
        <f t="shared" si="14"/>
        <v>152</v>
      </c>
      <c r="I27" s="139">
        <f t="shared" si="14"/>
        <v>109</v>
      </c>
      <c r="J27" s="139">
        <f t="shared" si="14"/>
        <v>99</v>
      </c>
      <c r="K27" s="139">
        <f t="shared" si="14"/>
        <v>95</v>
      </c>
      <c r="L27" s="140">
        <f t="shared" si="14"/>
        <v>92</v>
      </c>
      <c r="M27" s="140"/>
    </row>
    <row r="28" spans="1:40" x14ac:dyDescent="0.2">
      <c r="A28" s="287"/>
      <c r="B28" s="123">
        <f t="shared" si="6"/>
        <v>100</v>
      </c>
      <c r="C28" s="134">
        <f t="shared" ref="C28:L28" si="15">C18</f>
        <v>24.88479262672811</v>
      </c>
      <c r="D28" s="135">
        <f t="shared" si="15"/>
        <v>16.93548387096774</v>
      </c>
      <c r="E28" s="135">
        <f t="shared" si="15"/>
        <v>16.129032258064516</v>
      </c>
      <c r="F28" s="135">
        <f t="shared" si="15"/>
        <v>16.244239631336406</v>
      </c>
      <c r="G28" s="135">
        <f t="shared" si="15"/>
        <v>14.055299539170507</v>
      </c>
      <c r="H28" s="135">
        <f t="shared" si="15"/>
        <v>17.511520737327189</v>
      </c>
      <c r="I28" s="135">
        <f t="shared" si="15"/>
        <v>12.557603686635947</v>
      </c>
      <c r="J28" s="135">
        <f t="shared" si="15"/>
        <v>11.405529953917052</v>
      </c>
      <c r="K28" s="135">
        <f t="shared" si="15"/>
        <v>10.944700460829493</v>
      </c>
      <c r="L28" s="137">
        <f t="shared" si="15"/>
        <v>10.599078341013826</v>
      </c>
      <c r="M28" s="137"/>
    </row>
    <row r="30" spans="1:40" x14ac:dyDescent="0.2">
      <c r="A30" s="3" t="s">
        <v>409</v>
      </c>
      <c r="B30" s="1" t="str">
        <f>B1</f>
        <v>県の取り組みでよくやっていると思う分野</v>
      </c>
      <c r="C30" s="8"/>
      <c r="D30" s="9"/>
      <c r="E30" s="8"/>
      <c r="F30" s="9"/>
      <c r="G30" s="8">
        <v>5</v>
      </c>
      <c r="H30" s="9">
        <v>6</v>
      </c>
      <c r="I30" s="8">
        <v>7</v>
      </c>
      <c r="J30" s="9">
        <v>8</v>
      </c>
      <c r="K30" s="8">
        <v>9</v>
      </c>
      <c r="L30" s="9">
        <v>10</v>
      </c>
      <c r="M30" s="8">
        <v>11</v>
      </c>
      <c r="N30" s="9">
        <v>12</v>
      </c>
      <c r="O30" s="8">
        <v>13</v>
      </c>
      <c r="P30" s="9">
        <v>14</v>
      </c>
      <c r="Q30" s="8">
        <v>15</v>
      </c>
      <c r="R30" s="9">
        <v>16</v>
      </c>
      <c r="S30" s="8">
        <v>17</v>
      </c>
      <c r="T30" s="9">
        <v>18</v>
      </c>
      <c r="U30" s="8">
        <v>19</v>
      </c>
      <c r="V30" s="9">
        <v>20</v>
      </c>
      <c r="W30" s="8">
        <v>21</v>
      </c>
      <c r="X30" s="9">
        <v>22</v>
      </c>
      <c r="Y30" s="8">
        <v>23</v>
      </c>
      <c r="Z30" s="9">
        <v>24</v>
      </c>
      <c r="AA30" s="8">
        <v>25</v>
      </c>
      <c r="AB30" s="9">
        <v>26</v>
      </c>
      <c r="AC30" s="8">
        <v>27</v>
      </c>
      <c r="AD30" s="9">
        <v>28</v>
      </c>
      <c r="AE30" s="8">
        <v>29</v>
      </c>
      <c r="AF30" s="9">
        <v>30</v>
      </c>
      <c r="AG30" s="8">
        <v>31</v>
      </c>
      <c r="AH30" s="9">
        <v>32</v>
      </c>
      <c r="AI30" s="8">
        <v>33</v>
      </c>
      <c r="AJ30" s="9">
        <v>34</v>
      </c>
      <c r="AK30" s="8">
        <v>35</v>
      </c>
      <c r="AL30" s="9">
        <v>36</v>
      </c>
    </row>
    <row r="31" spans="1:40" ht="33.75" customHeight="1" x14ac:dyDescent="0.2">
      <c r="A31" s="12" t="s">
        <v>62</v>
      </c>
      <c r="B31" s="67" t="str">
        <f>B2</f>
        <v>調査数</v>
      </c>
      <c r="C31" s="68" t="str">
        <f t="shared" ref="C31:AM31" si="16">C2</f>
        <v>防災対策</v>
      </c>
      <c r="D31" s="69" t="str">
        <f t="shared" si="16"/>
        <v>自然環境保全</v>
      </c>
      <c r="E31" s="69" t="str">
        <f t="shared" si="16"/>
        <v>住環境保全</v>
      </c>
      <c r="F31" s="69" t="str">
        <f t="shared" si="16"/>
        <v>廃棄物対策</v>
      </c>
      <c r="G31" s="69" t="str">
        <f t="shared" si="16"/>
        <v>消費者保護</v>
      </c>
      <c r="H31" s="69" t="str">
        <f t="shared" si="16"/>
        <v>防犯・交通安全対策</v>
      </c>
      <c r="I31" s="69" t="str">
        <f t="shared" si="16"/>
        <v>地域コミュニティの活性化</v>
      </c>
      <c r="J31" s="69" t="str">
        <f t="shared" si="16"/>
        <v>地域医療の確保</v>
      </c>
      <c r="K31" s="69" t="str">
        <f t="shared" si="16"/>
        <v>健康増進</v>
      </c>
      <c r="L31" s="69" t="str">
        <f t="shared" si="16"/>
        <v>食品の安全対策</v>
      </c>
      <c r="M31" s="69" t="str">
        <f t="shared" si="16"/>
        <v>薬物対策</v>
      </c>
      <c r="N31" s="69" t="str">
        <f t="shared" si="16"/>
        <v>高齢者福祉</v>
      </c>
      <c r="O31" s="69" t="str">
        <f t="shared" si="16"/>
        <v>障がい者福祉</v>
      </c>
      <c r="P31" s="69" t="str">
        <f t="shared" si="16"/>
        <v>少子化対策</v>
      </c>
      <c r="Q31" s="69" t="str">
        <f t="shared" si="16"/>
        <v>子育て支援</v>
      </c>
      <c r="R31" s="69" t="str">
        <f t="shared" si="16"/>
        <v>中小企業支援</v>
      </c>
      <c r="S31" s="69" t="str">
        <f t="shared" si="16"/>
        <v>企業誘致</v>
      </c>
      <c r="T31" s="69" t="str">
        <f t="shared" si="16"/>
        <v>成長産業分野の振興</v>
      </c>
      <c r="U31" s="69" t="str">
        <f t="shared" si="16"/>
        <v>観光振興</v>
      </c>
      <c r="V31" s="113" t="str">
        <f t="shared" si="16"/>
        <v>就労支援</v>
      </c>
      <c r="W31" s="69" t="str">
        <f t="shared" si="16"/>
        <v>労働環境改善</v>
      </c>
      <c r="X31" s="69" t="str">
        <f t="shared" si="16"/>
        <v>様々な産業を担う人材の育成</v>
      </c>
      <c r="Y31" s="69" t="str">
        <f t="shared" si="16"/>
        <v>女性の活躍推進</v>
      </c>
      <c r="Z31" s="69" t="str">
        <f t="shared" si="16"/>
        <v>農業等振興</v>
      </c>
      <c r="AA31" s="69" t="str">
        <f t="shared" si="16"/>
        <v>林業振興</v>
      </c>
      <c r="AB31" s="69" t="str">
        <f t="shared" si="16"/>
        <v>道路整備・維持管理</v>
      </c>
      <c r="AC31" s="69" t="str">
        <f t="shared" si="16"/>
        <v>河川整備・維持管理</v>
      </c>
      <c r="AD31" s="69" t="str">
        <f t="shared" si="16"/>
        <v>砂防対策</v>
      </c>
      <c r="AE31" s="69" t="str">
        <f t="shared" si="16"/>
        <v>公共交通の充実</v>
      </c>
      <c r="AF31" s="69" t="str">
        <f t="shared" si="16"/>
        <v>公園整備</v>
      </c>
      <c r="AG31" s="69" t="str">
        <f t="shared" si="16"/>
        <v>学校教育の充実</v>
      </c>
      <c r="AH31" s="69" t="str">
        <f t="shared" si="16"/>
        <v>社会教育・生涯学習の充実</v>
      </c>
      <c r="AI31" s="69" t="str">
        <f t="shared" si="16"/>
        <v>文化・芸術の振興</v>
      </c>
      <c r="AJ31" s="69" t="str">
        <f t="shared" si="16"/>
        <v>スポーツやレクリエーション
                        の推進</v>
      </c>
      <c r="AK31" s="69" t="str">
        <f t="shared" si="16"/>
        <v>若者の県内定着</v>
      </c>
      <c r="AL31" s="69" t="str">
        <f t="shared" si="16"/>
        <v>県外からの移住・定住の推進</v>
      </c>
      <c r="AM31" s="71" t="str">
        <f t="shared" si="16"/>
        <v>無回答</v>
      </c>
      <c r="AN31" s="5" t="s">
        <v>122</v>
      </c>
    </row>
    <row r="32" spans="1:40" x14ac:dyDescent="0.2">
      <c r="A32" s="286" t="str">
        <f>'問9S（表）'!A34</f>
        <v>全体(n = 1,553 )　　</v>
      </c>
      <c r="B32" s="36">
        <v>1553</v>
      </c>
      <c r="C32" s="28">
        <v>443</v>
      </c>
      <c r="D32" s="29">
        <v>190</v>
      </c>
      <c r="E32" s="29">
        <v>45</v>
      </c>
      <c r="F32" s="29">
        <v>172</v>
      </c>
      <c r="G32" s="29">
        <v>41</v>
      </c>
      <c r="H32" s="29">
        <v>247</v>
      </c>
      <c r="I32" s="29">
        <v>126</v>
      </c>
      <c r="J32" s="29">
        <v>258</v>
      </c>
      <c r="K32" s="29">
        <v>163</v>
      </c>
      <c r="L32" s="29">
        <v>89</v>
      </c>
      <c r="M32" s="29">
        <v>36</v>
      </c>
      <c r="N32" s="29">
        <v>283</v>
      </c>
      <c r="O32" s="29">
        <v>97</v>
      </c>
      <c r="P32" s="29">
        <v>40</v>
      </c>
      <c r="Q32" s="29">
        <v>225</v>
      </c>
      <c r="R32" s="29">
        <v>56</v>
      </c>
      <c r="S32" s="29">
        <v>55</v>
      </c>
      <c r="T32" s="29">
        <v>50</v>
      </c>
      <c r="U32" s="29">
        <v>155</v>
      </c>
      <c r="V32" s="263">
        <v>63</v>
      </c>
      <c r="W32" s="29">
        <v>14</v>
      </c>
      <c r="X32" s="29">
        <v>13</v>
      </c>
      <c r="Y32" s="29">
        <v>27</v>
      </c>
      <c r="Z32" s="29">
        <v>91</v>
      </c>
      <c r="AA32" s="29">
        <v>35</v>
      </c>
      <c r="AB32" s="29">
        <v>274</v>
      </c>
      <c r="AC32" s="29">
        <v>217</v>
      </c>
      <c r="AD32" s="29">
        <v>82</v>
      </c>
      <c r="AE32" s="29">
        <v>86</v>
      </c>
      <c r="AF32" s="29">
        <v>149</v>
      </c>
      <c r="AG32" s="29">
        <v>185</v>
      </c>
      <c r="AH32" s="29">
        <v>50</v>
      </c>
      <c r="AI32" s="29">
        <v>69</v>
      </c>
      <c r="AJ32" s="29">
        <v>104</v>
      </c>
      <c r="AK32" s="29">
        <v>26</v>
      </c>
      <c r="AL32" s="29">
        <v>60</v>
      </c>
      <c r="AM32" s="31"/>
      <c r="AN32" s="5">
        <f>SUM($C32:AM32)</f>
        <v>4316</v>
      </c>
    </row>
    <row r="33" spans="1:41" x14ac:dyDescent="0.2">
      <c r="A33" s="287"/>
      <c r="B33" s="37">
        <v>100</v>
      </c>
      <c r="C33" s="20">
        <v>28.525434642627172</v>
      </c>
      <c r="D33" s="232">
        <v>12.234385061171924</v>
      </c>
      <c r="E33" s="232">
        <v>2.8976175144880876</v>
      </c>
      <c r="F33" s="232">
        <v>11.07533805537669</v>
      </c>
      <c r="G33" s="232">
        <v>2.6400515132002575</v>
      </c>
      <c r="H33" s="232">
        <v>15.904700579523503</v>
      </c>
      <c r="I33" s="232">
        <v>8.1133290405666454</v>
      </c>
      <c r="J33" s="232">
        <v>16.613007083065035</v>
      </c>
      <c r="K33" s="232">
        <v>10.495814552479073</v>
      </c>
      <c r="L33" s="232">
        <v>5.7308435286542174</v>
      </c>
      <c r="M33" s="232">
        <v>2.3180940115904698</v>
      </c>
      <c r="N33" s="232">
        <v>18.222794591113971</v>
      </c>
      <c r="O33" s="232">
        <v>6.2459755312298775</v>
      </c>
      <c r="P33" s="232">
        <v>2.5756600128782998</v>
      </c>
      <c r="Q33" s="232">
        <v>14.488087572440438</v>
      </c>
      <c r="R33" s="232">
        <v>3.6059240180296199</v>
      </c>
      <c r="S33" s="232">
        <v>3.5415325177076626</v>
      </c>
      <c r="T33" s="232">
        <v>3.2195750160978753</v>
      </c>
      <c r="U33" s="232">
        <v>9.9806825499034115</v>
      </c>
      <c r="V33" s="262">
        <v>4.0566645202833227</v>
      </c>
      <c r="W33" s="232">
        <v>0.90148100450740498</v>
      </c>
      <c r="X33" s="232">
        <v>0.83708950418544747</v>
      </c>
      <c r="Y33" s="232">
        <v>1.7385705086928525</v>
      </c>
      <c r="Z33" s="232">
        <v>5.8596265292981329</v>
      </c>
      <c r="AA33" s="232">
        <v>2.2537025112685125</v>
      </c>
      <c r="AB33" s="232">
        <v>17.643271088216355</v>
      </c>
      <c r="AC33" s="232">
        <v>13.972955569864778</v>
      </c>
      <c r="AD33" s="232">
        <v>5.2801030264005151</v>
      </c>
      <c r="AE33" s="232">
        <v>5.5376690276883451</v>
      </c>
      <c r="AF33" s="232">
        <v>9.5943335479716669</v>
      </c>
      <c r="AG33" s="232">
        <v>11.912427559562138</v>
      </c>
      <c r="AH33" s="232">
        <v>3.2195750160978753</v>
      </c>
      <c r="AI33" s="232">
        <v>4.4430135222150673</v>
      </c>
      <c r="AJ33" s="232">
        <v>6.6967160334835798</v>
      </c>
      <c r="AK33" s="232">
        <v>1.6741790083708949</v>
      </c>
      <c r="AL33" s="232">
        <v>3.8634900193174504</v>
      </c>
      <c r="AM33" s="231"/>
      <c r="AN33" s="214"/>
    </row>
    <row r="34" spans="1:41" x14ac:dyDescent="0.2">
      <c r="A34" s="286" t="str">
        <f>'問9S（表）'!A36</f>
        <v>18～19歳(n = 14 )　　</v>
      </c>
      <c r="B34" s="36">
        <v>14</v>
      </c>
      <c r="C34" s="32">
        <v>1</v>
      </c>
      <c r="D34" s="33">
        <v>5</v>
      </c>
      <c r="E34" s="33">
        <v>1</v>
      </c>
      <c r="F34" s="33">
        <v>1</v>
      </c>
      <c r="G34" s="33">
        <v>0</v>
      </c>
      <c r="H34" s="33">
        <v>2</v>
      </c>
      <c r="I34" s="33">
        <v>1</v>
      </c>
      <c r="J34" s="33">
        <v>1</v>
      </c>
      <c r="K34" s="33">
        <v>4</v>
      </c>
      <c r="L34" s="33">
        <v>2</v>
      </c>
      <c r="M34" s="33">
        <v>1</v>
      </c>
      <c r="N34" s="33">
        <v>1</v>
      </c>
      <c r="O34" s="33">
        <v>1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1</v>
      </c>
      <c r="V34" s="48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1</v>
      </c>
      <c r="AB34" s="33">
        <v>0</v>
      </c>
      <c r="AC34" s="33">
        <v>1</v>
      </c>
      <c r="AD34" s="33">
        <v>1</v>
      </c>
      <c r="AE34" s="33">
        <v>2</v>
      </c>
      <c r="AF34" s="33">
        <v>1</v>
      </c>
      <c r="AG34" s="33">
        <v>4</v>
      </c>
      <c r="AH34" s="33">
        <v>1</v>
      </c>
      <c r="AI34" s="33">
        <v>2</v>
      </c>
      <c r="AJ34" s="33">
        <v>1</v>
      </c>
      <c r="AK34" s="33">
        <v>0</v>
      </c>
      <c r="AL34" s="33">
        <v>1</v>
      </c>
      <c r="AM34" s="35"/>
      <c r="AN34" s="5">
        <f>SUM($C34:AM34)</f>
        <v>37</v>
      </c>
      <c r="AO34" t="str">
        <f>" 18～19歳（ n = "&amp;B34&amp;"）"</f>
        <v xml:space="preserve"> 18～19歳（ n = 14）</v>
      </c>
    </row>
    <row r="35" spans="1:41" x14ac:dyDescent="0.2">
      <c r="A35" s="287"/>
      <c r="B35" s="37">
        <v>100</v>
      </c>
      <c r="C35" s="20">
        <f t="shared" ref="C35:AL35" si="17">C34/$B$34*100</f>
        <v>7.1428571428571423</v>
      </c>
      <c r="D35" s="20">
        <f t="shared" si="17"/>
        <v>35.714285714285715</v>
      </c>
      <c r="E35" s="20">
        <f t="shared" si="17"/>
        <v>7.1428571428571423</v>
      </c>
      <c r="F35" s="20">
        <f t="shared" si="17"/>
        <v>7.1428571428571423</v>
      </c>
      <c r="G35" s="20">
        <f t="shared" si="17"/>
        <v>0</v>
      </c>
      <c r="H35" s="20">
        <f t="shared" si="17"/>
        <v>14.285714285714285</v>
      </c>
      <c r="I35" s="20">
        <f t="shared" si="17"/>
        <v>7.1428571428571423</v>
      </c>
      <c r="J35" s="20">
        <f t="shared" si="17"/>
        <v>7.1428571428571423</v>
      </c>
      <c r="K35" s="20">
        <f t="shared" si="17"/>
        <v>28.571428571428569</v>
      </c>
      <c r="L35" s="20">
        <f t="shared" si="17"/>
        <v>14.285714285714285</v>
      </c>
      <c r="M35" s="20">
        <f t="shared" si="17"/>
        <v>7.1428571428571423</v>
      </c>
      <c r="N35" s="20">
        <f t="shared" si="17"/>
        <v>7.1428571428571423</v>
      </c>
      <c r="O35" s="20">
        <f t="shared" si="17"/>
        <v>7.1428571428571423</v>
      </c>
      <c r="P35" s="20">
        <f t="shared" si="17"/>
        <v>0</v>
      </c>
      <c r="Q35" s="20">
        <f t="shared" si="17"/>
        <v>0</v>
      </c>
      <c r="R35" s="20">
        <f t="shared" si="17"/>
        <v>0</v>
      </c>
      <c r="S35" s="20">
        <f t="shared" si="17"/>
        <v>0</v>
      </c>
      <c r="T35" s="20">
        <f t="shared" si="17"/>
        <v>0</v>
      </c>
      <c r="U35" s="20">
        <f t="shared" si="17"/>
        <v>7.1428571428571423</v>
      </c>
      <c r="V35" s="20">
        <f t="shared" si="17"/>
        <v>0</v>
      </c>
      <c r="W35" s="20">
        <f t="shared" si="17"/>
        <v>0</v>
      </c>
      <c r="X35" s="20">
        <f t="shared" si="17"/>
        <v>0</v>
      </c>
      <c r="Y35" s="20">
        <f t="shared" si="17"/>
        <v>0</v>
      </c>
      <c r="Z35" s="20">
        <f t="shared" si="17"/>
        <v>0</v>
      </c>
      <c r="AA35" s="20">
        <f t="shared" si="17"/>
        <v>7.1428571428571423</v>
      </c>
      <c r="AB35" s="20">
        <f t="shared" si="17"/>
        <v>0</v>
      </c>
      <c r="AC35" s="20">
        <f t="shared" si="17"/>
        <v>7.1428571428571423</v>
      </c>
      <c r="AD35" s="20">
        <f t="shared" si="17"/>
        <v>7.1428571428571423</v>
      </c>
      <c r="AE35" s="20">
        <f t="shared" si="17"/>
        <v>14.285714285714285</v>
      </c>
      <c r="AF35" s="20">
        <f t="shared" si="17"/>
        <v>7.1428571428571423</v>
      </c>
      <c r="AG35" s="20">
        <f t="shared" si="17"/>
        <v>28.571428571428569</v>
      </c>
      <c r="AH35" s="20">
        <f t="shared" si="17"/>
        <v>7.1428571428571423</v>
      </c>
      <c r="AI35" s="20">
        <f t="shared" si="17"/>
        <v>14.285714285714285</v>
      </c>
      <c r="AJ35" s="20">
        <f t="shared" si="17"/>
        <v>7.1428571428571423</v>
      </c>
      <c r="AK35" s="20">
        <f t="shared" si="17"/>
        <v>0</v>
      </c>
      <c r="AL35" s="20">
        <f t="shared" si="17"/>
        <v>7.1428571428571423</v>
      </c>
      <c r="AM35" s="231"/>
      <c r="AN35" s="214"/>
    </row>
    <row r="36" spans="1:41" x14ac:dyDescent="0.2">
      <c r="A36" s="286" t="str">
        <f>'問9S（表）'!A38</f>
        <v>20～29歳(n = 114 )　　</v>
      </c>
      <c r="B36" s="36">
        <v>114</v>
      </c>
      <c r="C36" s="32">
        <v>27</v>
      </c>
      <c r="D36" s="33">
        <v>15</v>
      </c>
      <c r="E36" s="33">
        <v>3</v>
      </c>
      <c r="F36" s="33">
        <v>8</v>
      </c>
      <c r="G36" s="33">
        <v>5</v>
      </c>
      <c r="H36" s="33">
        <v>19</v>
      </c>
      <c r="I36" s="33">
        <v>14</v>
      </c>
      <c r="J36" s="33">
        <v>13</v>
      </c>
      <c r="K36" s="33">
        <v>11</v>
      </c>
      <c r="L36" s="33">
        <v>5</v>
      </c>
      <c r="M36" s="33">
        <v>7</v>
      </c>
      <c r="N36" s="33">
        <v>14</v>
      </c>
      <c r="O36" s="33">
        <v>4</v>
      </c>
      <c r="P36" s="33">
        <v>3</v>
      </c>
      <c r="Q36" s="33">
        <v>16</v>
      </c>
      <c r="R36" s="33">
        <v>5</v>
      </c>
      <c r="S36" s="33">
        <v>2</v>
      </c>
      <c r="T36" s="33">
        <v>0</v>
      </c>
      <c r="U36" s="33">
        <v>5</v>
      </c>
      <c r="V36" s="48">
        <v>3</v>
      </c>
      <c r="W36" s="33">
        <v>1</v>
      </c>
      <c r="X36" s="33">
        <v>0</v>
      </c>
      <c r="Y36" s="33">
        <v>1</v>
      </c>
      <c r="Z36" s="33">
        <v>6</v>
      </c>
      <c r="AA36" s="33">
        <v>0</v>
      </c>
      <c r="AB36" s="33">
        <v>18</v>
      </c>
      <c r="AC36" s="33">
        <v>13</v>
      </c>
      <c r="AD36" s="33">
        <v>2</v>
      </c>
      <c r="AE36" s="33">
        <v>11</v>
      </c>
      <c r="AF36" s="33">
        <v>15</v>
      </c>
      <c r="AG36" s="33">
        <v>8</v>
      </c>
      <c r="AH36" s="33">
        <v>1</v>
      </c>
      <c r="AI36" s="33">
        <v>5</v>
      </c>
      <c r="AJ36" s="33">
        <v>7</v>
      </c>
      <c r="AK36" s="33">
        <v>3</v>
      </c>
      <c r="AL36" s="33">
        <v>4</v>
      </c>
      <c r="AM36" s="35"/>
      <c r="AN36" s="5">
        <f>SUM($C36:AM36)</f>
        <v>274</v>
      </c>
      <c r="AO36" t="str">
        <f>" 20～29歳（ n = "&amp;B36&amp;"）"</f>
        <v xml:space="preserve"> 20～29歳（ n = 114）</v>
      </c>
    </row>
    <row r="37" spans="1:41" x14ac:dyDescent="0.2">
      <c r="A37" s="287"/>
      <c r="B37" s="37">
        <v>100</v>
      </c>
      <c r="C37" s="20">
        <f t="shared" ref="C37:AL37" si="18">C36/$B$36*100</f>
        <v>23.684210526315788</v>
      </c>
      <c r="D37" s="20">
        <f t="shared" si="18"/>
        <v>13.157894736842104</v>
      </c>
      <c r="E37" s="20">
        <f t="shared" si="18"/>
        <v>2.6315789473684208</v>
      </c>
      <c r="F37" s="20">
        <f t="shared" si="18"/>
        <v>7.0175438596491224</v>
      </c>
      <c r="G37" s="20">
        <f t="shared" si="18"/>
        <v>4.3859649122807012</v>
      </c>
      <c r="H37" s="20">
        <f t="shared" si="18"/>
        <v>16.666666666666664</v>
      </c>
      <c r="I37" s="20">
        <f t="shared" si="18"/>
        <v>12.280701754385964</v>
      </c>
      <c r="J37" s="20">
        <f t="shared" si="18"/>
        <v>11.403508771929824</v>
      </c>
      <c r="K37" s="20">
        <f t="shared" si="18"/>
        <v>9.6491228070175428</v>
      </c>
      <c r="L37" s="20">
        <f t="shared" si="18"/>
        <v>4.3859649122807012</v>
      </c>
      <c r="M37" s="20">
        <f t="shared" si="18"/>
        <v>6.140350877192982</v>
      </c>
      <c r="N37" s="20">
        <f t="shared" si="18"/>
        <v>12.280701754385964</v>
      </c>
      <c r="O37" s="20">
        <f t="shared" si="18"/>
        <v>3.5087719298245612</v>
      </c>
      <c r="P37" s="20">
        <f t="shared" si="18"/>
        <v>2.6315789473684208</v>
      </c>
      <c r="Q37" s="20">
        <f t="shared" si="18"/>
        <v>14.035087719298245</v>
      </c>
      <c r="R37" s="20">
        <f t="shared" si="18"/>
        <v>4.3859649122807012</v>
      </c>
      <c r="S37" s="20">
        <f t="shared" si="18"/>
        <v>1.7543859649122806</v>
      </c>
      <c r="T37" s="20">
        <f t="shared" si="18"/>
        <v>0</v>
      </c>
      <c r="U37" s="20">
        <f t="shared" si="18"/>
        <v>4.3859649122807012</v>
      </c>
      <c r="V37" s="20">
        <f t="shared" si="18"/>
        <v>2.6315789473684208</v>
      </c>
      <c r="W37" s="20">
        <f t="shared" si="18"/>
        <v>0.8771929824561403</v>
      </c>
      <c r="X37" s="20">
        <f t="shared" si="18"/>
        <v>0</v>
      </c>
      <c r="Y37" s="20">
        <f t="shared" si="18"/>
        <v>0.8771929824561403</v>
      </c>
      <c r="Z37" s="20">
        <f t="shared" si="18"/>
        <v>5.2631578947368416</v>
      </c>
      <c r="AA37" s="20">
        <f t="shared" si="18"/>
        <v>0</v>
      </c>
      <c r="AB37" s="20">
        <f t="shared" si="18"/>
        <v>15.789473684210526</v>
      </c>
      <c r="AC37" s="20">
        <f t="shared" si="18"/>
        <v>11.403508771929824</v>
      </c>
      <c r="AD37" s="20">
        <f t="shared" si="18"/>
        <v>1.7543859649122806</v>
      </c>
      <c r="AE37" s="20">
        <f t="shared" si="18"/>
        <v>9.6491228070175428</v>
      </c>
      <c r="AF37" s="20">
        <f t="shared" si="18"/>
        <v>13.157894736842104</v>
      </c>
      <c r="AG37" s="20">
        <f t="shared" si="18"/>
        <v>7.0175438596491224</v>
      </c>
      <c r="AH37" s="20">
        <f t="shared" si="18"/>
        <v>0.8771929824561403</v>
      </c>
      <c r="AI37" s="20">
        <f t="shared" si="18"/>
        <v>4.3859649122807012</v>
      </c>
      <c r="AJ37" s="20">
        <f t="shared" si="18"/>
        <v>6.140350877192982</v>
      </c>
      <c r="AK37" s="20">
        <f t="shared" si="18"/>
        <v>2.6315789473684208</v>
      </c>
      <c r="AL37" s="20">
        <f t="shared" si="18"/>
        <v>3.5087719298245612</v>
      </c>
      <c r="AM37" s="231"/>
      <c r="AN37" s="214"/>
    </row>
    <row r="38" spans="1:41" x14ac:dyDescent="0.2">
      <c r="A38" s="286" t="str">
        <f>'問9S（表）'!A40</f>
        <v>30～39歳(n = 174 )　　</v>
      </c>
      <c r="B38" s="36">
        <v>174</v>
      </c>
      <c r="C38" s="32">
        <v>39</v>
      </c>
      <c r="D38" s="33">
        <v>24</v>
      </c>
      <c r="E38" s="33">
        <v>7</v>
      </c>
      <c r="F38" s="33">
        <v>9</v>
      </c>
      <c r="G38" s="33">
        <v>6</v>
      </c>
      <c r="H38" s="33">
        <v>18</v>
      </c>
      <c r="I38" s="33">
        <v>13</v>
      </c>
      <c r="J38" s="33">
        <v>23</v>
      </c>
      <c r="K38" s="33">
        <v>12</v>
      </c>
      <c r="L38" s="33">
        <v>10</v>
      </c>
      <c r="M38" s="33">
        <v>2</v>
      </c>
      <c r="N38" s="33">
        <v>19</v>
      </c>
      <c r="O38" s="33">
        <v>14</v>
      </c>
      <c r="P38" s="33">
        <v>6</v>
      </c>
      <c r="Q38" s="33">
        <v>51</v>
      </c>
      <c r="R38" s="33">
        <v>5</v>
      </c>
      <c r="S38" s="33">
        <v>9</v>
      </c>
      <c r="T38" s="33">
        <v>6</v>
      </c>
      <c r="U38" s="33">
        <v>17</v>
      </c>
      <c r="V38" s="48">
        <v>11</v>
      </c>
      <c r="W38" s="33">
        <v>2</v>
      </c>
      <c r="X38" s="33">
        <v>0</v>
      </c>
      <c r="Y38" s="33">
        <v>6</v>
      </c>
      <c r="Z38" s="33">
        <v>8</v>
      </c>
      <c r="AA38" s="33">
        <v>5</v>
      </c>
      <c r="AB38" s="33">
        <v>34</v>
      </c>
      <c r="AC38" s="33">
        <v>32</v>
      </c>
      <c r="AD38" s="33">
        <v>6</v>
      </c>
      <c r="AE38" s="33">
        <v>14</v>
      </c>
      <c r="AF38" s="33">
        <v>24</v>
      </c>
      <c r="AG38" s="33">
        <v>24</v>
      </c>
      <c r="AH38" s="33">
        <v>1</v>
      </c>
      <c r="AI38" s="33">
        <v>5</v>
      </c>
      <c r="AJ38" s="33">
        <v>8</v>
      </c>
      <c r="AK38" s="33">
        <v>4</v>
      </c>
      <c r="AL38" s="33">
        <v>9</v>
      </c>
      <c r="AM38" s="35"/>
      <c r="AN38" s="5">
        <f>SUM($C38:AM38)</f>
        <v>483</v>
      </c>
      <c r="AO38" t="str">
        <f>" 30～39歳（ n = "&amp;B38&amp;"）"</f>
        <v xml:space="preserve"> 30～39歳（ n = 174）</v>
      </c>
    </row>
    <row r="39" spans="1:41" x14ac:dyDescent="0.2">
      <c r="A39" s="287"/>
      <c r="B39" s="37">
        <v>100</v>
      </c>
      <c r="C39" s="20">
        <f t="shared" ref="C39:AL39" si="19">C38/$B$38*100</f>
        <v>22.413793103448278</v>
      </c>
      <c r="D39" s="20">
        <f t="shared" si="19"/>
        <v>13.793103448275861</v>
      </c>
      <c r="E39" s="20">
        <f t="shared" si="19"/>
        <v>4.0229885057471266</v>
      </c>
      <c r="F39" s="20">
        <f t="shared" si="19"/>
        <v>5.1724137931034484</v>
      </c>
      <c r="G39" s="20">
        <f t="shared" si="19"/>
        <v>3.4482758620689653</v>
      </c>
      <c r="H39" s="20">
        <f t="shared" si="19"/>
        <v>10.344827586206897</v>
      </c>
      <c r="I39" s="20">
        <f t="shared" si="19"/>
        <v>7.4712643678160928</v>
      </c>
      <c r="J39" s="20">
        <f t="shared" si="19"/>
        <v>13.218390804597702</v>
      </c>
      <c r="K39" s="20">
        <f t="shared" si="19"/>
        <v>6.8965517241379306</v>
      </c>
      <c r="L39" s="20">
        <f t="shared" si="19"/>
        <v>5.7471264367816088</v>
      </c>
      <c r="M39" s="20">
        <f t="shared" si="19"/>
        <v>1.1494252873563218</v>
      </c>
      <c r="N39" s="20">
        <f t="shared" si="19"/>
        <v>10.919540229885058</v>
      </c>
      <c r="O39" s="20">
        <f t="shared" si="19"/>
        <v>8.0459770114942533</v>
      </c>
      <c r="P39" s="20">
        <f t="shared" si="19"/>
        <v>3.4482758620689653</v>
      </c>
      <c r="Q39" s="20">
        <f t="shared" si="19"/>
        <v>29.310344827586203</v>
      </c>
      <c r="R39" s="20">
        <f t="shared" si="19"/>
        <v>2.8735632183908044</v>
      </c>
      <c r="S39" s="20">
        <f t="shared" si="19"/>
        <v>5.1724137931034484</v>
      </c>
      <c r="T39" s="20">
        <f t="shared" si="19"/>
        <v>3.4482758620689653</v>
      </c>
      <c r="U39" s="20">
        <f t="shared" si="19"/>
        <v>9.7701149425287355</v>
      </c>
      <c r="V39" s="20">
        <f t="shared" si="19"/>
        <v>6.3218390804597711</v>
      </c>
      <c r="W39" s="20">
        <f t="shared" si="19"/>
        <v>1.1494252873563218</v>
      </c>
      <c r="X39" s="20">
        <f t="shared" si="19"/>
        <v>0</v>
      </c>
      <c r="Y39" s="20">
        <f t="shared" si="19"/>
        <v>3.4482758620689653</v>
      </c>
      <c r="Z39" s="20">
        <f t="shared" si="19"/>
        <v>4.5977011494252871</v>
      </c>
      <c r="AA39" s="20">
        <f t="shared" si="19"/>
        <v>2.8735632183908044</v>
      </c>
      <c r="AB39" s="20">
        <f t="shared" si="19"/>
        <v>19.540229885057471</v>
      </c>
      <c r="AC39" s="20">
        <f t="shared" si="19"/>
        <v>18.390804597701148</v>
      </c>
      <c r="AD39" s="20">
        <f t="shared" si="19"/>
        <v>3.4482758620689653</v>
      </c>
      <c r="AE39" s="20">
        <f t="shared" si="19"/>
        <v>8.0459770114942533</v>
      </c>
      <c r="AF39" s="20">
        <f t="shared" si="19"/>
        <v>13.793103448275861</v>
      </c>
      <c r="AG39" s="20">
        <f t="shared" si="19"/>
        <v>13.793103448275861</v>
      </c>
      <c r="AH39" s="20">
        <f t="shared" si="19"/>
        <v>0.57471264367816088</v>
      </c>
      <c r="AI39" s="20">
        <f t="shared" si="19"/>
        <v>2.8735632183908044</v>
      </c>
      <c r="AJ39" s="20">
        <f t="shared" si="19"/>
        <v>4.5977011494252871</v>
      </c>
      <c r="AK39" s="20">
        <f t="shared" si="19"/>
        <v>2.2988505747126435</v>
      </c>
      <c r="AL39" s="20">
        <f t="shared" si="19"/>
        <v>5.1724137931034484</v>
      </c>
      <c r="AM39" s="231"/>
      <c r="AN39" s="214"/>
    </row>
    <row r="40" spans="1:41" x14ac:dyDescent="0.2">
      <c r="A40" s="286" t="str">
        <f>'問9S（表）'!A42</f>
        <v>40～49歳(n = 249 )　　</v>
      </c>
      <c r="B40" s="36">
        <v>249</v>
      </c>
      <c r="C40" s="32">
        <v>71</v>
      </c>
      <c r="D40" s="33">
        <v>29</v>
      </c>
      <c r="E40" s="33">
        <v>6</v>
      </c>
      <c r="F40" s="33">
        <v>17</v>
      </c>
      <c r="G40" s="33">
        <v>8</v>
      </c>
      <c r="H40" s="33">
        <v>30</v>
      </c>
      <c r="I40" s="33">
        <v>16</v>
      </c>
      <c r="J40" s="33">
        <v>34</v>
      </c>
      <c r="K40" s="33">
        <v>12</v>
      </c>
      <c r="L40" s="33">
        <v>13</v>
      </c>
      <c r="M40" s="33">
        <v>2</v>
      </c>
      <c r="N40" s="33">
        <v>32</v>
      </c>
      <c r="O40" s="33">
        <v>7</v>
      </c>
      <c r="P40" s="33">
        <v>10</v>
      </c>
      <c r="Q40" s="33">
        <v>46</v>
      </c>
      <c r="R40" s="33">
        <v>10</v>
      </c>
      <c r="S40" s="33">
        <v>5</v>
      </c>
      <c r="T40" s="33">
        <v>5</v>
      </c>
      <c r="U40" s="33">
        <v>25</v>
      </c>
      <c r="V40" s="48">
        <v>8</v>
      </c>
      <c r="W40" s="33">
        <v>3</v>
      </c>
      <c r="X40" s="33">
        <v>2</v>
      </c>
      <c r="Y40" s="33">
        <v>8</v>
      </c>
      <c r="Z40" s="33">
        <v>12</v>
      </c>
      <c r="AA40" s="33">
        <v>7</v>
      </c>
      <c r="AB40" s="33">
        <v>49</v>
      </c>
      <c r="AC40" s="33">
        <v>46</v>
      </c>
      <c r="AD40" s="33">
        <v>14</v>
      </c>
      <c r="AE40" s="33">
        <v>13</v>
      </c>
      <c r="AF40" s="33">
        <v>25</v>
      </c>
      <c r="AG40" s="33">
        <v>30</v>
      </c>
      <c r="AH40" s="33">
        <v>5</v>
      </c>
      <c r="AI40" s="33">
        <v>8</v>
      </c>
      <c r="AJ40" s="33">
        <v>11</v>
      </c>
      <c r="AK40" s="33">
        <v>6</v>
      </c>
      <c r="AL40" s="33">
        <v>7</v>
      </c>
      <c r="AM40" s="35"/>
      <c r="AN40" s="5">
        <f>SUM($C40:AM40)</f>
        <v>632</v>
      </c>
      <c r="AO40" t="str">
        <f>" 40～49歳（ n = "&amp;B40&amp;"）"</f>
        <v xml:space="preserve"> 40～49歳（ n = 249）</v>
      </c>
    </row>
    <row r="41" spans="1:41" x14ac:dyDescent="0.2">
      <c r="A41" s="287"/>
      <c r="B41" s="37">
        <v>100</v>
      </c>
      <c r="C41" s="20">
        <f t="shared" ref="C41:AL41" si="20">C40/$B$40*100</f>
        <v>28.514056224899598</v>
      </c>
      <c r="D41" s="20">
        <f t="shared" si="20"/>
        <v>11.646586345381527</v>
      </c>
      <c r="E41" s="20">
        <f t="shared" si="20"/>
        <v>2.4096385542168677</v>
      </c>
      <c r="F41" s="20">
        <f t="shared" si="20"/>
        <v>6.8273092369477917</v>
      </c>
      <c r="G41" s="20">
        <f t="shared" si="20"/>
        <v>3.2128514056224895</v>
      </c>
      <c r="H41" s="20">
        <f t="shared" si="20"/>
        <v>12.048192771084338</v>
      </c>
      <c r="I41" s="20">
        <f t="shared" si="20"/>
        <v>6.425702811244979</v>
      </c>
      <c r="J41" s="20">
        <f t="shared" si="20"/>
        <v>13.654618473895583</v>
      </c>
      <c r="K41" s="20">
        <f t="shared" si="20"/>
        <v>4.8192771084337354</v>
      </c>
      <c r="L41" s="20">
        <f t="shared" si="20"/>
        <v>5.2208835341365463</v>
      </c>
      <c r="M41" s="20">
        <f t="shared" si="20"/>
        <v>0.80321285140562237</v>
      </c>
      <c r="N41" s="20">
        <f t="shared" si="20"/>
        <v>12.851405622489958</v>
      </c>
      <c r="O41" s="20">
        <f t="shared" si="20"/>
        <v>2.8112449799196786</v>
      </c>
      <c r="P41" s="20">
        <f t="shared" si="20"/>
        <v>4.0160642570281126</v>
      </c>
      <c r="Q41" s="20">
        <f t="shared" si="20"/>
        <v>18.473895582329316</v>
      </c>
      <c r="R41" s="20">
        <f t="shared" si="20"/>
        <v>4.0160642570281126</v>
      </c>
      <c r="S41" s="20">
        <f t="shared" si="20"/>
        <v>2.0080321285140563</v>
      </c>
      <c r="T41" s="20">
        <f t="shared" si="20"/>
        <v>2.0080321285140563</v>
      </c>
      <c r="U41" s="20">
        <f t="shared" si="20"/>
        <v>10.040160642570282</v>
      </c>
      <c r="V41" s="20">
        <f t="shared" si="20"/>
        <v>3.2128514056224895</v>
      </c>
      <c r="W41" s="20">
        <f t="shared" si="20"/>
        <v>1.2048192771084338</v>
      </c>
      <c r="X41" s="20">
        <f t="shared" si="20"/>
        <v>0.80321285140562237</v>
      </c>
      <c r="Y41" s="20">
        <f t="shared" si="20"/>
        <v>3.2128514056224895</v>
      </c>
      <c r="Z41" s="20">
        <f t="shared" si="20"/>
        <v>4.8192771084337354</v>
      </c>
      <c r="AA41" s="20">
        <f t="shared" si="20"/>
        <v>2.8112449799196786</v>
      </c>
      <c r="AB41" s="20">
        <f t="shared" si="20"/>
        <v>19.678714859437751</v>
      </c>
      <c r="AC41" s="20">
        <f t="shared" si="20"/>
        <v>18.473895582329316</v>
      </c>
      <c r="AD41" s="20">
        <f t="shared" si="20"/>
        <v>5.6224899598393572</v>
      </c>
      <c r="AE41" s="20">
        <f t="shared" si="20"/>
        <v>5.2208835341365463</v>
      </c>
      <c r="AF41" s="20">
        <f t="shared" si="20"/>
        <v>10.040160642570282</v>
      </c>
      <c r="AG41" s="20">
        <f t="shared" si="20"/>
        <v>12.048192771084338</v>
      </c>
      <c r="AH41" s="20">
        <f t="shared" si="20"/>
        <v>2.0080321285140563</v>
      </c>
      <c r="AI41" s="20">
        <f t="shared" si="20"/>
        <v>3.2128514056224895</v>
      </c>
      <c r="AJ41" s="20">
        <f t="shared" si="20"/>
        <v>4.4176706827309236</v>
      </c>
      <c r="AK41" s="20">
        <f t="shared" si="20"/>
        <v>2.4096385542168677</v>
      </c>
      <c r="AL41" s="20">
        <f t="shared" si="20"/>
        <v>2.8112449799196786</v>
      </c>
      <c r="AM41" s="231"/>
      <c r="AN41" s="214"/>
    </row>
    <row r="42" spans="1:41" x14ac:dyDescent="0.2">
      <c r="A42" s="286" t="str">
        <f>'問9S（表）'!A44</f>
        <v>50～59歳(n = 250 )　　</v>
      </c>
      <c r="B42" s="36">
        <v>250</v>
      </c>
      <c r="C42" s="32">
        <v>75</v>
      </c>
      <c r="D42" s="33">
        <v>31</v>
      </c>
      <c r="E42" s="33">
        <v>6</v>
      </c>
      <c r="F42" s="33">
        <v>25</v>
      </c>
      <c r="G42" s="33">
        <v>6</v>
      </c>
      <c r="H42" s="33">
        <v>31</v>
      </c>
      <c r="I42" s="33">
        <v>17</v>
      </c>
      <c r="J42" s="33">
        <v>42</v>
      </c>
      <c r="K42" s="33">
        <v>22</v>
      </c>
      <c r="L42" s="33">
        <v>15</v>
      </c>
      <c r="M42" s="33">
        <v>7</v>
      </c>
      <c r="N42" s="33">
        <v>39</v>
      </c>
      <c r="O42" s="33">
        <v>7</v>
      </c>
      <c r="P42" s="33">
        <v>1</v>
      </c>
      <c r="Q42" s="33">
        <v>29</v>
      </c>
      <c r="R42" s="33">
        <v>9</v>
      </c>
      <c r="S42" s="33">
        <v>7</v>
      </c>
      <c r="T42" s="33">
        <v>5</v>
      </c>
      <c r="U42" s="33">
        <v>27</v>
      </c>
      <c r="V42" s="48">
        <v>10</v>
      </c>
      <c r="W42" s="33">
        <v>1</v>
      </c>
      <c r="X42" s="33">
        <v>4</v>
      </c>
      <c r="Y42" s="33">
        <v>3</v>
      </c>
      <c r="Z42" s="33">
        <v>14</v>
      </c>
      <c r="AA42" s="33">
        <v>3</v>
      </c>
      <c r="AB42" s="33">
        <v>38</v>
      </c>
      <c r="AC42" s="33">
        <v>36</v>
      </c>
      <c r="AD42" s="33">
        <v>17</v>
      </c>
      <c r="AE42" s="33">
        <v>12</v>
      </c>
      <c r="AF42" s="33">
        <v>21</v>
      </c>
      <c r="AG42" s="33">
        <v>31</v>
      </c>
      <c r="AH42" s="33">
        <v>6</v>
      </c>
      <c r="AI42" s="33">
        <v>17</v>
      </c>
      <c r="AJ42" s="33">
        <v>14</v>
      </c>
      <c r="AK42" s="33">
        <v>5</v>
      </c>
      <c r="AL42" s="33">
        <v>11</v>
      </c>
      <c r="AM42" s="35"/>
      <c r="AN42" s="5">
        <f>SUM($C42:AM42)</f>
        <v>644</v>
      </c>
      <c r="AO42" t="str">
        <f>" 50～59歳（ n = "&amp;B42&amp;"）"</f>
        <v xml:space="preserve"> 50～59歳（ n = 250）</v>
      </c>
    </row>
    <row r="43" spans="1:41" x14ac:dyDescent="0.2">
      <c r="A43" s="287"/>
      <c r="B43" s="37">
        <v>100</v>
      </c>
      <c r="C43" s="20">
        <f t="shared" ref="C43:AL43" si="21">C42/$B$42*100</f>
        <v>30</v>
      </c>
      <c r="D43" s="20">
        <f t="shared" si="21"/>
        <v>12.4</v>
      </c>
      <c r="E43" s="20">
        <f t="shared" si="21"/>
        <v>2.4</v>
      </c>
      <c r="F43" s="20">
        <f t="shared" si="21"/>
        <v>10</v>
      </c>
      <c r="G43" s="20">
        <f t="shared" si="21"/>
        <v>2.4</v>
      </c>
      <c r="H43" s="20">
        <f t="shared" si="21"/>
        <v>12.4</v>
      </c>
      <c r="I43" s="20">
        <f t="shared" si="21"/>
        <v>6.8000000000000007</v>
      </c>
      <c r="J43" s="20">
        <f t="shared" si="21"/>
        <v>16.8</v>
      </c>
      <c r="K43" s="20">
        <f t="shared" si="21"/>
        <v>8.7999999999999989</v>
      </c>
      <c r="L43" s="20">
        <f t="shared" si="21"/>
        <v>6</v>
      </c>
      <c r="M43" s="20">
        <f t="shared" si="21"/>
        <v>2.8000000000000003</v>
      </c>
      <c r="N43" s="20">
        <f t="shared" si="21"/>
        <v>15.6</v>
      </c>
      <c r="O43" s="20">
        <f t="shared" si="21"/>
        <v>2.8000000000000003</v>
      </c>
      <c r="P43" s="20">
        <f t="shared" si="21"/>
        <v>0.4</v>
      </c>
      <c r="Q43" s="20">
        <f t="shared" si="21"/>
        <v>11.600000000000001</v>
      </c>
      <c r="R43" s="20">
        <f t="shared" si="21"/>
        <v>3.5999999999999996</v>
      </c>
      <c r="S43" s="20">
        <f t="shared" si="21"/>
        <v>2.8000000000000003</v>
      </c>
      <c r="T43" s="20">
        <f t="shared" si="21"/>
        <v>2</v>
      </c>
      <c r="U43" s="20">
        <f t="shared" si="21"/>
        <v>10.8</v>
      </c>
      <c r="V43" s="20">
        <f t="shared" si="21"/>
        <v>4</v>
      </c>
      <c r="W43" s="20">
        <f t="shared" si="21"/>
        <v>0.4</v>
      </c>
      <c r="X43" s="20">
        <f t="shared" si="21"/>
        <v>1.6</v>
      </c>
      <c r="Y43" s="20">
        <f t="shared" si="21"/>
        <v>1.2</v>
      </c>
      <c r="Z43" s="20">
        <f t="shared" si="21"/>
        <v>5.6000000000000005</v>
      </c>
      <c r="AA43" s="20">
        <f t="shared" si="21"/>
        <v>1.2</v>
      </c>
      <c r="AB43" s="20">
        <f t="shared" si="21"/>
        <v>15.2</v>
      </c>
      <c r="AC43" s="20">
        <f t="shared" si="21"/>
        <v>14.399999999999999</v>
      </c>
      <c r="AD43" s="20">
        <f t="shared" si="21"/>
        <v>6.8000000000000007</v>
      </c>
      <c r="AE43" s="20">
        <f t="shared" si="21"/>
        <v>4.8</v>
      </c>
      <c r="AF43" s="20">
        <f t="shared" si="21"/>
        <v>8.4</v>
      </c>
      <c r="AG43" s="20">
        <f t="shared" si="21"/>
        <v>12.4</v>
      </c>
      <c r="AH43" s="20">
        <f t="shared" si="21"/>
        <v>2.4</v>
      </c>
      <c r="AI43" s="20">
        <f t="shared" si="21"/>
        <v>6.8000000000000007</v>
      </c>
      <c r="AJ43" s="20">
        <f t="shared" si="21"/>
        <v>5.6000000000000005</v>
      </c>
      <c r="AK43" s="20">
        <f t="shared" si="21"/>
        <v>2</v>
      </c>
      <c r="AL43" s="20">
        <f t="shared" si="21"/>
        <v>4.3999999999999995</v>
      </c>
      <c r="AM43" s="231"/>
      <c r="AN43" s="214"/>
    </row>
    <row r="44" spans="1:41" x14ac:dyDescent="0.2">
      <c r="A44" s="286" t="str">
        <f>'問9S（表）'!A46</f>
        <v>60～69歳(n = 329 )　　</v>
      </c>
      <c r="B44" s="36">
        <v>329</v>
      </c>
      <c r="C44" s="32">
        <v>97</v>
      </c>
      <c r="D44" s="33">
        <v>46</v>
      </c>
      <c r="E44" s="33">
        <v>5</v>
      </c>
      <c r="F44" s="33">
        <v>40</v>
      </c>
      <c r="G44" s="33">
        <v>4</v>
      </c>
      <c r="H44" s="33">
        <v>53</v>
      </c>
      <c r="I44" s="33">
        <v>25</v>
      </c>
      <c r="J44" s="33">
        <v>55</v>
      </c>
      <c r="K44" s="33">
        <v>34</v>
      </c>
      <c r="L44" s="33">
        <v>11</v>
      </c>
      <c r="M44" s="33">
        <v>6</v>
      </c>
      <c r="N44" s="33">
        <v>62</v>
      </c>
      <c r="O44" s="33">
        <v>19</v>
      </c>
      <c r="P44" s="33">
        <v>7</v>
      </c>
      <c r="Q44" s="33">
        <v>37</v>
      </c>
      <c r="R44" s="33">
        <v>10</v>
      </c>
      <c r="S44" s="33">
        <v>17</v>
      </c>
      <c r="T44" s="33">
        <v>14</v>
      </c>
      <c r="U44" s="33">
        <v>26</v>
      </c>
      <c r="V44" s="48">
        <v>15</v>
      </c>
      <c r="W44" s="33">
        <v>3</v>
      </c>
      <c r="X44" s="33">
        <v>1</v>
      </c>
      <c r="Y44" s="33">
        <v>1</v>
      </c>
      <c r="Z44" s="33">
        <v>22</v>
      </c>
      <c r="AA44" s="33">
        <v>6</v>
      </c>
      <c r="AB44" s="33">
        <v>59</v>
      </c>
      <c r="AC44" s="33">
        <v>43</v>
      </c>
      <c r="AD44" s="33">
        <v>16</v>
      </c>
      <c r="AE44" s="33">
        <v>11</v>
      </c>
      <c r="AF44" s="33">
        <v>26</v>
      </c>
      <c r="AG44" s="33">
        <v>37</v>
      </c>
      <c r="AH44" s="33">
        <v>9</v>
      </c>
      <c r="AI44" s="33">
        <v>15</v>
      </c>
      <c r="AJ44" s="33">
        <v>22</v>
      </c>
      <c r="AK44" s="33">
        <v>1</v>
      </c>
      <c r="AL44" s="33">
        <v>10</v>
      </c>
      <c r="AM44" s="35"/>
      <c r="AN44" s="5">
        <f>SUM($C44:AM44)</f>
        <v>865</v>
      </c>
      <c r="AO44" t="str">
        <f>" 60～69歳（ n = "&amp;B44&amp;"）"</f>
        <v xml:space="preserve"> 60～69歳（ n = 329）</v>
      </c>
    </row>
    <row r="45" spans="1:41" x14ac:dyDescent="0.2">
      <c r="A45" s="287"/>
      <c r="B45" s="37">
        <v>100</v>
      </c>
      <c r="C45" s="20">
        <f t="shared" ref="C45:AL45" si="22">C44/$B$44*100</f>
        <v>29.483282674772038</v>
      </c>
      <c r="D45" s="20">
        <f t="shared" si="22"/>
        <v>13.98176291793313</v>
      </c>
      <c r="E45" s="20">
        <f t="shared" si="22"/>
        <v>1.5197568389057752</v>
      </c>
      <c r="F45" s="20">
        <f t="shared" si="22"/>
        <v>12.158054711246201</v>
      </c>
      <c r="G45" s="20">
        <f t="shared" si="22"/>
        <v>1.21580547112462</v>
      </c>
      <c r="H45" s="20">
        <f t="shared" si="22"/>
        <v>16.109422492401215</v>
      </c>
      <c r="I45" s="20">
        <f t="shared" si="22"/>
        <v>7.598784194528875</v>
      </c>
      <c r="J45" s="20">
        <f t="shared" si="22"/>
        <v>16.717325227963524</v>
      </c>
      <c r="K45" s="20">
        <f t="shared" si="22"/>
        <v>10.334346504559271</v>
      </c>
      <c r="L45" s="20">
        <f t="shared" si="22"/>
        <v>3.3434650455927049</v>
      </c>
      <c r="M45" s="20">
        <f t="shared" si="22"/>
        <v>1.8237082066869299</v>
      </c>
      <c r="N45" s="20">
        <f t="shared" si="22"/>
        <v>18.844984802431611</v>
      </c>
      <c r="O45" s="20">
        <f t="shared" si="22"/>
        <v>5.7750759878419453</v>
      </c>
      <c r="P45" s="20">
        <f t="shared" si="22"/>
        <v>2.1276595744680851</v>
      </c>
      <c r="Q45" s="20">
        <f t="shared" si="22"/>
        <v>11.246200607902736</v>
      </c>
      <c r="R45" s="20">
        <f t="shared" si="22"/>
        <v>3.0395136778115504</v>
      </c>
      <c r="S45" s="20">
        <f t="shared" si="22"/>
        <v>5.1671732522796354</v>
      </c>
      <c r="T45" s="20">
        <f t="shared" si="22"/>
        <v>4.2553191489361701</v>
      </c>
      <c r="U45" s="20">
        <f t="shared" si="22"/>
        <v>7.9027355623100304</v>
      </c>
      <c r="V45" s="20">
        <f t="shared" si="22"/>
        <v>4.5592705167173255</v>
      </c>
      <c r="W45" s="20">
        <f t="shared" si="22"/>
        <v>0.91185410334346495</v>
      </c>
      <c r="X45" s="20">
        <f t="shared" si="22"/>
        <v>0.303951367781155</v>
      </c>
      <c r="Y45" s="20">
        <f t="shared" si="22"/>
        <v>0.303951367781155</v>
      </c>
      <c r="Z45" s="20">
        <f t="shared" si="22"/>
        <v>6.6869300911854097</v>
      </c>
      <c r="AA45" s="20">
        <f t="shared" si="22"/>
        <v>1.8237082066869299</v>
      </c>
      <c r="AB45" s="20">
        <f t="shared" si="22"/>
        <v>17.933130699088146</v>
      </c>
      <c r="AC45" s="20">
        <f t="shared" si="22"/>
        <v>13.069908814589665</v>
      </c>
      <c r="AD45" s="20">
        <f t="shared" si="22"/>
        <v>4.86322188449848</v>
      </c>
      <c r="AE45" s="20">
        <f t="shared" si="22"/>
        <v>3.3434650455927049</v>
      </c>
      <c r="AF45" s="20">
        <f t="shared" si="22"/>
        <v>7.9027355623100304</v>
      </c>
      <c r="AG45" s="20">
        <f t="shared" si="22"/>
        <v>11.246200607902736</v>
      </c>
      <c r="AH45" s="20">
        <f t="shared" si="22"/>
        <v>2.735562310030395</v>
      </c>
      <c r="AI45" s="20">
        <f t="shared" si="22"/>
        <v>4.5592705167173255</v>
      </c>
      <c r="AJ45" s="20">
        <f t="shared" si="22"/>
        <v>6.6869300911854097</v>
      </c>
      <c r="AK45" s="20">
        <f t="shared" si="22"/>
        <v>0.303951367781155</v>
      </c>
      <c r="AL45" s="20">
        <f t="shared" si="22"/>
        <v>3.0395136778115504</v>
      </c>
      <c r="AM45" s="231"/>
      <c r="AN45" s="214"/>
    </row>
    <row r="46" spans="1:41" x14ac:dyDescent="0.2">
      <c r="A46" s="286" t="str">
        <f>'問9S（表）'!A48</f>
        <v>70歳以上(n = 382 )　　</v>
      </c>
      <c r="B46" s="36">
        <v>382</v>
      </c>
      <c r="C46" s="32">
        <v>115</v>
      </c>
      <c r="D46" s="33">
        <v>32</v>
      </c>
      <c r="E46" s="33">
        <v>14</v>
      </c>
      <c r="F46" s="33">
        <v>61</v>
      </c>
      <c r="G46" s="33">
        <v>8</v>
      </c>
      <c r="H46" s="33">
        <v>84</v>
      </c>
      <c r="I46" s="33">
        <v>32</v>
      </c>
      <c r="J46" s="33">
        <v>80</v>
      </c>
      <c r="K46" s="33">
        <v>61</v>
      </c>
      <c r="L46" s="33">
        <v>29</v>
      </c>
      <c r="M46" s="33">
        <v>6</v>
      </c>
      <c r="N46" s="33">
        <v>105</v>
      </c>
      <c r="O46" s="33">
        <v>37</v>
      </c>
      <c r="P46" s="33">
        <v>10</v>
      </c>
      <c r="Q46" s="33">
        <v>36</v>
      </c>
      <c r="R46" s="33">
        <v>14</v>
      </c>
      <c r="S46" s="33">
        <v>14</v>
      </c>
      <c r="T46" s="33">
        <v>16</v>
      </c>
      <c r="U46" s="33">
        <v>45</v>
      </c>
      <c r="V46" s="48">
        <v>11</v>
      </c>
      <c r="W46" s="33">
        <v>2</v>
      </c>
      <c r="X46" s="33">
        <v>5</v>
      </c>
      <c r="Y46" s="33">
        <v>5</v>
      </c>
      <c r="Z46" s="33">
        <v>24</v>
      </c>
      <c r="AA46" s="33">
        <v>10</v>
      </c>
      <c r="AB46" s="33">
        <v>64</v>
      </c>
      <c r="AC46" s="33">
        <v>32</v>
      </c>
      <c r="AD46" s="33">
        <v>21</v>
      </c>
      <c r="AE46" s="33">
        <v>18</v>
      </c>
      <c r="AF46" s="33">
        <v>29</v>
      </c>
      <c r="AG46" s="33">
        <v>43</v>
      </c>
      <c r="AH46" s="33">
        <v>22</v>
      </c>
      <c r="AI46" s="33">
        <v>14</v>
      </c>
      <c r="AJ46" s="33">
        <v>37</v>
      </c>
      <c r="AK46" s="33">
        <v>4</v>
      </c>
      <c r="AL46" s="33">
        <v>14</v>
      </c>
      <c r="AM46" s="35"/>
      <c r="AN46" s="5">
        <f>SUM($C46:AM46)</f>
        <v>1154</v>
      </c>
      <c r="AO46" t="str">
        <f>" 70歳以上（ n = "&amp;B46&amp;"）"</f>
        <v xml:space="preserve"> 70歳以上（ n = 382）</v>
      </c>
    </row>
    <row r="47" spans="1:41" x14ac:dyDescent="0.2">
      <c r="A47" s="287"/>
      <c r="B47" s="37">
        <v>100</v>
      </c>
      <c r="C47" s="20">
        <f t="shared" ref="C47:AL47" si="23">C46/$B$46*100</f>
        <v>30.104712041884817</v>
      </c>
      <c r="D47" s="20">
        <f t="shared" si="23"/>
        <v>8.3769633507853403</v>
      </c>
      <c r="E47" s="20">
        <f t="shared" si="23"/>
        <v>3.664921465968586</v>
      </c>
      <c r="F47" s="20">
        <f t="shared" si="23"/>
        <v>15.968586387434556</v>
      </c>
      <c r="G47" s="20">
        <f t="shared" si="23"/>
        <v>2.0942408376963351</v>
      </c>
      <c r="H47" s="20">
        <f t="shared" si="23"/>
        <v>21.98952879581152</v>
      </c>
      <c r="I47" s="20">
        <f t="shared" si="23"/>
        <v>8.3769633507853403</v>
      </c>
      <c r="J47" s="20">
        <f t="shared" si="23"/>
        <v>20.94240837696335</v>
      </c>
      <c r="K47" s="20">
        <f t="shared" si="23"/>
        <v>15.968586387434556</v>
      </c>
      <c r="L47" s="20">
        <f t="shared" si="23"/>
        <v>7.5916230366492146</v>
      </c>
      <c r="M47" s="20">
        <f t="shared" si="23"/>
        <v>1.5706806282722512</v>
      </c>
      <c r="N47" s="20">
        <f t="shared" si="23"/>
        <v>27.486910994764397</v>
      </c>
      <c r="O47" s="20">
        <f t="shared" si="23"/>
        <v>9.6858638743455501</v>
      </c>
      <c r="P47" s="20">
        <f t="shared" si="23"/>
        <v>2.6178010471204187</v>
      </c>
      <c r="Q47" s="20">
        <f t="shared" si="23"/>
        <v>9.4240837696335085</v>
      </c>
      <c r="R47" s="20">
        <f t="shared" si="23"/>
        <v>3.664921465968586</v>
      </c>
      <c r="S47" s="20">
        <f t="shared" si="23"/>
        <v>3.664921465968586</v>
      </c>
      <c r="T47" s="20">
        <f t="shared" si="23"/>
        <v>4.1884816753926701</v>
      </c>
      <c r="U47" s="20">
        <f t="shared" si="23"/>
        <v>11.780104712041885</v>
      </c>
      <c r="V47" s="20">
        <f t="shared" si="23"/>
        <v>2.8795811518324608</v>
      </c>
      <c r="W47" s="20">
        <f t="shared" si="23"/>
        <v>0.52356020942408377</v>
      </c>
      <c r="X47" s="20">
        <f t="shared" si="23"/>
        <v>1.3089005235602094</v>
      </c>
      <c r="Y47" s="20">
        <f t="shared" si="23"/>
        <v>1.3089005235602094</v>
      </c>
      <c r="Z47" s="20">
        <f t="shared" si="23"/>
        <v>6.2827225130890048</v>
      </c>
      <c r="AA47" s="20">
        <f t="shared" si="23"/>
        <v>2.6178010471204187</v>
      </c>
      <c r="AB47" s="20">
        <f t="shared" si="23"/>
        <v>16.753926701570681</v>
      </c>
      <c r="AC47" s="20">
        <f t="shared" si="23"/>
        <v>8.3769633507853403</v>
      </c>
      <c r="AD47" s="20">
        <f t="shared" si="23"/>
        <v>5.4973821989528799</v>
      </c>
      <c r="AE47" s="20">
        <f t="shared" si="23"/>
        <v>4.7120418848167542</v>
      </c>
      <c r="AF47" s="20">
        <f t="shared" si="23"/>
        <v>7.5916230366492146</v>
      </c>
      <c r="AG47" s="20">
        <f t="shared" si="23"/>
        <v>11.2565445026178</v>
      </c>
      <c r="AH47" s="20">
        <f t="shared" si="23"/>
        <v>5.7591623036649215</v>
      </c>
      <c r="AI47" s="20">
        <f t="shared" si="23"/>
        <v>3.664921465968586</v>
      </c>
      <c r="AJ47" s="20">
        <f t="shared" si="23"/>
        <v>9.6858638743455501</v>
      </c>
      <c r="AK47" s="20">
        <f t="shared" si="23"/>
        <v>1.0471204188481675</v>
      </c>
      <c r="AL47" s="20">
        <f t="shared" si="23"/>
        <v>3.664921465968586</v>
      </c>
      <c r="AM47" s="231"/>
      <c r="AN47" s="214"/>
    </row>
    <row r="48" spans="1:41" s="205" customFormat="1" x14ac:dyDescent="0.2">
      <c r="A48" s="203"/>
      <c r="B48" s="201"/>
      <c r="C48" s="201">
        <f t="shared" ref="C48:AL48" si="24">_xlfn.RANK.EQ(C33,$C$33:$AL$33,0)</f>
        <v>1</v>
      </c>
      <c r="D48" s="201">
        <f t="shared" si="24"/>
        <v>8</v>
      </c>
      <c r="E48" s="201">
        <f t="shared" si="24"/>
        <v>28</v>
      </c>
      <c r="F48" s="201">
        <f t="shared" si="24"/>
        <v>10</v>
      </c>
      <c r="G48" s="201">
        <f t="shared" si="24"/>
        <v>29</v>
      </c>
      <c r="H48" s="201">
        <f t="shared" si="24"/>
        <v>5</v>
      </c>
      <c r="I48" s="201">
        <f t="shared" si="24"/>
        <v>14</v>
      </c>
      <c r="J48" s="201">
        <f t="shared" si="24"/>
        <v>4</v>
      </c>
      <c r="K48" s="201">
        <f t="shared" si="24"/>
        <v>11</v>
      </c>
      <c r="L48" s="201">
        <f t="shared" si="24"/>
        <v>18</v>
      </c>
      <c r="M48" s="201">
        <f t="shared" si="24"/>
        <v>31</v>
      </c>
      <c r="N48" s="201">
        <f t="shared" si="24"/>
        <v>2</v>
      </c>
      <c r="O48" s="201">
        <f t="shared" si="24"/>
        <v>16</v>
      </c>
      <c r="P48" s="201">
        <f t="shared" si="24"/>
        <v>30</v>
      </c>
      <c r="Q48" s="201">
        <f t="shared" si="24"/>
        <v>6</v>
      </c>
      <c r="R48" s="201">
        <f t="shared" si="24"/>
        <v>24</v>
      </c>
      <c r="S48" s="201">
        <f t="shared" si="24"/>
        <v>25</v>
      </c>
      <c r="T48" s="201">
        <f t="shared" si="24"/>
        <v>26</v>
      </c>
      <c r="U48" s="201">
        <f t="shared" si="24"/>
        <v>12</v>
      </c>
      <c r="V48" s="201">
        <f t="shared" si="24"/>
        <v>22</v>
      </c>
      <c r="W48" s="201">
        <f t="shared" si="24"/>
        <v>35</v>
      </c>
      <c r="X48" s="201">
        <f t="shared" si="24"/>
        <v>36</v>
      </c>
      <c r="Y48" s="201">
        <f t="shared" si="24"/>
        <v>33</v>
      </c>
      <c r="Z48" s="201">
        <f t="shared" si="24"/>
        <v>17</v>
      </c>
      <c r="AA48" s="201">
        <f t="shared" si="24"/>
        <v>32</v>
      </c>
      <c r="AB48" s="201">
        <f t="shared" si="24"/>
        <v>3</v>
      </c>
      <c r="AC48" s="201">
        <f t="shared" si="24"/>
        <v>7</v>
      </c>
      <c r="AD48" s="201">
        <f t="shared" si="24"/>
        <v>20</v>
      </c>
      <c r="AE48" s="201">
        <f t="shared" si="24"/>
        <v>19</v>
      </c>
      <c r="AF48" s="201">
        <f t="shared" si="24"/>
        <v>13</v>
      </c>
      <c r="AG48" s="201">
        <f t="shared" si="24"/>
        <v>9</v>
      </c>
      <c r="AH48" s="201">
        <f t="shared" si="24"/>
        <v>26</v>
      </c>
      <c r="AI48" s="201">
        <f t="shared" si="24"/>
        <v>21</v>
      </c>
      <c r="AJ48" s="201">
        <f t="shared" si="24"/>
        <v>15</v>
      </c>
      <c r="AK48" s="201">
        <f t="shared" si="24"/>
        <v>34</v>
      </c>
      <c r="AL48" s="201">
        <f t="shared" si="24"/>
        <v>23</v>
      </c>
      <c r="AM48" s="201"/>
      <c r="AN48" s="201"/>
    </row>
    <row r="49" spans="1:40" x14ac:dyDescent="0.2">
      <c r="A49" s="26" t="s">
        <v>2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40" x14ac:dyDescent="0.2">
      <c r="A50" s="6" t="s">
        <v>4</v>
      </c>
      <c r="B50" s="22"/>
      <c r="C50" s="201">
        <v>1</v>
      </c>
      <c r="D50" s="201">
        <v>2</v>
      </c>
      <c r="E50" s="201">
        <v>3</v>
      </c>
      <c r="F50" s="201">
        <v>4</v>
      </c>
      <c r="G50" s="201">
        <v>4</v>
      </c>
      <c r="H50" s="201">
        <v>6</v>
      </c>
      <c r="I50" s="201">
        <v>7</v>
      </c>
      <c r="J50" s="201">
        <v>8</v>
      </c>
      <c r="K50" s="201">
        <v>9</v>
      </c>
      <c r="L50" s="201">
        <v>10</v>
      </c>
      <c r="M50" s="201">
        <v>11</v>
      </c>
      <c r="N50" s="201">
        <v>12</v>
      </c>
      <c r="O50" s="201">
        <v>13</v>
      </c>
      <c r="P50" s="201">
        <v>14</v>
      </c>
      <c r="Q50" s="201">
        <v>15</v>
      </c>
      <c r="R50" s="201">
        <v>16</v>
      </c>
      <c r="S50" s="201">
        <v>17</v>
      </c>
      <c r="T50" s="201">
        <v>18</v>
      </c>
      <c r="U50" s="201">
        <v>19</v>
      </c>
      <c r="V50" s="201">
        <v>19</v>
      </c>
      <c r="W50" s="201">
        <v>21</v>
      </c>
      <c r="X50" s="201">
        <v>22</v>
      </c>
      <c r="Y50" s="201">
        <v>23</v>
      </c>
      <c r="Z50" s="201">
        <v>24</v>
      </c>
      <c r="AA50" s="201">
        <v>25</v>
      </c>
      <c r="AB50" s="201">
        <v>26</v>
      </c>
      <c r="AC50" s="201">
        <v>27</v>
      </c>
      <c r="AD50" s="201">
        <v>28</v>
      </c>
      <c r="AE50" s="201">
        <v>29</v>
      </c>
      <c r="AF50" s="201">
        <v>30</v>
      </c>
      <c r="AG50" s="201">
        <v>31</v>
      </c>
      <c r="AH50" s="201">
        <v>31</v>
      </c>
      <c r="AI50" s="201">
        <v>33</v>
      </c>
      <c r="AJ50" s="216">
        <v>34</v>
      </c>
      <c r="AK50" s="216">
        <v>35</v>
      </c>
      <c r="AL50" s="216">
        <v>36</v>
      </c>
      <c r="AM50" s="216">
        <v>37</v>
      </c>
    </row>
    <row r="51" spans="1:40" ht="64.8" x14ac:dyDescent="0.2">
      <c r="A51" s="12" t="s">
        <v>62</v>
      </c>
      <c r="B51" s="67" t="s">
        <v>161</v>
      </c>
      <c r="C51" s="68" t="s">
        <v>406</v>
      </c>
      <c r="D51" s="69" t="s">
        <v>405</v>
      </c>
      <c r="E51" s="69" t="s">
        <v>404</v>
      </c>
      <c r="F51" s="69" t="s">
        <v>403</v>
      </c>
      <c r="G51" s="69" t="s">
        <v>402</v>
      </c>
      <c r="H51" s="69" t="s">
        <v>401</v>
      </c>
      <c r="I51" s="69" t="s">
        <v>400</v>
      </c>
      <c r="J51" s="69" t="s">
        <v>399</v>
      </c>
      <c r="K51" s="69" t="s">
        <v>398</v>
      </c>
      <c r="L51" s="69" t="s">
        <v>397</v>
      </c>
      <c r="M51" s="69" t="s">
        <v>396</v>
      </c>
      <c r="N51" s="69" t="s">
        <v>395</v>
      </c>
      <c r="O51" s="69" t="s">
        <v>394</v>
      </c>
      <c r="P51" s="69" t="s">
        <v>393</v>
      </c>
      <c r="Q51" s="69" t="s">
        <v>392</v>
      </c>
      <c r="R51" s="69" t="s">
        <v>391</v>
      </c>
      <c r="S51" s="69" t="s">
        <v>390</v>
      </c>
      <c r="T51" s="69" t="s">
        <v>389</v>
      </c>
      <c r="U51" s="69" t="s">
        <v>388</v>
      </c>
      <c r="V51" s="69" t="s">
        <v>387</v>
      </c>
      <c r="W51" s="69" t="s">
        <v>386</v>
      </c>
      <c r="X51" s="69" t="s">
        <v>385</v>
      </c>
      <c r="Y51" s="69" t="s">
        <v>384</v>
      </c>
      <c r="Z51" s="69" t="s">
        <v>383</v>
      </c>
      <c r="AA51" s="69" t="s">
        <v>382</v>
      </c>
      <c r="AB51" s="69" t="s">
        <v>381</v>
      </c>
      <c r="AC51" s="69" t="s">
        <v>380</v>
      </c>
      <c r="AD51" s="69" t="s">
        <v>379</v>
      </c>
      <c r="AE51" s="69" t="s">
        <v>378</v>
      </c>
      <c r="AF51" s="69" t="s">
        <v>377</v>
      </c>
      <c r="AG51" s="69" t="s">
        <v>376</v>
      </c>
      <c r="AH51" s="69" t="s">
        <v>375</v>
      </c>
      <c r="AI51" s="69" t="s">
        <v>374</v>
      </c>
      <c r="AJ51" s="69" t="s">
        <v>373</v>
      </c>
      <c r="AK51" s="69" t="s">
        <v>372</v>
      </c>
      <c r="AL51" s="69" t="s">
        <v>371</v>
      </c>
      <c r="AM51" s="71" t="s">
        <v>179</v>
      </c>
      <c r="AN51" s="5" t="s">
        <v>122</v>
      </c>
    </row>
    <row r="52" spans="1:40" x14ac:dyDescent="0.2">
      <c r="A52" s="286" t="str">
        <f>A32</f>
        <v>全体(n = 1,553 )　　</v>
      </c>
      <c r="B52" s="122">
        <f>B32</f>
        <v>1553</v>
      </c>
      <c r="C52" s="130">
        <v>443</v>
      </c>
      <c r="D52" s="131">
        <v>283</v>
      </c>
      <c r="E52" s="131">
        <v>274</v>
      </c>
      <c r="F52" s="131">
        <v>258</v>
      </c>
      <c r="G52" s="131">
        <v>247</v>
      </c>
      <c r="H52" s="131">
        <v>225</v>
      </c>
      <c r="I52" s="131">
        <v>217</v>
      </c>
      <c r="J52" s="131">
        <v>190</v>
      </c>
      <c r="K52" s="131">
        <v>185</v>
      </c>
      <c r="L52" s="131">
        <v>172</v>
      </c>
      <c r="M52" s="131">
        <v>163</v>
      </c>
      <c r="N52" s="131">
        <v>155</v>
      </c>
      <c r="O52" s="131">
        <v>149</v>
      </c>
      <c r="P52" s="131">
        <v>126</v>
      </c>
      <c r="Q52" s="131">
        <v>104</v>
      </c>
      <c r="R52" s="131">
        <v>97</v>
      </c>
      <c r="S52" s="131">
        <v>91</v>
      </c>
      <c r="T52" s="131">
        <v>89</v>
      </c>
      <c r="U52" s="131">
        <v>86</v>
      </c>
      <c r="V52" s="169">
        <v>82</v>
      </c>
      <c r="W52" s="131">
        <v>69</v>
      </c>
      <c r="X52" s="131">
        <v>63</v>
      </c>
      <c r="Y52" s="131">
        <v>60</v>
      </c>
      <c r="Z52" s="131">
        <v>56</v>
      </c>
      <c r="AA52" s="131">
        <v>55</v>
      </c>
      <c r="AB52" s="131">
        <v>50</v>
      </c>
      <c r="AC52" s="131">
        <v>50</v>
      </c>
      <c r="AD52" s="131">
        <v>45</v>
      </c>
      <c r="AE52" s="131">
        <v>41</v>
      </c>
      <c r="AF52" s="131">
        <v>40</v>
      </c>
      <c r="AG52" s="131">
        <v>36</v>
      </c>
      <c r="AH52" s="131">
        <v>35</v>
      </c>
      <c r="AI52" s="131">
        <v>27</v>
      </c>
      <c r="AJ52" s="131">
        <v>26</v>
      </c>
      <c r="AK52" s="131">
        <v>14</v>
      </c>
      <c r="AL52" s="131">
        <v>13</v>
      </c>
      <c r="AM52" s="133"/>
      <c r="AN52" s="5">
        <f>SUM(C52:AM52)</f>
        <v>4316</v>
      </c>
    </row>
    <row r="53" spans="1:40" x14ac:dyDescent="0.2">
      <c r="A53" s="287"/>
      <c r="B53" s="123">
        <f t="shared" ref="B53:B67" si="25">B33</f>
        <v>100</v>
      </c>
      <c r="C53" s="134">
        <v>28.525434642627172</v>
      </c>
      <c r="D53" s="135">
        <v>18.222794591113971</v>
      </c>
      <c r="E53" s="135">
        <v>17.643271088216355</v>
      </c>
      <c r="F53" s="135">
        <v>16.613007083065035</v>
      </c>
      <c r="G53" s="135">
        <v>15.904700579523503</v>
      </c>
      <c r="H53" s="135">
        <v>14.488087572440438</v>
      </c>
      <c r="I53" s="135">
        <v>13.972955569864778</v>
      </c>
      <c r="J53" s="135">
        <v>12.234385061171924</v>
      </c>
      <c r="K53" s="135">
        <v>11.912427559562138</v>
      </c>
      <c r="L53" s="135">
        <v>11.07533805537669</v>
      </c>
      <c r="M53" s="135">
        <v>10.495814552479073</v>
      </c>
      <c r="N53" s="135">
        <v>9.9806825499034115</v>
      </c>
      <c r="O53" s="135">
        <v>9.5943335479716669</v>
      </c>
      <c r="P53" s="135">
        <v>8.1133290405666454</v>
      </c>
      <c r="Q53" s="135">
        <v>6.6967160334835798</v>
      </c>
      <c r="R53" s="135">
        <v>6.2459755312298775</v>
      </c>
      <c r="S53" s="135">
        <v>5.8596265292981329</v>
      </c>
      <c r="T53" s="135">
        <v>5.7308435286542174</v>
      </c>
      <c r="U53" s="135">
        <v>5.5376690276883451</v>
      </c>
      <c r="V53" s="156">
        <v>5.2801030264005151</v>
      </c>
      <c r="W53" s="135">
        <v>4.4430135222150673</v>
      </c>
      <c r="X53" s="135">
        <v>4.0566645202833227</v>
      </c>
      <c r="Y53" s="135">
        <v>3.8634900193174504</v>
      </c>
      <c r="Z53" s="135">
        <v>3.6059240180296199</v>
      </c>
      <c r="AA53" s="135">
        <v>3.5415325177076626</v>
      </c>
      <c r="AB53" s="135">
        <v>3.2195750160978753</v>
      </c>
      <c r="AC53" s="135">
        <v>3.2195750160978753</v>
      </c>
      <c r="AD53" s="135">
        <v>2.8976175144880876</v>
      </c>
      <c r="AE53" s="135">
        <v>2.6400515132002575</v>
      </c>
      <c r="AF53" s="135">
        <v>2.5756600128782998</v>
      </c>
      <c r="AG53" s="135">
        <v>2.3180940115904698</v>
      </c>
      <c r="AH53" s="135">
        <v>2.2537025112685125</v>
      </c>
      <c r="AI53" s="135">
        <v>1.7385705086928525</v>
      </c>
      <c r="AJ53" s="135">
        <v>1.6741790083708949</v>
      </c>
      <c r="AK53" s="135">
        <v>0.90148100450740498</v>
      </c>
      <c r="AL53" s="135">
        <v>0.83708950418544747</v>
      </c>
      <c r="AM53" s="137"/>
      <c r="AN53" s="214"/>
    </row>
    <row r="54" spans="1:40" x14ac:dyDescent="0.2">
      <c r="A54" s="286" t="str">
        <f>A34</f>
        <v>18～19歳(n = 14 )　　</v>
      </c>
      <c r="B54" s="122">
        <f t="shared" si="25"/>
        <v>14</v>
      </c>
      <c r="C54" s="138">
        <v>1</v>
      </c>
      <c r="D54" s="139">
        <v>1</v>
      </c>
      <c r="E54" s="139">
        <v>0</v>
      </c>
      <c r="F54" s="139">
        <v>1</v>
      </c>
      <c r="G54" s="139">
        <v>2</v>
      </c>
      <c r="H54" s="139">
        <v>0</v>
      </c>
      <c r="I54" s="139">
        <v>1</v>
      </c>
      <c r="J54" s="139">
        <v>5</v>
      </c>
      <c r="K54" s="139">
        <v>4</v>
      </c>
      <c r="L54" s="139">
        <v>1</v>
      </c>
      <c r="M54" s="139">
        <v>4</v>
      </c>
      <c r="N54" s="139">
        <v>1</v>
      </c>
      <c r="O54" s="139">
        <v>1</v>
      </c>
      <c r="P54" s="139">
        <v>1</v>
      </c>
      <c r="Q54" s="139">
        <v>1</v>
      </c>
      <c r="R54" s="139">
        <v>1</v>
      </c>
      <c r="S54" s="139">
        <v>0</v>
      </c>
      <c r="T54" s="139">
        <v>2</v>
      </c>
      <c r="U54" s="139">
        <v>2</v>
      </c>
      <c r="V54" s="154">
        <v>1</v>
      </c>
      <c r="W54" s="139">
        <v>2</v>
      </c>
      <c r="X54" s="139">
        <v>0</v>
      </c>
      <c r="Y54" s="139">
        <v>1</v>
      </c>
      <c r="Z54" s="139">
        <v>0</v>
      </c>
      <c r="AA54" s="139">
        <v>0</v>
      </c>
      <c r="AB54" s="139">
        <v>0</v>
      </c>
      <c r="AC54" s="139">
        <v>1</v>
      </c>
      <c r="AD54" s="139">
        <v>1</v>
      </c>
      <c r="AE54" s="139">
        <v>0</v>
      </c>
      <c r="AF54" s="139">
        <v>0</v>
      </c>
      <c r="AG54" s="139">
        <v>1</v>
      </c>
      <c r="AH54" s="139">
        <v>1</v>
      </c>
      <c r="AI54" s="139">
        <v>0</v>
      </c>
      <c r="AJ54" s="139">
        <v>0</v>
      </c>
      <c r="AK54" s="139">
        <v>0</v>
      </c>
      <c r="AL54" s="139">
        <v>0</v>
      </c>
      <c r="AM54" s="140"/>
      <c r="AN54" s="5">
        <f>SUM(C54:AM54)</f>
        <v>37</v>
      </c>
    </row>
    <row r="55" spans="1:40" x14ac:dyDescent="0.2">
      <c r="A55" s="287"/>
      <c r="B55" s="123">
        <f t="shared" si="25"/>
        <v>100</v>
      </c>
      <c r="C55" s="134">
        <v>7.1428571428571423</v>
      </c>
      <c r="D55" s="135">
        <v>7.1428571428571423</v>
      </c>
      <c r="E55" s="135">
        <v>0</v>
      </c>
      <c r="F55" s="135">
        <v>7.1428571428571423</v>
      </c>
      <c r="G55" s="135">
        <v>14.285714285714285</v>
      </c>
      <c r="H55" s="135">
        <v>0</v>
      </c>
      <c r="I55" s="135">
        <v>7.1428571428571423</v>
      </c>
      <c r="J55" s="135">
        <v>35.714285714285715</v>
      </c>
      <c r="K55" s="135">
        <v>28.571428571428569</v>
      </c>
      <c r="L55" s="135">
        <v>7.1428571428571423</v>
      </c>
      <c r="M55" s="135">
        <v>28.571428571428569</v>
      </c>
      <c r="N55" s="135">
        <v>7.1428571428571423</v>
      </c>
      <c r="O55" s="135">
        <v>7.1428571428571423</v>
      </c>
      <c r="P55" s="135">
        <v>7.1428571428571423</v>
      </c>
      <c r="Q55" s="135">
        <v>7.1428571428571423</v>
      </c>
      <c r="R55" s="135">
        <v>7.1428571428571423</v>
      </c>
      <c r="S55" s="135">
        <v>0</v>
      </c>
      <c r="T55" s="135">
        <v>14.285714285714285</v>
      </c>
      <c r="U55" s="135">
        <v>14.285714285714285</v>
      </c>
      <c r="V55" s="156">
        <v>7.1428571428571423</v>
      </c>
      <c r="W55" s="135">
        <v>14.285714285714285</v>
      </c>
      <c r="X55" s="135">
        <v>0</v>
      </c>
      <c r="Y55" s="135">
        <v>7.1428571428571423</v>
      </c>
      <c r="Z55" s="135">
        <v>0</v>
      </c>
      <c r="AA55" s="135">
        <v>0</v>
      </c>
      <c r="AB55" s="135">
        <v>0</v>
      </c>
      <c r="AC55" s="135">
        <v>7.1428571428571423</v>
      </c>
      <c r="AD55" s="135">
        <v>7.1428571428571423</v>
      </c>
      <c r="AE55" s="135">
        <v>0</v>
      </c>
      <c r="AF55" s="135">
        <v>0</v>
      </c>
      <c r="AG55" s="135">
        <v>7.1428571428571423</v>
      </c>
      <c r="AH55" s="135">
        <v>7.1428571428571423</v>
      </c>
      <c r="AI55" s="135">
        <v>0</v>
      </c>
      <c r="AJ55" s="135">
        <v>0</v>
      </c>
      <c r="AK55" s="135">
        <v>0</v>
      </c>
      <c r="AL55" s="135">
        <v>0</v>
      </c>
      <c r="AM55" s="137"/>
      <c r="AN55" s="214"/>
    </row>
    <row r="56" spans="1:40" x14ac:dyDescent="0.2">
      <c r="A56" s="286" t="str">
        <f>A36</f>
        <v>20～29歳(n = 114 )　　</v>
      </c>
      <c r="B56" s="122">
        <f t="shared" si="25"/>
        <v>114</v>
      </c>
      <c r="C56" s="138">
        <v>27</v>
      </c>
      <c r="D56" s="139">
        <v>14</v>
      </c>
      <c r="E56" s="139">
        <v>18</v>
      </c>
      <c r="F56" s="139">
        <v>13</v>
      </c>
      <c r="G56" s="139">
        <v>19</v>
      </c>
      <c r="H56" s="139">
        <v>16</v>
      </c>
      <c r="I56" s="139">
        <v>13</v>
      </c>
      <c r="J56" s="139">
        <v>15</v>
      </c>
      <c r="K56" s="139">
        <v>8</v>
      </c>
      <c r="L56" s="139">
        <v>8</v>
      </c>
      <c r="M56" s="139">
        <v>11</v>
      </c>
      <c r="N56" s="139">
        <v>5</v>
      </c>
      <c r="O56" s="139">
        <v>15</v>
      </c>
      <c r="P56" s="139">
        <v>14</v>
      </c>
      <c r="Q56" s="139">
        <v>7</v>
      </c>
      <c r="R56" s="139">
        <v>4</v>
      </c>
      <c r="S56" s="139">
        <v>6</v>
      </c>
      <c r="T56" s="139">
        <v>5</v>
      </c>
      <c r="U56" s="139">
        <v>11</v>
      </c>
      <c r="V56" s="154">
        <v>2</v>
      </c>
      <c r="W56" s="139">
        <v>5</v>
      </c>
      <c r="X56" s="139">
        <v>3</v>
      </c>
      <c r="Y56" s="139">
        <v>4</v>
      </c>
      <c r="Z56" s="139">
        <v>5</v>
      </c>
      <c r="AA56" s="139">
        <v>2</v>
      </c>
      <c r="AB56" s="139">
        <v>0</v>
      </c>
      <c r="AC56" s="139">
        <v>1</v>
      </c>
      <c r="AD56" s="139">
        <v>3</v>
      </c>
      <c r="AE56" s="139">
        <v>5</v>
      </c>
      <c r="AF56" s="139">
        <v>3</v>
      </c>
      <c r="AG56" s="139">
        <v>7</v>
      </c>
      <c r="AH56" s="139">
        <v>0</v>
      </c>
      <c r="AI56" s="139">
        <v>1</v>
      </c>
      <c r="AJ56" s="139">
        <v>3</v>
      </c>
      <c r="AK56" s="139">
        <v>1</v>
      </c>
      <c r="AL56" s="139">
        <v>0</v>
      </c>
      <c r="AM56" s="140"/>
      <c r="AN56" s="5">
        <f>SUM(C56:AM56)</f>
        <v>274</v>
      </c>
    </row>
    <row r="57" spans="1:40" x14ac:dyDescent="0.2">
      <c r="A57" s="287"/>
      <c r="B57" s="123">
        <f t="shared" si="25"/>
        <v>100</v>
      </c>
      <c r="C57" s="134">
        <v>23.684210526315788</v>
      </c>
      <c r="D57" s="135">
        <v>12.280701754385964</v>
      </c>
      <c r="E57" s="135">
        <v>15.789473684210526</v>
      </c>
      <c r="F57" s="135">
        <v>11.403508771929824</v>
      </c>
      <c r="G57" s="135">
        <v>16.666666666666664</v>
      </c>
      <c r="H57" s="135">
        <v>14.035087719298245</v>
      </c>
      <c r="I57" s="135">
        <v>11.403508771929824</v>
      </c>
      <c r="J57" s="135">
        <v>13.157894736842104</v>
      </c>
      <c r="K57" s="135">
        <v>7.0175438596491224</v>
      </c>
      <c r="L57" s="135">
        <v>7.0175438596491224</v>
      </c>
      <c r="M57" s="135">
        <v>9.6491228070175428</v>
      </c>
      <c r="N57" s="135">
        <v>4.3859649122807012</v>
      </c>
      <c r="O57" s="135">
        <v>13.157894736842104</v>
      </c>
      <c r="P57" s="135">
        <v>12.280701754385964</v>
      </c>
      <c r="Q57" s="135">
        <v>6.140350877192982</v>
      </c>
      <c r="R57" s="135">
        <v>3.5087719298245612</v>
      </c>
      <c r="S57" s="135">
        <v>5.2631578947368416</v>
      </c>
      <c r="T57" s="135">
        <v>4.3859649122807012</v>
      </c>
      <c r="U57" s="135">
        <v>9.6491228070175428</v>
      </c>
      <c r="V57" s="156">
        <v>1.7543859649122806</v>
      </c>
      <c r="W57" s="135">
        <v>4.3859649122807012</v>
      </c>
      <c r="X57" s="135">
        <v>2.6315789473684208</v>
      </c>
      <c r="Y57" s="135">
        <v>3.5087719298245612</v>
      </c>
      <c r="Z57" s="135">
        <v>4.3859649122807012</v>
      </c>
      <c r="AA57" s="135">
        <v>1.7543859649122806</v>
      </c>
      <c r="AB57" s="135">
        <v>0</v>
      </c>
      <c r="AC57" s="135">
        <v>0.8771929824561403</v>
      </c>
      <c r="AD57" s="135">
        <v>2.6315789473684208</v>
      </c>
      <c r="AE57" s="135">
        <v>4.3859649122807012</v>
      </c>
      <c r="AF57" s="135">
        <v>2.6315789473684208</v>
      </c>
      <c r="AG57" s="135">
        <v>6.140350877192982</v>
      </c>
      <c r="AH57" s="135">
        <v>0</v>
      </c>
      <c r="AI57" s="135">
        <v>0.8771929824561403</v>
      </c>
      <c r="AJ57" s="135">
        <v>2.6315789473684208</v>
      </c>
      <c r="AK57" s="135">
        <v>0.8771929824561403</v>
      </c>
      <c r="AL57" s="135">
        <v>0</v>
      </c>
      <c r="AM57" s="137"/>
      <c r="AN57" s="214"/>
    </row>
    <row r="58" spans="1:40" x14ac:dyDescent="0.2">
      <c r="A58" s="286" t="str">
        <f>A38</f>
        <v>30～39歳(n = 174 )　　</v>
      </c>
      <c r="B58" s="122">
        <f t="shared" si="25"/>
        <v>174</v>
      </c>
      <c r="C58" s="138">
        <v>39</v>
      </c>
      <c r="D58" s="139">
        <v>19</v>
      </c>
      <c r="E58" s="139">
        <v>34</v>
      </c>
      <c r="F58" s="139">
        <v>23</v>
      </c>
      <c r="G58" s="139">
        <v>18</v>
      </c>
      <c r="H58" s="139">
        <v>51</v>
      </c>
      <c r="I58" s="139">
        <v>32</v>
      </c>
      <c r="J58" s="139">
        <v>24</v>
      </c>
      <c r="K58" s="139">
        <v>24</v>
      </c>
      <c r="L58" s="139">
        <v>9</v>
      </c>
      <c r="M58" s="139">
        <v>12</v>
      </c>
      <c r="N58" s="139">
        <v>17</v>
      </c>
      <c r="O58" s="139">
        <v>24</v>
      </c>
      <c r="P58" s="139">
        <v>13</v>
      </c>
      <c r="Q58" s="139">
        <v>8</v>
      </c>
      <c r="R58" s="139">
        <v>14</v>
      </c>
      <c r="S58" s="139">
        <v>8</v>
      </c>
      <c r="T58" s="139">
        <v>10</v>
      </c>
      <c r="U58" s="139">
        <v>14</v>
      </c>
      <c r="V58" s="154">
        <v>6</v>
      </c>
      <c r="W58" s="139">
        <v>5</v>
      </c>
      <c r="X58" s="139">
        <v>11</v>
      </c>
      <c r="Y58" s="139">
        <v>9</v>
      </c>
      <c r="Z58" s="139">
        <v>5</v>
      </c>
      <c r="AA58" s="139">
        <v>9</v>
      </c>
      <c r="AB58" s="139">
        <v>6</v>
      </c>
      <c r="AC58" s="139">
        <v>1</v>
      </c>
      <c r="AD58" s="139">
        <v>7</v>
      </c>
      <c r="AE58" s="139">
        <v>6</v>
      </c>
      <c r="AF58" s="139">
        <v>6</v>
      </c>
      <c r="AG58" s="139">
        <v>2</v>
      </c>
      <c r="AH58" s="139">
        <v>5</v>
      </c>
      <c r="AI58" s="139">
        <v>6</v>
      </c>
      <c r="AJ58" s="139">
        <v>4</v>
      </c>
      <c r="AK58" s="139">
        <v>2</v>
      </c>
      <c r="AL58" s="139">
        <v>0</v>
      </c>
      <c r="AM58" s="140"/>
      <c r="AN58" s="5">
        <f>SUM(C58:AM58)</f>
        <v>483</v>
      </c>
    </row>
    <row r="59" spans="1:40" x14ac:dyDescent="0.2">
      <c r="A59" s="287"/>
      <c r="B59" s="123">
        <f t="shared" si="25"/>
        <v>100</v>
      </c>
      <c r="C59" s="134">
        <v>22.413793103448278</v>
      </c>
      <c r="D59" s="135">
        <v>10.919540229885058</v>
      </c>
      <c r="E59" s="135">
        <v>19.540229885057471</v>
      </c>
      <c r="F59" s="135">
        <v>13.218390804597702</v>
      </c>
      <c r="G59" s="135">
        <v>10.344827586206897</v>
      </c>
      <c r="H59" s="135">
        <v>29.310344827586203</v>
      </c>
      <c r="I59" s="135">
        <v>18.390804597701148</v>
      </c>
      <c r="J59" s="135">
        <v>13.793103448275861</v>
      </c>
      <c r="K59" s="135">
        <v>13.793103448275861</v>
      </c>
      <c r="L59" s="135">
        <v>5.1724137931034484</v>
      </c>
      <c r="M59" s="135">
        <v>6.8965517241379306</v>
      </c>
      <c r="N59" s="135">
        <v>9.7701149425287355</v>
      </c>
      <c r="O59" s="135">
        <v>13.793103448275861</v>
      </c>
      <c r="P59" s="135">
        <v>7.4712643678160928</v>
      </c>
      <c r="Q59" s="135">
        <v>4.5977011494252871</v>
      </c>
      <c r="R59" s="135">
        <v>8.0459770114942533</v>
      </c>
      <c r="S59" s="135">
        <v>4.5977011494252871</v>
      </c>
      <c r="T59" s="135">
        <v>5.7471264367816088</v>
      </c>
      <c r="U59" s="135">
        <v>8.0459770114942533</v>
      </c>
      <c r="V59" s="156">
        <v>3.4482758620689653</v>
      </c>
      <c r="W59" s="135">
        <v>2.8735632183908044</v>
      </c>
      <c r="X59" s="135">
        <v>6.3218390804597711</v>
      </c>
      <c r="Y59" s="135">
        <v>5.1724137931034484</v>
      </c>
      <c r="Z59" s="135">
        <v>2.8735632183908044</v>
      </c>
      <c r="AA59" s="135">
        <v>5.1724137931034484</v>
      </c>
      <c r="AB59" s="135">
        <v>3.4482758620689653</v>
      </c>
      <c r="AC59" s="135">
        <v>0.57471264367816088</v>
      </c>
      <c r="AD59" s="135">
        <v>4.0229885057471266</v>
      </c>
      <c r="AE59" s="135">
        <v>3.4482758620689653</v>
      </c>
      <c r="AF59" s="135">
        <v>3.4482758620689653</v>
      </c>
      <c r="AG59" s="135">
        <v>1.1494252873563218</v>
      </c>
      <c r="AH59" s="135">
        <v>2.8735632183908044</v>
      </c>
      <c r="AI59" s="135">
        <v>3.4482758620689653</v>
      </c>
      <c r="AJ59" s="135">
        <v>2.2988505747126435</v>
      </c>
      <c r="AK59" s="135">
        <v>1.1494252873563218</v>
      </c>
      <c r="AL59" s="135">
        <v>0</v>
      </c>
      <c r="AM59" s="137"/>
      <c r="AN59" s="214"/>
    </row>
    <row r="60" spans="1:40" x14ac:dyDescent="0.2">
      <c r="A60" s="286" t="str">
        <f>A40</f>
        <v>40～49歳(n = 249 )　　</v>
      </c>
      <c r="B60" s="122">
        <f t="shared" si="25"/>
        <v>249</v>
      </c>
      <c r="C60" s="138">
        <v>71</v>
      </c>
      <c r="D60" s="139">
        <v>32</v>
      </c>
      <c r="E60" s="139">
        <v>49</v>
      </c>
      <c r="F60" s="139">
        <v>34</v>
      </c>
      <c r="G60" s="139">
        <v>30</v>
      </c>
      <c r="H60" s="139">
        <v>46</v>
      </c>
      <c r="I60" s="139">
        <v>46</v>
      </c>
      <c r="J60" s="139">
        <v>29</v>
      </c>
      <c r="K60" s="139">
        <v>30</v>
      </c>
      <c r="L60" s="139">
        <v>17</v>
      </c>
      <c r="M60" s="139">
        <v>12</v>
      </c>
      <c r="N60" s="139">
        <v>25</v>
      </c>
      <c r="O60" s="139">
        <v>25</v>
      </c>
      <c r="P60" s="139">
        <v>16</v>
      </c>
      <c r="Q60" s="139">
        <v>11</v>
      </c>
      <c r="R60" s="139">
        <v>7</v>
      </c>
      <c r="S60" s="139">
        <v>12</v>
      </c>
      <c r="T60" s="139">
        <v>13</v>
      </c>
      <c r="U60" s="139">
        <v>13</v>
      </c>
      <c r="V60" s="154">
        <v>14</v>
      </c>
      <c r="W60" s="139">
        <v>8</v>
      </c>
      <c r="X60" s="139">
        <v>8</v>
      </c>
      <c r="Y60" s="139">
        <v>7</v>
      </c>
      <c r="Z60" s="139">
        <v>10</v>
      </c>
      <c r="AA60" s="139">
        <v>5</v>
      </c>
      <c r="AB60" s="139">
        <v>5</v>
      </c>
      <c r="AC60" s="139">
        <v>5</v>
      </c>
      <c r="AD60" s="139">
        <v>6</v>
      </c>
      <c r="AE60" s="139">
        <v>8</v>
      </c>
      <c r="AF60" s="139">
        <v>10</v>
      </c>
      <c r="AG60" s="139">
        <v>2</v>
      </c>
      <c r="AH60" s="139">
        <v>7</v>
      </c>
      <c r="AI60" s="139">
        <v>8</v>
      </c>
      <c r="AJ60" s="139">
        <v>6</v>
      </c>
      <c r="AK60" s="139">
        <v>3</v>
      </c>
      <c r="AL60" s="139">
        <v>2</v>
      </c>
      <c r="AM60" s="140"/>
      <c r="AN60" s="5">
        <f>SUM(C60:AM60)</f>
        <v>632</v>
      </c>
    </row>
    <row r="61" spans="1:40" x14ac:dyDescent="0.2">
      <c r="A61" s="287"/>
      <c r="B61" s="123">
        <f t="shared" si="25"/>
        <v>100</v>
      </c>
      <c r="C61" s="134">
        <v>28.514056224899598</v>
      </c>
      <c r="D61" s="135">
        <v>12.851405622489958</v>
      </c>
      <c r="E61" s="135">
        <v>19.678714859437751</v>
      </c>
      <c r="F61" s="135">
        <v>13.654618473895583</v>
      </c>
      <c r="G61" s="135">
        <v>12.048192771084338</v>
      </c>
      <c r="H61" s="135">
        <v>18.473895582329316</v>
      </c>
      <c r="I61" s="135">
        <v>18.473895582329316</v>
      </c>
      <c r="J61" s="135">
        <v>11.646586345381527</v>
      </c>
      <c r="K61" s="135">
        <v>12.048192771084338</v>
      </c>
      <c r="L61" s="135">
        <v>6.8273092369477917</v>
      </c>
      <c r="M61" s="135">
        <v>4.8192771084337354</v>
      </c>
      <c r="N61" s="135">
        <v>10.040160642570282</v>
      </c>
      <c r="O61" s="135">
        <v>10.040160642570282</v>
      </c>
      <c r="P61" s="135">
        <v>6.425702811244979</v>
      </c>
      <c r="Q61" s="135">
        <v>4.4176706827309236</v>
      </c>
      <c r="R61" s="135">
        <v>2.8112449799196786</v>
      </c>
      <c r="S61" s="135">
        <v>4.8192771084337354</v>
      </c>
      <c r="T61" s="135">
        <v>5.2208835341365463</v>
      </c>
      <c r="U61" s="135">
        <v>5.2208835341365463</v>
      </c>
      <c r="V61" s="156">
        <v>5.6224899598393572</v>
      </c>
      <c r="W61" s="135">
        <v>3.2128514056224895</v>
      </c>
      <c r="X61" s="135">
        <v>3.2128514056224895</v>
      </c>
      <c r="Y61" s="135">
        <v>2.8112449799196786</v>
      </c>
      <c r="Z61" s="135">
        <v>4.0160642570281126</v>
      </c>
      <c r="AA61" s="135">
        <v>2.0080321285140563</v>
      </c>
      <c r="AB61" s="135">
        <v>2.0080321285140563</v>
      </c>
      <c r="AC61" s="135">
        <v>2.0080321285140563</v>
      </c>
      <c r="AD61" s="135">
        <v>2.4096385542168677</v>
      </c>
      <c r="AE61" s="135">
        <v>3.2128514056224895</v>
      </c>
      <c r="AF61" s="135">
        <v>4.0160642570281126</v>
      </c>
      <c r="AG61" s="135">
        <v>0.80321285140562237</v>
      </c>
      <c r="AH61" s="135">
        <v>2.8112449799196786</v>
      </c>
      <c r="AI61" s="135">
        <v>3.2128514056224895</v>
      </c>
      <c r="AJ61" s="135">
        <v>2.4096385542168677</v>
      </c>
      <c r="AK61" s="135">
        <v>1.2048192771084338</v>
      </c>
      <c r="AL61" s="135">
        <v>0.80321285140562237</v>
      </c>
      <c r="AM61" s="137"/>
      <c r="AN61" s="214"/>
    </row>
    <row r="62" spans="1:40" x14ac:dyDescent="0.2">
      <c r="A62" s="286" t="str">
        <f>A42</f>
        <v>50～59歳(n = 250 )　　</v>
      </c>
      <c r="B62" s="122">
        <f t="shared" si="25"/>
        <v>250</v>
      </c>
      <c r="C62" s="138">
        <v>75</v>
      </c>
      <c r="D62" s="139">
        <v>39</v>
      </c>
      <c r="E62" s="139">
        <v>38</v>
      </c>
      <c r="F62" s="139">
        <v>42</v>
      </c>
      <c r="G62" s="139">
        <v>31</v>
      </c>
      <c r="H62" s="139">
        <v>29</v>
      </c>
      <c r="I62" s="139">
        <v>36</v>
      </c>
      <c r="J62" s="139">
        <v>31</v>
      </c>
      <c r="K62" s="139">
        <v>31</v>
      </c>
      <c r="L62" s="139">
        <v>25</v>
      </c>
      <c r="M62" s="139">
        <v>22</v>
      </c>
      <c r="N62" s="139">
        <v>27</v>
      </c>
      <c r="O62" s="139">
        <v>21</v>
      </c>
      <c r="P62" s="139">
        <v>17</v>
      </c>
      <c r="Q62" s="139">
        <v>14</v>
      </c>
      <c r="R62" s="139">
        <v>7</v>
      </c>
      <c r="S62" s="139">
        <v>14</v>
      </c>
      <c r="T62" s="139">
        <v>15</v>
      </c>
      <c r="U62" s="139">
        <v>12</v>
      </c>
      <c r="V62" s="154">
        <v>17</v>
      </c>
      <c r="W62" s="139">
        <v>17</v>
      </c>
      <c r="X62" s="139">
        <v>10</v>
      </c>
      <c r="Y62" s="139">
        <v>11</v>
      </c>
      <c r="Z62" s="139">
        <v>9</v>
      </c>
      <c r="AA62" s="139">
        <v>7</v>
      </c>
      <c r="AB62" s="139">
        <v>5</v>
      </c>
      <c r="AC62" s="139">
        <v>6</v>
      </c>
      <c r="AD62" s="139">
        <v>6</v>
      </c>
      <c r="AE62" s="139">
        <v>6</v>
      </c>
      <c r="AF62" s="139">
        <v>1</v>
      </c>
      <c r="AG62" s="139">
        <v>7</v>
      </c>
      <c r="AH62" s="139">
        <v>3</v>
      </c>
      <c r="AI62" s="139">
        <v>3</v>
      </c>
      <c r="AJ62" s="139">
        <v>5</v>
      </c>
      <c r="AK62" s="139">
        <v>1</v>
      </c>
      <c r="AL62" s="139">
        <v>4</v>
      </c>
      <c r="AM62" s="140"/>
      <c r="AN62" s="5">
        <f>SUM(C62:AM62)</f>
        <v>644</v>
      </c>
    </row>
    <row r="63" spans="1:40" x14ac:dyDescent="0.2">
      <c r="A63" s="287"/>
      <c r="B63" s="123">
        <f t="shared" si="25"/>
        <v>100</v>
      </c>
      <c r="C63" s="134">
        <v>30</v>
      </c>
      <c r="D63" s="135">
        <v>15.6</v>
      </c>
      <c r="E63" s="135">
        <v>15.2</v>
      </c>
      <c r="F63" s="135">
        <v>16.8</v>
      </c>
      <c r="G63" s="135">
        <v>12.4</v>
      </c>
      <c r="H63" s="135">
        <v>11.600000000000001</v>
      </c>
      <c r="I63" s="135">
        <v>14.399999999999999</v>
      </c>
      <c r="J63" s="135">
        <v>12.4</v>
      </c>
      <c r="K63" s="135">
        <v>12.4</v>
      </c>
      <c r="L63" s="135">
        <v>10</v>
      </c>
      <c r="M63" s="135">
        <v>8.7999999999999989</v>
      </c>
      <c r="N63" s="135">
        <v>10.8</v>
      </c>
      <c r="O63" s="135">
        <v>8.4</v>
      </c>
      <c r="P63" s="135">
        <v>6.8000000000000007</v>
      </c>
      <c r="Q63" s="135">
        <v>5.6000000000000005</v>
      </c>
      <c r="R63" s="135">
        <v>2.8000000000000003</v>
      </c>
      <c r="S63" s="135">
        <v>5.6000000000000005</v>
      </c>
      <c r="T63" s="135">
        <v>6</v>
      </c>
      <c r="U63" s="135">
        <v>4.8</v>
      </c>
      <c r="V63" s="156">
        <v>6.8000000000000007</v>
      </c>
      <c r="W63" s="135">
        <v>6.8000000000000007</v>
      </c>
      <c r="X63" s="135">
        <v>4</v>
      </c>
      <c r="Y63" s="135">
        <v>4.3999999999999995</v>
      </c>
      <c r="Z63" s="135">
        <v>3.5999999999999996</v>
      </c>
      <c r="AA63" s="135">
        <v>2.8000000000000003</v>
      </c>
      <c r="AB63" s="135">
        <v>2</v>
      </c>
      <c r="AC63" s="135">
        <v>2.4</v>
      </c>
      <c r="AD63" s="135">
        <v>2.4</v>
      </c>
      <c r="AE63" s="135">
        <v>2.4</v>
      </c>
      <c r="AF63" s="135">
        <v>0.4</v>
      </c>
      <c r="AG63" s="135">
        <v>2.8000000000000003</v>
      </c>
      <c r="AH63" s="135">
        <v>1.2</v>
      </c>
      <c r="AI63" s="135">
        <v>1.2</v>
      </c>
      <c r="AJ63" s="135">
        <v>2</v>
      </c>
      <c r="AK63" s="135">
        <v>0.4</v>
      </c>
      <c r="AL63" s="135">
        <v>1.6</v>
      </c>
      <c r="AM63" s="137"/>
      <c r="AN63" s="214"/>
    </row>
    <row r="64" spans="1:40" x14ac:dyDescent="0.2">
      <c r="A64" s="286" t="str">
        <f>A44</f>
        <v>60～69歳(n = 329 )　　</v>
      </c>
      <c r="B64" s="122">
        <f t="shared" si="25"/>
        <v>329</v>
      </c>
      <c r="C64" s="138">
        <v>97</v>
      </c>
      <c r="D64" s="139">
        <v>62</v>
      </c>
      <c r="E64" s="139">
        <v>59</v>
      </c>
      <c r="F64" s="139">
        <v>55</v>
      </c>
      <c r="G64" s="139">
        <v>53</v>
      </c>
      <c r="H64" s="139">
        <v>37</v>
      </c>
      <c r="I64" s="139">
        <v>43</v>
      </c>
      <c r="J64" s="139">
        <v>46</v>
      </c>
      <c r="K64" s="139">
        <v>37</v>
      </c>
      <c r="L64" s="139">
        <v>40</v>
      </c>
      <c r="M64" s="139">
        <v>34</v>
      </c>
      <c r="N64" s="139">
        <v>26</v>
      </c>
      <c r="O64" s="139">
        <v>26</v>
      </c>
      <c r="P64" s="139">
        <v>25</v>
      </c>
      <c r="Q64" s="139">
        <v>22</v>
      </c>
      <c r="R64" s="139">
        <v>19</v>
      </c>
      <c r="S64" s="139">
        <v>22</v>
      </c>
      <c r="T64" s="139">
        <v>11</v>
      </c>
      <c r="U64" s="139">
        <v>11</v>
      </c>
      <c r="V64" s="154">
        <v>16</v>
      </c>
      <c r="W64" s="139">
        <v>15</v>
      </c>
      <c r="X64" s="139">
        <v>15</v>
      </c>
      <c r="Y64" s="139">
        <v>10</v>
      </c>
      <c r="Z64" s="139">
        <v>10</v>
      </c>
      <c r="AA64" s="139">
        <v>17</v>
      </c>
      <c r="AB64" s="139">
        <v>14</v>
      </c>
      <c r="AC64" s="139">
        <v>9</v>
      </c>
      <c r="AD64" s="139">
        <v>5</v>
      </c>
      <c r="AE64" s="139">
        <v>4</v>
      </c>
      <c r="AF64" s="139">
        <v>7</v>
      </c>
      <c r="AG64" s="139">
        <v>6</v>
      </c>
      <c r="AH64" s="139">
        <v>6</v>
      </c>
      <c r="AI64" s="139">
        <v>1</v>
      </c>
      <c r="AJ64" s="139">
        <v>1</v>
      </c>
      <c r="AK64" s="139">
        <v>3</v>
      </c>
      <c r="AL64" s="139">
        <v>1</v>
      </c>
      <c r="AM64" s="140"/>
      <c r="AN64" s="5">
        <f>SUM(C64:AM64)</f>
        <v>865</v>
      </c>
    </row>
    <row r="65" spans="1:40" x14ac:dyDescent="0.2">
      <c r="A65" s="287"/>
      <c r="B65" s="123">
        <f t="shared" si="25"/>
        <v>100</v>
      </c>
      <c r="C65" s="134">
        <v>29.483282674772038</v>
      </c>
      <c r="D65" s="135">
        <v>18.844984802431611</v>
      </c>
      <c r="E65" s="135">
        <v>17.933130699088146</v>
      </c>
      <c r="F65" s="135">
        <v>16.717325227963524</v>
      </c>
      <c r="G65" s="135">
        <v>16.109422492401215</v>
      </c>
      <c r="H65" s="135">
        <v>11.246200607902736</v>
      </c>
      <c r="I65" s="135">
        <v>13.069908814589665</v>
      </c>
      <c r="J65" s="135">
        <v>13.98176291793313</v>
      </c>
      <c r="K65" s="135">
        <v>11.246200607902736</v>
      </c>
      <c r="L65" s="135">
        <v>12.158054711246201</v>
      </c>
      <c r="M65" s="135">
        <v>10.334346504559271</v>
      </c>
      <c r="N65" s="135">
        <v>7.9027355623100304</v>
      </c>
      <c r="O65" s="135">
        <v>7.9027355623100304</v>
      </c>
      <c r="P65" s="135">
        <v>7.598784194528875</v>
      </c>
      <c r="Q65" s="135">
        <v>6.6869300911854097</v>
      </c>
      <c r="R65" s="135">
        <v>5.7750759878419453</v>
      </c>
      <c r="S65" s="135">
        <v>6.6869300911854097</v>
      </c>
      <c r="T65" s="135">
        <v>3.3434650455927049</v>
      </c>
      <c r="U65" s="135">
        <v>3.3434650455927049</v>
      </c>
      <c r="V65" s="156">
        <v>4.86322188449848</v>
      </c>
      <c r="W65" s="135">
        <v>4.5592705167173255</v>
      </c>
      <c r="X65" s="135">
        <v>4.5592705167173255</v>
      </c>
      <c r="Y65" s="135">
        <v>3.0395136778115504</v>
      </c>
      <c r="Z65" s="135">
        <v>3.0395136778115504</v>
      </c>
      <c r="AA65" s="135">
        <v>5.1671732522796354</v>
      </c>
      <c r="AB65" s="135">
        <v>4.2553191489361701</v>
      </c>
      <c r="AC65" s="135">
        <v>2.735562310030395</v>
      </c>
      <c r="AD65" s="135">
        <v>1.5197568389057752</v>
      </c>
      <c r="AE65" s="135">
        <v>1.21580547112462</v>
      </c>
      <c r="AF65" s="135">
        <v>2.1276595744680851</v>
      </c>
      <c r="AG65" s="135">
        <v>1.8237082066869299</v>
      </c>
      <c r="AH65" s="135">
        <v>1.8237082066869299</v>
      </c>
      <c r="AI65" s="135">
        <v>0.303951367781155</v>
      </c>
      <c r="AJ65" s="135">
        <v>0.303951367781155</v>
      </c>
      <c r="AK65" s="135">
        <v>0.91185410334346495</v>
      </c>
      <c r="AL65" s="135">
        <v>0.303951367781155</v>
      </c>
      <c r="AM65" s="137"/>
      <c r="AN65" s="214"/>
    </row>
    <row r="66" spans="1:40" x14ac:dyDescent="0.2">
      <c r="A66" s="286" t="str">
        <f>A46</f>
        <v>70歳以上(n = 382 )　　</v>
      </c>
      <c r="B66" s="122">
        <f t="shared" si="25"/>
        <v>382</v>
      </c>
      <c r="C66" s="138">
        <v>115</v>
      </c>
      <c r="D66" s="139">
        <v>105</v>
      </c>
      <c r="E66" s="139">
        <v>64</v>
      </c>
      <c r="F66" s="139">
        <v>80</v>
      </c>
      <c r="G66" s="139">
        <v>84</v>
      </c>
      <c r="H66" s="139">
        <v>36</v>
      </c>
      <c r="I66" s="139">
        <v>32</v>
      </c>
      <c r="J66" s="139">
        <v>32</v>
      </c>
      <c r="K66" s="139">
        <v>43</v>
      </c>
      <c r="L66" s="139">
        <v>61</v>
      </c>
      <c r="M66" s="139">
        <v>61</v>
      </c>
      <c r="N66" s="139">
        <v>45</v>
      </c>
      <c r="O66" s="139">
        <v>29</v>
      </c>
      <c r="P66" s="139">
        <v>32</v>
      </c>
      <c r="Q66" s="139">
        <v>37</v>
      </c>
      <c r="R66" s="139">
        <v>37</v>
      </c>
      <c r="S66" s="139">
        <v>24</v>
      </c>
      <c r="T66" s="139">
        <v>29</v>
      </c>
      <c r="U66" s="139">
        <v>18</v>
      </c>
      <c r="V66" s="154">
        <v>21</v>
      </c>
      <c r="W66" s="139">
        <v>14</v>
      </c>
      <c r="X66" s="139">
        <v>11</v>
      </c>
      <c r="Y66" s="139">
        <v>14</v>
      </c>
      <c r="Z66" s="139">
        <v>14</v>
      </c>
      <c r="AA66" s="139">
        <v>14</v>
      </c>
      <c r="AB66" s="139">
        <v>16</v>
      </c>
      <c r="AC66" s="139">
        <v>22</v>
      </c>
      <c r="AD66" s="139">
        <v>14</v>
      </c>
      <c r="AE66" s="139">
        <v>8</v>
      </c>
      <c r="AF66" s="139">
        <v>10</v>
      </c>
      <c r="AG66" s="139">
        <v>6</v>
      </c>
      <c r="AH66" s="139">
        <v>10</v>
      </c>
      <c r="AI66" s="139">
        <v>5</v>
      </c>
      <c r="AJ66" s="139">
        <v>4</v>
      </c>
      <c r="AK66" s="139">
        <v>2</v>
      </c>
      <c r="AL66" s="139">
        <v>5</v>
      </c>
      <c r="AM66" s="140"/>
      <c r="AN66" s="5">
        <f>SUM(C66:AM66)</f>
        <v>1154</v>
      </c>
    </row>
    <row r="67" spans="1:40" x14ac:dyDescent="0.2">
      <c r="A67" s="287"/>
      <c r="B67" s="123">
        <f t="shared" si="25"/>
        <v>100</v>
      </c>
      <c r="C67" s="134">
        <v>30.104712041884817</v>
      </c>
      <c r="D67" s="135">
        <v>27.486910994764397</v>
      </c>
      <c r="E67" s="135">
        <v>16.753926701570681</v>
      </c>
      <c r="F67" s="135">
        <v>20.94240837696335</v>
      </c>
      <c r="G67" s="135">
        <v>21.98952879581152</v>
      </c>
      <c r="H67" s="135">
        <v>9.4240837696335085</v>
      </c>
      <c r="I67" s="135">
        <v>8.3769633507853403</v>
      </c>
      <c r="J67" s="135">
        <v>8.3769633507853403</v>
      </c>
      <c r="K67" s="135">
        <v>11.2565445026178</v>
      </c>
      <c r="L67" s="135">
        <v>15.968586387434556</v>
      </c>
      <c r="M67" s="135">
        <v>15.968586387434556</v>
      </c>
      <c r="N67" s="135">
        <v>11.780104712041885</v>
      </c>
      <c r="O67" s="135">
        <v>7.5916230366492146</v>
      </c>
      <c r="P67" s="135">
        <v>8.3769633507853403</v>
      </c>
      <c r="Q67" s="135">
        <v>9.6858638743455501</v>
      </c>
      <c r="R67" s="135">
        <v>9.6858638743455501</v>
      </c>
      <c r="S67" s="135">
        <v>6.2827225130890048</v>
      </c>
      <c r="T67" s="135">
        <v>7.5916230366492146</v>
      </c>
      <c r="U67" s="135">
        <v>4.7120418848167542</v>
      </c>
      <c r="V67" s="156">
        <v>5.4973821989528799</v>
      </c>
      <c r="W67" s="135">
        <v>3.664921465968586</v>
      </c>
      <c r="X67" s="135">
        <v>2.8795811518324608</v>
      </c>
      <c r="Y67" s="135">
        <v>3.664921465968586</v>
      </c>
      <c r="Z67" s="135">
        <v>3.664921465968586</v>
      </c>
      <c r="AA67" s="135">
        <v>3.664921465968586</v>
      </c>
      <c r="AB67" s="135">
        <v>4.1884816753926701</v>
      </c>
      <c r="AC67" s="135">
        <v>5.7591623036649215</v>
      </c>
      <c r="AD67" s="135">
        <v>3.664921465968586</v>
      </c>
      <c r="AE67" s="135">
        <v>2.0942408376963351</v>
      </c>
      <c r="AF67" s="135">
        <v>2.6178010471204187</v>
      </c>
      <c r="AG67" s="135">
        <v>1.5706806282722512</v>
      </c>
      <c r="AH67" s="135">
        <v>2.6178010471204187</v>
      </c>
      <c r="AI67" s="135">
        <v>1.3089005235602094</v>
      </c>
      <c r="AJ67" s="135">
        <v>1.0471204188481675</v>
      </c>
      <c r="AK67" s="135">
        <v>0.52356020942408377</v>
      </c>
      <c r="AL67" s="135">
        <v>1.3089005235602094</v>
      </c>
      <c r="AM67" s="137"/>
      <c r="AN67" s="214"/>
    </row>
    <row r="68" spans="1:40" x14ac:dyDescent="0.2">
      <c r="A68" s="26"/>
      <c r="B68" s="22"/>
      <c r="C68" s="201">
        <v>1</v>
      </c>
      <c r="D68" s="201">
        <v>2</v>
      </c>
      <c r="E68" s="201">
        <v>3</v>
      </c>
      <c r="F68" s="201">
        <v>4</v>
      </c>
      <c r="G68" s="201">
        <v>5</v>
      </c>
      <c r="H68" s="201">
        <v>6</v>
      </c>
      <c r="I68" s="201">
        <v>7</v>
      </c>
      <c r="J68" s="201">
        <v>8</v>
      </c>
      <c r="K68" s="201">
        <v>9</v>
      </c>
      <c r="L68" s="201">
        <v>10</v>
      </c>
      <c r="M68" s="201">
        <v>11</v>
      </c>
      <c r="N68" s="201">
        <v>12</v>
      </c>
      <c r="O68" s="201">
        <v>13</v>
      </c>
      <c r="P68" s="201">
        <v>14</v>
      </c>
      <c r="Q68" s="201">
        <v>15</v>
      </c>
      <c r="R68" s="201">
        <v>16</v>
      </c>
      <c r="S68" s="201">
        <v>17</v>
      </c>
      <c r="T68" s="201">
        <v>18</v>
      </c>
      <c r="U68" s="201">
        <v>19</v>
      </c>
      <c r="V68" s="201">
        <v>20</v>
      </c>
      <c r="W68" s="201">
        <v>21</v>
      </c>
      <c r="X68" s="201">
        <v>22</v>
      </c>
      <c r="Y68" s="201">
        <v>23</v>
      </c>
      <c r="Z68" s="201">
        <v>24</v>
      </c>
      <c r="AA68" s="201">
        <v>25</v>
      </c>
      <c r="AB68" s="201">
        <v>26</v>
      </c>
      <c r="AC68" s="201">
        <v>26</v>
      </c>
      <c r="AD68" s="201">
        <v>28</v>
      </c>
      <c r="AE68" s="201">
        <v>29</v>
      </c>
      <c r="AF68" s="201">
        <v>30</v>
      </c>
      <c r="AG68" s="201">
        <v>31</v>
      </c>
      <c r="AH68" s="201">
        <v>32</v>
      </c>
      <c r="AI68" s="201">
        <v>33</v>
      </c>
      <c r="AJ68" s="216">
        <v>34</v>
      </c>
      <c r="AK68" s="216">
        <v>35</v>
      </c>
      <c r="AL68" s="216">
        <v>36</v>
      </c>
      <c r="AM68" s="216">
        <v>37</v>
      </c>
    </row>
    <row r="69" spans="1:40" x14ac:dyDescent="0.2">
      <c r="A69" s="26" t="s">
        <v>2</v>
      </c>
      <c r="B69" s="22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16"/>
      <c r="AK69" s="216"/>
      <c r="AL69" s="216"/>
      <c r="AM69" s="216"/>
    </row>
    <row r="70" spans="1:40" x14ac:dyDescent="0.2">
      <c r="A70" s="6" t="s">
        <v>368</v>
      </c>
      <c r="B70" s="4"/>
      <c r="C70" s="27">
        <v>1</v>
      </c>
      <c r="D70" s="27">
        <v>2</v>
      </c>
      <c r="E70" s="27">
        <v>3</v>
      </c>
      <c r="F70" s="27">
        <v>4</v>
      </c>
      <c r="G70" s="27">
        <v>5</v>
      </c>
      <c r="H70" s="27">
        <v>6</v>
      </c>
      <c r="I70" s="27">
        <v>7</v>
      </c>
      <c r="J70" s="27">
        <v>8</v>
      </c>
      <c r="K70" s="27">
        <v>9</v>
      </c>
      <c r="L70" s="27">
        <v>10</v>
      </c>
      <c r="M70" s="27">
        <v>10</v>
      </c>
      <c r="P70" s="191">
        <v>1</v>
      </c>
      <c r="Q70" s="191">
        <v>2</v>
      </c>
      <c r="R70" s="191">
        <v>3</v>
      </c>
      <c r="S70" s="191">
        <v>4</v>
      </c>
      <c r="T70" s="191">
        <v>5</v>
      </c>
      <c r="U70" s="191">
        <v>6</v>
      </c>
      <c r="V70" s="191">
        <v>7</v>
      </c>
      <c r="W70" s="191">
        <v>8</v>
      </c>
      <c r="X70" s="191">
        <v>9</v>
      </c>
      <c r="Y70" s="191">
        <v>10</v>
      </c>
      <c r="Z70" s="191">
        <v>10</v>
      </c>
    </row>
    <row r="71" spans="1:40" ht="32.4" x14ac:dyDescent="0.2">
      <c r="A71" s="12" t="str">
        <f>A31</f>
        <v>【年代別】</v>
      </c>
      <c r="B71" s="67" t="str">
        <f>B22</f>
        <v>調査数</v>
      </c>
      <c r="C71" s="68" t="str">
        <f t="shared" ref="C71:L71" si="26">C51</f>
        <v>防災対策</v>
      </c>
      <c r="D71" s="69" t="str">
        <f t="shared" si="26"/>
        <v>高齢者福祉</v>
      </c>
      <c r="E71" s="69" t="str">
        <f t="shared" si="26"/>
        <v>道路整備・維持管理</v>
      </c>
      <c r="F71" s="69" t="str">
        <f t="shared" si="26"/>
        <v>地域医療の確保</v>
      </c>
      <c r="G71" s="69" t="str">
        <f t="shared" si="26"/>
        <v>防犯・交通安全対策</v>
      </c>
      <c r="H71" s="69" t="str">
        <f t="shared" si="26"/>
        <v>子育て支援</v>
      </c>
      <c r="I71" s="70" t="str">
        <f t="shared" si="26"/>
        <v>河川整備・維持管理</v>
      </c>
      <c r="J71" s="69" t="str">
        <f t="shared" si="26"/>
        <v>自然環境保全</v>
      </c>
      <c r="K71" s="70" t="str">
        <f t="shared" si="26"/>
        <v>学校教育の充実</v>
      </c>
      <c r="L71" s="71" t="str">
        <f t="shared" si="26"/>
        <v>廃棄物対策</v>
      </c>
      <c r="M71" s="71"/>
      <c r="N71" s="52" t="s">
        <v>35</v>
      </c>
      <c r="O71" s="12" t="str">
        <f>A71</f>
        <v>【年代別】</v>
      </c>
      <c r="P71" s="68" t="str">
        <f t="shared" ref="P71:Z71" si="27">C71</f>
        <v>防災対策</v>
      </c>
      <c r="Q71" s="69" t="str">
        <f t="shared" si="27"/>
        <v>高齢者福祉</v>
      </c>
      <c r="R71" s="69" t="str">
        <f t="shared" si="27"/>
        <v>道路整備・維持管理</v>
      </c>
      <c r="S71" s="69" t="str">
        <f t="shared" si="27"/>
        <v>地域医療の確保</v>
      </c>
      <c r="T71" s="69" t="str">
        <f t="shared" si="27"/>
        <v>防犯・交通安全対策</v>
      </c>
      <c r="U71" s="69" t="str">
        <f t="shared" si="27"/>
        <v>子育て支援</v>
      </c>
      <c r="V71" s="69" t="str">
        <f t="shared" si="27"/>
        <v>河川整備・維持管理</v>
      </c>
      <c r="W71" s="69" t="str">
        <f t="shared" si="27"/>
        <v>自然環境保全</v>
      </c>
      <c r="X71" s="70" t="str">
        <f t="shared" si="27"/>
        <v>学校教育の充実</v>
      </c>
      <c r="Y71" s="71" t="str">
        <f t="shared" si="27"/>
        <v>廃棄物対策</v>
      </c>
      <c r="Z71" s="71">
        <f t="shared" si="27"/>
        <v>0</v>
      </c>
    </row>
    <row r="72" spans="1:40" ht="12.75" customHeight="1" x14ac:dyDescent="0.2">
      <c r="A72" s="286" t="str">
        <f>A32</f>
        <v>全体(n = 1,553 )　　</v>
      </c>
      <c r="B72" s="122">
        <f t="shared" ref="B72:B87" si="28">B32</f>
        <v>1553</v>
      </c>
      <c r="C72" s="130">
        <f t="shared" ref="C72:L72" si="29">C52</f>
        <v>443</v>
      </c>
      <c r="D72" s="131">
        <f t="shared" si="29"/>
        <v>283</v>
      </c>
      <c r="E72" s="131">
        <f t="shared" si="29"/>
        <v>274</v>
      </c>
      <c r="F72" s="131">
        <f t="shared" si="29"/>
        <v>258</v>
      </c>
      <c r="G72" s="131">
        <f t="shared" si="29"/>
        <v>247</v>
      </c>
      <c r="H72" s="131">
        <f t="shared" si="29"/>
        <v>225</v>
      </c>
      <c r="I72" s="132">
        <f t="shared" si="29"/>
        <v>217</v>
      </c>
      <c r="J72" s="131">
        <f t="shared" si="29"/>
        <v>190</v>
      </c>
      <c r="K72" s="132">
        <f t="shared" si="29"/>
        <v>185</v>
      </c>
      <c r="L72" s="133">
        <f t="shared" si="29"/>
        <v>172</v>
      </c>
      <c r="M72" s="133"/>
      <c r="O72" s="101" t="str">
        <f>A74</f>
        <v>18～19歳(n = 14 )　　</v>
      </c>
      <c r="P72" s="92">
        <f t="shared" ref="P72:Z72" si="30">C75</f>
        <v>7.1428571428571423</v>
      </c>
      <c r="Q72" s="93">
        <f t="shared" si="30"/>
        <v>7.1428571428571423</v>
      </c>
      <c r="R72" s="93">
        <f t="shared" si="30"/>
        <v>0</v>
      </c>
      <c r="S72" s="93">
        <f t="shared" si="30"/>
        <v>7.1428571428571423</v>
      </c>
      <c r="T72" s="93">
        <f t="shared" si="30"/>
        <v>14.285714285714285</v>
      </c>
      <c r="U72" s="93">
        <f t="shared" si="30"/>
        <v>0</v>
      </c>
      <c r="V72" s="93">
        <f t="shared" si="30"/>
        <v>7.1428571428571423</v>
      </c>
      <c r="W72" s="93">
        <f t="shared" si="30"/>
        <v>35.714285714285715</v>
      </c>
      <c r="X72" s="94">
        <f t="shared" si="30"/>
        <v>28.571428571428569</v>
      </c>
      <c r="Y72" s="95">
        <f t="shared" si="30"/>
        <v>7.1428571428571423</v>
      </c>
      <c r="Z72" s="95">
        <f t="shared" si="30"/>
        <v>0</v>
      </c>
    </row>
    <row r="73" spans="1:40" ht="12.75" customHeight="1" x14ac:dyDescent="0.2">
      <c r="A73" s="287"/>
      <c r="B73" s="123">
        <f t="shared" si="28"/>
        <v>100</v>
      </c>
      <c r="C73" s="134">
        <f t="shared" ref="C73:L73" si="31">C53</f>
        <v>28.525434642627172</v>
      </c>
      <c r="D73" s="135">
        <f t="shared" si="31"/>
        <v>18.222794591113971</v>
      </c>
      <c r="E73" s="135">
        <f t="shared" si="31"/>
        <v>17.643271088216355</v>
      </c>
      <c r="F73" s="135">
        <f t="shared" si="31"/>
        <v>16.613007083065035</v>
      </c>
      <c r="G73" s="135">
        <f t="shared" si="31"/>
        <v>15.904700579523503</v>
      </c>
      <c r="H73" s="135">
        <f t="shared" si="31"/>
        <v>14.488087572440438</v>
      </c>
      <c r="I73" s="136">
        <f t="shared" si="31"/>
        <v>13.972955569864778</v>
      </c>
      <c r="J73" s="135">
        <f t="shared" si="31"/>
        <v>12.234385061171924</v>
      </c>
      <c r="K73" s="136">
        <f t="shared" si="31"/>
        <v>11.912427559562138</v>
      </c>
      <c r="L73" s="137">
        <f t="shared" si="31"/>
        <v>11.07533805537669</v>
      </c>
      <c r="M73" s="137"/>
      <c r="O73" s="103" t="str">
        <f>A76</f>
        <v>20～29歳(n = 114 )　　</v>
      </c>
      <c r="P73" s="96">
        <f t="shared" ref="P73:Z73" si="32">C77</f>
        <v>23.684210526315788</v>
      </c>
      <c r="Q73" s="97">
        <f t="shared" si="32"/>
        <v>12.280701754385964</v>
      </c>
      <c r="R73" s="97">
        <f t="shared" si="32"/>
        <v>15.789473684210526</v>
      </c>
      <c r="S73" s="97">
        <f t="shared" si="32"/>
        <v>11.403508771929824</v>
      </c>
      <c r="T73" s="97">
        <f t="shared" si="32"/>
        <v>16.666666666666664</v>
      </c>
      <c r="U73" s="97">
        <f t="shared" si="32"/>
        <v>14.035087719298245</v>
      </c>
      <c r="V73" s="97">
        <f t="shared" si="32"/>
        <v>11.403508771929824</v>
      </c>
      <c r="W73" s="97">
        <f t="shared" si="32"/>
        <v>13.157894736842104</v>
      </c>
      <c r="X73" s="98">
        <f t="shared" si="32"/>
        <v>7.0175438596491224</v>
      </c>
      <c r="Y73" s="99">
        <f t="shared" si="32"/>
        <v>7.0175438596491224</v>
      </c>
      <c r="Z73" s="99">
        <f t="shared" si="32"/>
        <v>0</v>
      </c>
    </row>
    <row r="74" spans="1:40" ht="12.75" customHeight="1" x14ac:dyDescent="0.2">
      <c r="A74" s="286" t="str">
        <f>A34</f>
        <v>18～19歳(n = 14 )　　</v>
      </c>
      <c r="B74" s="122">
        <f t="shared" si="28"/>
        <v>14</v>
      </c>
      <c r="C74" s="138">
        <f t="shared" ref="C74:L74" si="33">C54</f>
        <v>1</v>
      </c>
      <c r="D74" s="139">
        <f t="shared" si="33"/>
        <v>1</v>
      </c>
      <c r="E74" s="139">
        <f t="shared" si="33"/>
        <v>0</v>
      </c>
      <c r="F74" s="139">
        <f t="shared" si="33"/>
        <v>1</v>
      </c>
      <c r="G74" s="139">
        <f t="shared" si="33"/>
        <v>2</v>
      </c>
      <c r="H74" s="139">
        <f t="shared" si="33"/>
        <v>0</v>
      </c>
      <c r="I74" s="149">
        <f t="shared" si="33"/>
        <v>1</v>
      </c>
      <c r="J74" s="139">
        <f t="shared" si="33"/>
        <v>5</v>
      </c>
      <c r="K74" s="149">
        <f t="shared" si="33"/>
        <v>4</v>
      </c>
      <c r="L74" s="140">
        <f t="shared" si="33"/>
        <v>1</v>
      </c>
      <c r="M74" s="140"/>
      <c r="O74" s="103" t="str">
        <f>A78</f>
        <v>30～39歳(n = 174 )　　</v>
      </c>
      <c r="P74" s="96">
        <f t="shared" ref="P74:Z74" si="34">C79</f>
        <v>22.413793103448278</v>
      </c>
      <c r="Q74" s="97">
        <f t="shared" si="34"/>
        <v>10.919540229885058</v>
      </c>
      <c r="R74" s="97">
        <f t="shared" si="34"/>
        <v>19.540229885057471</v>
      </c>
      <c r="S74" s="97">
        <f t="shared" si="34"/>
        <v>13.218390804597702</v>
      </c>
      <c r="T74" s="97">
        <f t="shared" si="34"/>
        <v>10.344827586206897</v>
      </c>
      <c r="U74" s="97">
        <f t="shared" si="34"/>
        <v>29.310344827586203</v>
      </c>
      <c r="V74" s="97">
        <f t="shared" si="34"/>
        <v>18.390804597701148</v>
      </c>
      <c r="W74" s="97">
        <f t="shared" si="34"/>
        <v>13.793103448275861</v>
      </c>
      <c r="X74" s="98">
        <f t="shared" si="34"/>
        <v>13.793103448275861</v>
      </c>
      <c r="Y74" s="99">
        <f t="shared" si="34"/>
        <v>5.1724137931034484</v>
      </c>
      <c r="Z74" s="99">
        <f t="shared" si="34"/>
        <v>0</v>
      </c>
    </row>
    <row r="75" spans="1:40" ht="12.75" customHeight="1" x14ac:dyDescent="0.2">
      <c r="A75" s="287"/>
      <c r="B75" s="123">
        <f t="shared" si="28"/>
        <v>100</v>
      </c>
      <c r="C75" s="134">
        <f t="shared" ref="C75:L75" si="35">C55</f>
        <v>7.1428571428571423</v>
      </c>
      <c r="D75" s="135">
        <f t="shared" si="35"/>
        <v>7.1428571428571423</v>
      </c>
      <c r="E75" s="135">
        <f t="shared" si="35"/>
        <v>0</v>
      </c>
      <c r="F75" s="135">
        <f t="shared" si="35"/>
        <v>7.1428571428571423</v>
      </c>
      <c r="G75" s="135">
        <f t="shared" si="35"/>
        <v>14.285714285714285</v>
      </c>
      <c r="H75" s="135">
        <f t="shared" si="35"/>
        <v>0</v>
      </c>
      <c r="I75" s="136">
        <f t="shared" si="35"/>
        <v>7.1428571428571423</v>
      </c>
      <c r="J75" s="135">
        <f t="shared" si="35"/>
        <v>35.714285714285715</v>
      </c>
      <c r="K75" s="136">
        <f t="shared" si="35"/>
        <v>28.571428571428569</v>
      </c>
      <c r="L75" s="137">
        <f t="shared" si="35"/>
        <v>7.1428571428571423</v>
      </c>
      <c r="M75" s="137"/>
      <c r="O75" s="103" t="str">
        <f>A80</f>
        <v>40～49歳(n = 249 )　　</v>
      </c>
      <c r="P75" s="96">
        <f t="shared" ref="P75:Z75" si="36">C81</f>
        <v>28.514056224899598</v>
      </c>
      <c r="Q75" s="97">
        <f t="shared" si="36"/>
        <v>12.851405622489958</v>
      </c>
      <c r="R75" s="97">
        <f t="shared" si="36"/>
        <v>19.678714859437751</v>
      </c>
      <c r="S75" s="97">
        <f t="shared" si="36"/>
        <v>13.654618473895583</v>
      </c>
      <c r="T75" s="97">
        <f t="shared" si="36"/>
        <v>12.048192771084338</v>
      </c>
      <c r="U75" s="97">
        <f t="shared" si="36"/>
        <v>18.473895582329316</v>
      </c>
      <c r="V75" s="97">
        <f t="shared" si="36"/>
        <v>18.473895582329316</v>
      </c>
      <c r="W75" s="97">
        <f t="shared" si="36"/>
        <v>11.646586345381527</v>
      </c>
      <c r="X75" s="98">
        <f t="shared" si="36"/>
        <v>12.048192771084338</v>
      </c>
      <c r="Y75" s="99">
        <f t="shared" si="36"/>
        <v>6.8273092369477917</v>
      </c>
      <c r="Z75" s="99">
        <f t="shared" si="36"/>
        <v>0</v>
      </c>
    </row>
    <row r="76" spans="1:40" ht="12.75" customHeight="1" x14ac:dyDescent="0.2">
      <c r="A76" s="286" t="str">
        <f>A36</f>
        <v>20～29歳(n = 114 )　　</v>
      </c>
      <c r="B76" s="122">
        <f t="shared" si="28"/>
        <v>114</v>
      </c>
      <c r="C76" s="138">
        <f t="shared" ref="C76:L76" si="37">C56</f>
        <v>27</v>
      </c>
      <c r="D76" s="139">
        <f t="shared" si="37"/>
        <v>14</v>
      </c>
      <c r="E76" s="139">
        <f t="shared" si="37"/>
        <v>18</v>
      </c>
      <c r="F76" s="139">
        <f t="shared" si="37"/>
        <v>13</v>
      </c>
      <c r="G76" s="139">
        <f t="shared" si="37"/>
        <v>19</v>
      </c>
      <c r="H76" s="139">
        <f t="shared" si="37"/>
        <v>16</v>
      </c>
      <c r="I76" s="149">
        <f t="shared" si="37"/>
        <v>13</v>
      </c>
      <c r="J76" s="139">
        <f t="shared" si="37"/>
        <v>15</v>
      </c>
      <c r="K76" s="149">
        <f t="shared" si="37"/>
        <v>8</v>
      </c>
      <c r="L76" s="140">
        <f t="shared" si="37"/>
        <v>8</v>
      </c>
      <c r="M76" s="140"/>
      <c r="O76" s="103" t="str">
        <f>A82</f>
        <v>50～59歳(n = 250 )　　</v>
      </c>
      <c r="P76" s="96">
        <f t="shared" ref="P76:Z76" si="38">C83</f>
        <v>30</v>
      </c>
      <c r="Q76" s="97">
        <f t="shared" si="38"/>
        <v>15.6</v>
      </c>
      <c r="R76" s="97">
        <f t="shared" si="38"/>
        <v>15.2</v>
      </c>
      <c r="S76" s="97">
        <f t="shared" si="38"/>
        <v>16.8</v>
      </c>
      <c r="T76" s="97">
        <f t="shared" si="38"/>
        <v>12.4</v>
      </c>
      <c r="U76" s="97">
        <f t="shared" si="38"/>
        <v>11.600000000000001</v>
      </c>
      <c r="V76" s="97">
        <f t="shared" si="38"/>
        <v>14.399999999999999</v>
      </c>
      <c r="W76" s="97">
        <f t="shared" si="38"/>
        <v>12.4</v>
      </c>
      <c r="X76" s="98">
        <f t="shared" si="38"/>
        <v>12.4</v>
      </c>
      <c r="Y76" s="99">
        <f t="shared" si="38"/>
        <v>10</v>
      </c>
      <c r="Z76" s="99">
        <f t="shared" si="38"/>
        <v>0</v>
      </c>
    </row>
    <row r="77" spans="1:40" ht="12.75" customHeight="1" x14ac:dyDescent="0.2">
      <c r="A77" s="287"/>
      <c r="B77" s="123">
        <f t="shared" si="28"/>
        <v>100</v>
      </c>
      <c r="C77" s="134">
        <f t="shared" ref="C77:L77" si="39">C57</f>
        <v>23.684210526315788</v>
      </c>
      <c r="D77" s="135">
        <f t="shared" si="39"/>
        <v>12.280701754385964</v>
      </c>
      <c r="E77" s="135">
        <f t="shared" si="39"/>
        <v>15.789473684210526</v>
      </c>
      <c r="F77" s="135">
        <f t="shared" si="39"/>
        <v>11.403508771929824</v>
      </c>
      <c r="G77" s="135">
        <f t="shared" si="39"/>
        <v>16.666666666666664</v>
      </c>
      <c r="H77" s="135">
        <f t="shared" si="39"/>
        <v>14.035087719298245</v>
      </c>
      <c r="I77" s="136">
        <f t="shared" si="39"/>
        <v>11.403508771929824</v>
      </c>
      <c r="J77" s="135">
        <f t="shared" si="39"/>
        <v>13.157894736842104</v>
      </c>
      <c r="K77" s="136">
        <f t="shared" si="39"/>
        <v>7.0175438596491224</v>
      </c>
      <c r="L77" s="137">
        <f t="shared" si="39"/>
        <v>7.0175438596491224</v>
      </c>
      <c r="M77" s="137"/>
      <c r="O77" s="103" t="str">
        <f>A84</f>
        <v>60～69歳(n = 329 )　　</v>
      </c>
      <c r="P77" s="96">
        <f t="shared" ref="P77:Z77" si="40">C85</f>
        <v>29.483282674772038</v>
      </c>
      <c r="Q77" s="97">
        <f t="shared" si="40"/>
        <v>18.844984802431611</v>
      </c>
      <c r="R77" s="97">
        <f t="shared" si="40"/>
        <v>17.933130699088146</v>
      </c>
      <c r="S77" s="97">
        <f t="shared" si="40"/>
        <v>16.717325227963524</v>
      </c>
      <c r="T77" s="97">
        <f t="shared" si="40"/>
        <v>16.109422492401215</v>
      </c>
      <c r="U77" s="97">
        <f t="shared" si="40"/>
        <v>11.246200607902736</v>
      </c>
      <c r="V77" s="97">
        <f t="shared" si="40"/>
        <v>13.069908814589665</v>
      </c>
      <c r="W77" s="97">
        <f t="shared" si="40"/>
        <v>13.98176291793313</v>
      </c>
      <c r="X77" s="98">
        <f t="shared" si="40"/>
        <v>11.246200607902736</v>
      </c>
      <c r="Y77" s="99">
        <f t="shared" si="40"/>
        <v>12.158054711246201</v>
      </c>
      <c r="Z77" s="99">
        <f t="shared" si="40"/>
        <v>0</v>
      </c>
    </row>
    <row r="78" spans="1:40" ht="13.5" customHeight="1" x14ac:dyDescent="0.2">
      <c r="A78" s="286" t="str">
        <f>A38</f>
        <v>30～39歳(n = 174 )　　</v>
      </c>
      <c r="B78" s="122">
        <f t="shared" si="28"/>
        <v>174</v>
      </c>
      <c r="C78" s="138">
        <f t="shared" ref="C78:L78" si="41">C58</f>
        <v>39</v>
      </c>
      <c r="D78" s="139">
        <f t="shared" si="41"/>
        <v>19</v>
      </c>
      <c r="E78" s="139">
        <f t="shared" si="41"/>
        <v>34</v>
      </c>
      <c r="F78" s="139">
        <f t="shared" si="41"/>
        <v>23</v>
      </c>
      <c r="G78" s="139">
        <f t="shared" si="41"/>
        <v>18</v>
      </c>
      <c r="H78" s="139">
        <f t="shared" si="41"/>
        <v>51</v>
      </c>
      <c r="I78" s="149">
        <f t="shared" si="41"/>
        <v>32</v>
      </c>
      <c r="J78" s="139">
        <f t="shared" si="41"/>
        <v>24</v>
      </c>
      <c r="K78" s="149">
        <f t="shared" si="41"/>
        <v>24</v>
      </c>
      <c r="L78" s="140">
        <f t="shared" si="41"/>
        <v>9</v>
      </c>
      <c r="M78" s="140"/>
      <c r="O78" s="102" t="str">
        <f>A86</f>
        <v>70歳以上(n = 382 )　　</v>
      </c>
      <c r="P78" s="86">
        <f t="shared" ref="P78:Z78" si="42">C87</f>
        <v>30.104712041884817</v>
      </c>
      <c r="Q78" s="87">
        <f t="shared" si="42"/>
        <v>27.486910994764397</v>
      </c>
      <c r="R78" s="87">
        <f t="shared" si="42"/>
        <v>16.753926701570681</v>
      </c>
      <c r="S78" s="87">
        <f t="shared" si="42"/>
        <v>20.94240837696335</v>
      </c>
      <c r="T78" s="87">
        <f t="shared" si="42"/>
        <v>21.98952879581152</v>
      </c>
      <c r="U78" s="87">
        <f t="shared" si="42"/>
        <v>9.4240837696335085</v>
      </c>
      <c r="V78" s="87">
        <f t="shared" si="42"/>
        <v>8.3769633507853403</v>
      </c>
      <c r="W78" s="87">
        <f t="shared" si="42"/>
        <v>8.3769633507853403</v>
      </c>
      <c r="X78" s="88">
        <f t="shared" si="42"/>
        <v>11.2565445026178</v>
      </c>
      <c r="Y78" s="89">
        <f t="shared" si="42"/>
        <v>15.968586387434556</v>
      </c>
      <c r="Z78" s="89">
        <f t="shared" si="42"/>
        <v>0</v>
      </c>
    </row>
    <row r="79" spans="1:40" x14ac:dyDescent="0.2">
      <c r="A79" s="287"/>
      <c r="B79" s="123">
        <f t="shared" si="28"/>
        <v>100</v>
      </c>
      <c r="C79" s="134">
        <f t="shared" ref="C79:L79" si="43">C59</f>
        <v>22.413793103448278</v>
      </c>
      <c r="D79" s="135">
        <f t="shared" si="43"/>
        <v>10.919540229885058</v>
      </c>
      <c r="E79" s="135">
        <f t="shared" si="43"/>
        <v>19.540229885057471</v>
      </c>
      <c r="F79" s="135">
        <f t="shared" si="43"/>
        <v>13.218390804597702</v>
      </c>
      <c r="G79" s="135">
        <f t="shared" si="43"/>
        <v>10.344827586206897</v>
      </c>
      <c r="H79" s="135">
        <f t="shared" si="43"/>
        <v>29.310344827586203</v>
      </c>
      <c r="I79" s="136">
        <f t="shared" si="43"/>
        <v>18.390804597701148</v>
      </c>
      <c r="J79" s="135">
        <f t="shared" si="43"/>
        <v>13.793103448275861</v>
      </c>
      <c r="K79" s="136">
        <f t="shared" si="43"/>
        <v>13.793103448275861</v>
      </c>
      <c r="L79" s="137">
        <f t="shared" si="43"/>
        <v>5.1724137931034484</v>
      </c>
      <c r="M79" s="137"/>
    </row>
    <row r="80" spans="1:40" x14ac:dyDescent="0.2">
      <c r="A80" s="286" t="str">
        <f>A40</f>
        <v>40～49歳(n = 249 )　　</v>
      </c>
      <c r="B80" s="122">
        <f t="shared" si="28"/>
        <v>249</v>
      </c>
      <c r="C80" s="138">
        <f t="shared" ref="C80:L80" si="44">C60</f>
        <v>71</v>
      </c>
      <c r="D80" s="139">
        <f t="shared" si="44"/>
        <v>32</v>
      </c>
      <c r="E80" s="139">
        <f t="shared" si="44"/>
        <v>49</v>
      </c>
      <c r="F80" s="139">
        <f t="shared" si="44"/>
        <v>34</v>
      </c>
      <c r="G80" s="139">
        <f t="shared" si="44"/>
        <v>30</v>
      </c>
      <c r="H80" s="139">
        <f t="shared" si="44"/>
        <v>46</v>
      </c>
      <c r="I80" s="149">
        <f t="shared" si="44"/>
        <v>46</v>
      </c>
      <c r="J80" s="139">
        <f t="shared" si="44"/>
        <v>29</v>
      </c>
      <c r="K80" s="149">
        <f t="shared" si="44"/>
        <v>30</v>
      </c>
      <c r="L80" s="140">
        <f t="shared" si="44"/>
        <v>17</v>
      </c>
      <c r="M80" s="140"/>
    </row>
    <row r="81" spans="1:41" x14ac:dyDescent="0.2">
      <c r="A81" s="287"/>
      <c r="B81" s="123">
        <f t="shared" si="28"/>
        <v>100</v>
      </c>
      <c r="C81" s="134">
        <f t="shared" ref="C81:L81" si="45">C61</f>
        <v>28.514056224899598</v>
      </c>
      <c r="D81" s="135">
        <f t="shared" si="45"/>
        <v>12.851405622489958</v>
      </c>
      <c r="E81" s="135">
        <f t="shared" si="45"/>
        <v>19.678714859437751</v>
      </c>
      <c r="F81" s="135">
        <f t="shared" si="45"/>
        <v>13.654618473895583</v>
      </c>
      <c r="G81" s="135">
        <f t="shared" si="45"/>
        <v>12.048192771084338</v>
      </c>
      <c r="H81" s="135">
        <f t="shared" si="45"/>
        <v>18.473895582329316</v>
      </c>
      <c r="I81" s="136">
        <f t="shared" si="45"/>
        <v>18.473895582329316</v>
      </c>
      <c r="J81" s="135">
        <f t="shared" si="45"/>
        <v>11.646586345381527</v>
      </c>
      <c r="K81" s="136">
        <f t="shared" si="45"/>
        <v>12.048192771084338</v>
      </c>
      <c r="L81" s="137">
        <f t="shared" si="45"/>
        <v>6.8273092369477917</v>
      </c>
      <c r="M81" s="137"/>
    </row>
    <row r="82" spans="1:41" x14ac:dyDescent="0.2">
      <c r="A82" s="286" t="str">
        <f>A42</f>
        <v>50～59歳(n = 250 )　　</v>
      </c>
      <c r="B82" s="122">
        <f t="shared" si="28"/>
        <v>250</v>
      </c>
      <c r="C82" s="138">
        <f t="shared" ref="C82:L82" si="46">C62</f>
        <v>75</v>
      </c>
      <c r="D82" s="139">
        <f t="shared" si="46"/>
        <v>39</v>
      </c>
      <c r="E82" s="139">
        <f t="shared" si="46"/>
        <v>38</v>
      </c>
      <c r="F82" s="139">
        <f t="shared" si="46"/>
        <v>42</v>
      </c>
      <c r="G82" s="139">
        <f t="shared" si="46"/>
        <v>31</v>
      </c>
      <c r="H82" s="139">
        <f t="shared" si="46"/>
        <v>29</v>
      </c>
      <c r="I82" s="149">
        <f t="shared" si="46"/>
        <v>36</v>
      </c>
      <c r="J82" s="139">
        <f t="shared" si="46"/>
        <v>31</v>
      </c>
      <c r="K82" s="149">
        <f t="shared" si="46"/>
        <v>31</v>
      </c>
      <c r="L82" s="140">
        <f t="shared" si="46"/>
        <v>25</v>
      </c>
      <c r="M82" s="140"/>
    </row>
    <row r="83" spans="1:41" x14ac:dyDescent="0.2">
      <c r="A83" s="287"/>
      <c r="B83" s="123">
        <f t="shared" si="28"/>
        <v>100</v>
      </c>
      <c r="C83" s="134">
        <f t="shared" ref="C83:L83" si="47">C63</f>
        <v>30</v>
      </c>
      <c r="D83" s="135">
        <f t="shared" si="47"/>
        <v>15.6</v>
      </c>
      <c r="E83" s="135">
        <f t="shared" si="47"/>
        <v>15.2</v>
      </c>
      <c r="F83" s="135">
        <f t="shared" si="47"/>
        <v>16.8</v>
      </c>
      <c r="G83" s="135">
        <f t="shared" si="47"/>
        <v>12.4</v>
      </c>
      <c r="H83" s="135">
        <f t="shared" si="47"/>
        <v>11.600000000000001</v>
      </c>
      <c r="I83" s="136">
        <f t="shared" si="47"/>
        <v>14.399999999999999</v>
      </c>
      <c r="J83" s="135">
        <f t="shared" si="47"/>
        <v>12.4</v>
      </c>
      <c r="K83" s="136">
        <f t="shared" si="47"/>
        <v>12.4</v>
      </c>
      <c r="L83" s="137">
        <f t="shared" si="47"/>
        <v>10</v>
      </c>
      <c r="M83" s="137"/>
    </row>
    <row r="84" spans="1:41" x14ac:dyDescent="0.2">
      <c r="A84" s="286" t="str">
        <f>A44</f>
        <v>60～69歳(n = 329 )　　</v>
      </c>
      <c r="B84" s="122">
        <f t="shared" si="28"/>
        <v>329</v>
      </c>
      <c r="C84" s="138">
        <f t="shared" ref="C84:L84" si="48">C64</f>
        <v>97</v>
      </c>
      <c r="D84" s="139">
        <f t="shared" si="48"/>
        <v>62</v>
      </c>
      <c r="E84" s="139">
        <f t="shared" si="48"/>
        <v>59</v>
      </c>
      <c r="F84" s="139">
        <f t="shared" si="48"/>
        <v>55</v>
      </c>
      <c r="G84" s="139">
        <f t="shared" si="48"/>
        <v>53</v>
      </c>
      <c r="H84" s="139">
        <f t="shared" si="48"/>
        <v>37</v>
      </c>
      <c r="I84" s="149">
        <f t="shared" si="48"/>
        <v>43</v>
      </c>
      <c r="J84" s="139">
        <f t="shared" si="48"/>
        <v>46</v>
      </c>
      <c r="K84" s="149">
        <f t="shared" si="48"/>
        <v>37</v>
      </c>
      <c r="L84" s="140">
        <f t="shared" si="48"/>
        <v>40</v>
      </c>
      <c r="M84" s="140"/>
    </row>
    <row r="85" spans="1:41" x14ac:dyDescent="0.2">
      <c r="A85" s="287"/>
      <c r="B85" s="123">
        <f t="shared" si="28"/>
        <v>100</v>
      </c>
      <c r="C85" s="134">
        <f t="shared" ref="C85:L85" si="49">C65</f>
        <v>29.483282674772038</v>
      </c>
      <c r="D85" s="135">
        <f t="shared" si="49"/>
        <v>18.844984802431611</v>
      </c>
      <c r="E85" s="135">
        <f t="shared" si="49"/>
        <v>17.933130699088146</v>
      </c>
      <c r="F85" s="135">
        <f t="shared" si="49"/>
        <v>16.717325227963524</v>
      </c>
      <c r="G85" s="135">
        <f t="shared" si="49"/>
        <v>16.109422492401215</v>
      </c>
      <c r="H85" s="135">
        <f t="shared" si="49"/>
        <v>11.246200607902736</v>
      </c>
      <c r="I85" s="136">
        <f t="shared" si="49"/>
        <v>13.069908814589665</v>
      </c>
      <c r="J85" s="135">
        <f t="shared" si="49"/>
        <v>13.98176291793313</v>
      </c>
      <c r="K85" s="136">
        <f t="shared" si="49"/>
        <v>11.246200607902736</v>
      </c>
      <c r="L85" s="137">
        <f t="shared" si="49"/>
        <v>12.158054711246201</v>
      </c>
      <c r="M85" s="137"/>
    </row>
    <row r="86" spans="1:41" x14ac:dyDescent="0.2">
      <c r="A86" s="286" t="str">
        <f>A46</f>
        <v>70歳以上(n = 382 )　　</v>
      </c>
      <c r="B86" s="122">
        <f t="shared" si="28"/>
        <v>382</v>
      </c>
      <c r="C86" s="138">
        <f t="shared" ref="C86:L86" si="50">C66</f>
        <v>115</v>
      </c>
      <c r="D86" s="139">
        <f t="shared" si="50"/>
        <v>105</v>
      </c>
      <c r="E86" s="139">
        <f t="shared" si="50"/>
        <v>64</v>
      </c>
      <c r="F86" s="139">
        <f t="shared" si="50"/>
        <v>80</v>
      </c>
      <c r="G86" s="139">
        <f t="shared" si="50"/>
        <v>84</v>
      </c>
      <c r="H86" s="139">
        <f t="shared" si="50"/>
        <v>36</v>
      </c>
      <c r="I86" s="149">
        <f t="shared" si="50"/>
        <v>32</v>
      </c>
      <c r="J86" s="139">
        <f t="shared" si="50"/>
        <v>32</v>
      </c>
      <c r="K86" s="149">
        <f t="shared" si="50"/>
        <v>43</v>
      </c>
      <c r="L86" s="140">
        <f t="shared" si="50"/>
        <v>61</v>
      </c>
      <c r="M86" s="140"/>
    </row>
    <row r="87" spans="1:41" x14ac:dyDescent="0.2">
      <c r="A87" s="287"/>
      <c r="B87" s="123">
        <f t="shared" si="28"/>
        <v>100</v>
      </c>
      <c r="C87" s="134">
        <f t="shared" ref="C87:L87" si="51">C67</f>
        <v>30.104712041884817</v>
      </c>
      <c r="D87" s="135">
        <f t="shared" si="51"/>
        <v>27.486910994764397</v>
      </c>
      <c r="E87" s="135">
        <f t="shared" si="51"/>
        <v>16.753926701570681</v>
      </c>
      <c r="F87" s="135">
        <f t="shared" si="51"/>
        <v>20.94240837696335</v>
      </c>
      <c r="G87" s="135">
        <f t="shared" si="51"/>
        <v>21.98952879581152</v>
      </c>
      <c r="H87" s="135">
        <f t="shared" si="51"/>
        <v>9.4240837696335085</v>
      </c>
      <c r="I87" s="136">
        <f t="shared" si="51"/>
        <v>8.3769633507853403</v>
      </c>
      <c r="J87" s="135">
        <f t="shared" si="51"/>
        <v>8.3769633507853403</v>
      </c>
      <c r="K87" s="136">
        <f t="shared" si="51"/>
        <v>11.2565445026178</v>
      </c>
      <c r="L87" s="137">
        <f t="shared" si="51"/>
        <v>15.968586387434556</v>
      </c>
      <c r="M87" s="137"/>
    </row>
    <row r="89" spans="1:41" x14ac:dyDescent="0.2">
      <c r="A89" s="3" t="s">
        <v>408</v>
      </c>
      <c r="B89" s="1" t="str">
        <f>B30</f>
        <v>県の取り組みでよくやっていると思う分野</v>
      </c>
      <c r="C89" s="8"/>
      <c r="D89" s="9"/>
      <c r="E89" s="8"/>
      <c r="F89" s="8"/>
      <c r="G89" s="8"/>
      <c r="H89" s="9" t="s">
        <v>1</v>
      </c>
      <c r="I89" s="8"/>
      <c r="J89" s="8"/>
      <c r="K89" s="8"/>
      <c r="L89" s="8"/>
      <c r="M89" s="9" t="s">
        <v>1</v>
      </c>
      <c r="N89" s="8"/>
      <c r="O89" s="8"/>
      <c r="P89" s="8"/>
      <c r="Q89" s="9" t="s">
        <v>1</v>
      </c>
      <c r="R89" s="8"/>
      <c r="S89" s="8"/>
      <c r="T89" s="8"/>
      <c r="U89" s="8"/>
      <c r="V89" s="9" t="s">
        <v>1</v>
      </c>
      <c r="W89" s="8"/>
      <c r="X89" s="8"/>
      <c r="Y89" s="8"/>
      <c r="Z89" s="9" t="s">
        <v>1</v>
      </c>
      <c r="AA89" s="8"/>
      <c r="AB89" s="8"/>
      <c r="AC89" s="8"/>
      <c r="AD89" s="8"/>
      <c r="AE89" s="9" t="s">
        <v>1</v>
      </c>
      <c r="AF89" s="8"/>
      <c r="AG89" s="8"/>
      <c r="AH89" s="8"/>
      <c r="AI89" s="9" t="s">
        <v>1</v>
      </c>
    </row>
    <row r="90" spans="1:41" ht="64.8" x14ac:dyDescent="0.2">
      <c r="A90" s="13" t="s">
        <v>27</v>
      </c>
      <c r="B90" s="67" t="str">
        <f>B31</f>
        <v>調査数</v>
      </c>
      <c r="C90" s="68" t="str">
        <f t="shared" ref="C90:AM90" si="52">C31</f>
        <v>防災対策</v>
      </c>
      <c r="D90" s="69" t="str">
        <f t="shared" si="52"/>
        <v>自然環境保全</v>
      </c>
      <c r="E90" s="69" t="str">
        <f t="shared" si="52"/>
        <v>住環境保全</v>
      </c>
      <c r="F90" s="69" t="str">
        <f t="shared" si="52"/>
        <v>廃棄物対策</v>
      </c>
      <c r="G90" s="69" t="str">
        <f t="shared" si="52"/>
        <v>消費者保護</v>
      </c>
      <c r="H90" s="69" t="str">
        <f t="shared" si="52"/>
        <v>防犯・交通安全対策</v>
      </c>
      <c r="I90" s="69" t="str">
        <f t="shared" si="52"/>
        <v>地域コミュニティの活性化</v>
      </c>
      <c r="J90" s="69" t="str">
        <f t="shared" si="52"/>
        <v>地域医療の確保</v>
      </c>
      <c r="K90" s="69" t="str">
        <f t="shared" si="52"/>
        <v>健康増進</v>
      </c>
      <c r="L90" s="69" t="str">
        <f t="shared" si="52"/>
        <v>食品の安全対策</v>
      </c>
      <c r="M90" s="69" t="str">
        <f t="shared" si="52"/>
        <v>薬物対策</v>
      </c>
      <c r="N90" s="69" t="str">
        <f t="shared" si="52"/>
        <v>高齢者福祉</v>
      </c>
      <c r="O90" s="69" t="str">
        <f t="shared" si="52"/>
        <v>障がい者福祉</v>
      </c>
      <c r="P90" s="69" t="str">
        <f t="shared" si="52"/>
        <v>少子化対策</v>
      </c>
      <c r="Q90" s="69" t="str">
        <f t="shared" si="52"/>
        <v>子育て支援</v>
      </c>
      <c r="R90" s="69" t="str">
        <f t="shared" si="52"/>
        <v>中小企業支援</v>
      </c>
      <c r="S90" s="69" t="str">
        <f t="shared" si="52"/>
        <v>企業誘致</v>
      </c>
      <c r="T90" s="69" t="str">
        <f t="shared" si="52"/>
        <v>成長産業分野の振興</v>
      </c>
      <c r="U90" s="69" t="str">
        <f t="shared" si="52"/>
        <v>観光振興</v>
      </c>
      <c r="V90" s="69" t="str">
        <f t="shared" si="52"/>
        <v>就労支援</v>
      </c>
      <c r="W90" s="69" t="str">
        <f t="shared" si="52"/>
        <v>労働環境改善</v>
      </c>
      <c r="X90" s="69" t="str">
        <f t="shared" si="52"/>
        <v>様々な産業を担う人材の育成</v>
      </c>
      <c r="Y90" s="69" t="str">
        <f t="shared" si="52"/>
        <v>女性の活躍推進</v>
      </c>
      <c r="Z90" s="69" t="str">
        <f t="shared" si="52"/>
        <v>農業等振興</v>
      </c>
      <c r="AA90" s="69" t="str">
        <f t="shared" si="52"/>
        <v>林業振興</v>
      </c>
      <c r="AB90" s="69" t="str">
        <f t="shared" si="52"/>
        <v>道路整備・維持管理</v>
      </c>
      <c r="AC90" s="69" t="str">
        <f t="shared" si="52"/>
        <v>河川整備・維持管理</v>
      </c>
      <c r="AD90" s="69" t="str">
        <f t="shared" si="52"/>
        <v>砂防対策</v>
      </c>
      <c r="AE90" s="69" t="str">
        <f t="shared" si="52"/>
        <v>公共交通の充実</v>
      </c>
      <c r="AF90" s="69" t="str">
        <f t="shared" si="52"/>
        <v>公園整備</v>
      </c>
      <c r="AG90" s="69" t="str">
        <f t="shared" si="52"/>
        <v>学校教育の充実</v>
      </c>
      <c r="AH90" s="69" t="str">
        <f t="shared" si="52"/>
        <v>社会教育・生涯学習の充実</v>
      </c>
      <c r="AI90" s="69" t="str">
        <f t="shared" si="52"/>
        <v>文化・芸術の振興</v>
      </c>
      <c r="AJ90" s="69" t="str">
        <f t="shared" si="52"/>
        <v>スポーツやレクリエーション
                        の推進</v>
      </c>
      <c r="AK90" s="69" t="str">
        <f t="shared" si="52"/>
        <v>若者の県内定着</v>
      </c>
      <c r="AL90" s="69" t="str">
        <f t="shared" si="52"/>
        <v>県外からの移住・定住の推進</v>
      </c>
      <c r="AM90" s="71" t="str">
        <f t="shared" si="52"/>
        <v>無回答</v>
      </c>
      <c r="AN90" s="5" t="s">
        <v>122</v>
      </c>
    </row>
    <row r="91" spans="1:41" x14ac:dyDescent="0.2">
      <c r="A91" s="286" t="str">
        <f>'問9S（表）'!A53</f>
        <v>全体(n = 1,553 )　　</v>
      </c>
      <c r="B91" s="36">
        <v>1553</v>
      </c>
      <c r="C91" s="28">
        <v>443</v>
      </c>
      <c r="D91" s="29">
        <v>190</v>
      </c>
      <c r="E91" s="29">
        <v>45</v>
      </c>
      <c r="F91" s="29">
        <v>172</v>
      </c>
      <c r="G91" s="29">
        <v>41</v>
      </c>
      <c r="H91" s="29">
        <v>247</v>
      </c>
      <c r="I91" s="29">
        <v>126</v>
      </c>
      <c r="J91" s="29">
        <v>258</v>
      </c>
      <c r="K91" s="29">
        <v>163</v>
      </c>
      <c r="L91" s="29">
        <v>89</v>
      </c>
      <c r="M91" s="29">
        <v>36</v>
      </c>
      <c r="N91" s="29">
        <v>283</v>
      </c>
      <c r="O91" s="29">
        <v>97</v>
      </c>
      <c r="P91" s="29">
        <v>40</v>
      </c>
      <c r="Q91" s="29">
        <v>225</v>
      </c>
      <c r="R91" s="29">
        <v>56</v>
      </c>
      <c r="S91" s="29">
        <v>55</v>
      </c>
      <c r="T91" s="29">
        <v>50</v>
      </c>
      <c r="U91" s="29">
        <v>155</v>
      </c>
      <c r="V91" s="29">
        <v>63</v>
      </c>
      <c r="W91" s="29">
        <v>14</v>
      </c>
      <c r="X91" s="29">
        <v>13</v>
      </c>
      <c r="Y91" s="29">
        <v>27</v>
      </c>
      <c r="Z91" s="29">
        <v>91</v>
      </c>
      <c r="AA91" s="29">
        <v>35</v>
      </c>
      <c r="AB91" s="29">
        <v>274</v>
      </c>
      <c r="AC91" s="29">
        <v>217</v>
      </c>
      <c r="AD91" s="29">
        <v>82</v>
      </c>
      <c r="AE91" s="29">
        <v>86</v>
      </c>
      <c r="AF91" s="29">
        <v>149</v>
      </c>
      <c r="AG91" s="29">
        <v>185</v>
      </c>
      <c r="AH91" s="29">
        <v>50</v>
      </c>
      <c r="AI91" s="29">
        <v>69</v>
      </c>
      <c r="AJ91" s="29">
        <v>104</v>
      </c>
      <c r="AK91" s="29">
        <v>26</v>
      </c>
      <c r="AL91" s="29">
        <v>60</v>
      </c>
      <c r="AM91" s="31"/>
      <c r="AN91" s="5">
        <f>SUM($C91:AM91)</f>
        <v>4316</v>
      </c>
    </row>
    <row r="92" spans="1:41" x14ac:dyDescent="0.2">
      <c r="A92" s="287"/>
      <c r="B92" s="37">
        <v>100</v>
      </c>
      <c r="C92" s="20">
        <v>28.525434642627172</v>
      </c>
      <c r="D92" s="232">
        <v>12.234385061171924</v>
      </c>
      <c r="E92" s="232">
        <v>2.8976175144880876</v>
      </c>
      <c r="F92" s="232">
        <v>11.07533805537669</v>
      </c>
      <c r="G92" s="232">
        <v>2.6400515132002575</v>
      </c>
      <c r="H92" s="232">
        <v>15.904700579523503</v>
      </c>
      <c r="I92" s="232">
        <v>8.1133290405666454</v>
      </c>
      <c r="J92" s="232">
        <v>16.613007083065035</v>
      </c>
      <c r="K92" s="232">
        <v>10.495814552479073</v>
      </c>
      <c r="L92" s="232">
        <v>5.7308435286542174</v>
      </c>
      <c r="M92" s="232">
        <v>2.3180940115904698</v>
      </c>
      <c r="N92" s="232">
        <v>18.222794591113971</v>
      </c>
      <c r="O92" s="232">
        <v>6.2459755312298775</v>
      </c>
      <c r="P92" s="232">
        <v>2.5756600128782998</v>
      </c>
      <c r="Q92" s="232">
        <v>14.488087572440438</v>
      </c>
      <c r="R92" s="232">
        <v>3.6059240180296199</v>
      </c>
      <c r="S92" s="232">
        <v>3.5415325177076626</v>
      </c>
      <c r="T92" s="232">
        <v>3.2195750160978753</v>
      </c>
      <c r="U92" s="232">
        <v>9.9806825499034115</v>
      </c>
      <c r="V92" s="232">
        <v>4.0566645202833227</v>
      </c>
      <c r="W92" s="232">
        <v>0.90148100450740498</v>
      </c>
      <c r="X92" s="232">
        <v>0.83708950418544747</v>
      </c>
      <c r="Y92" s="232">
        <v>1.7385705086928525</v>
      </c>
      <c r="Z92" s="232">
        <v>5.8596265292981329</v>
      </c>
      <c r="AA92" s="232">
        <v>2.2537025112685125</v>
      </c>
      <c r="AB92" s="232">
        <v>17.643271088216355</v>
      </c>
      <c r="AC92" s="232">
        <v>13.972955569864778</v>
      </c>
      <c r="AD92" s="232">
        <v>5.2801030264005151</v>
      </c>
      <c r="AE92" s="232">
        <v>5.5376690276883451</v>
      </c>
      <c r="AF92" s="232">
        <v>9.5943335479716669</v>
      </c>
      <c r="AG92" s="232">
        <v>11.912427559562138</v>
      </c>
      <c r="AH92" s="232">
        <v>3.2195750160978753</v>
      </c>
      <c r="AI92" s="232">
        <v>4.4430135222150673</v>
      </c>
      <c r="AJ92" s="232">
        <v>6.6967160334835798</v>
      </c>
      <c r="AK92" s="232">
        <v>1.6741790083708949</v>
      </c>
      <c r="AL92" s="232">
        <v>3.8634900193174504</v>
      </c>
      <c r="AM92" s="231"/>
      <c r="AN92" s="214"/>
    </row>
    <row r="93" spans="1:41" x14ac:dyDescent="0.2">
      <c r="A93" s="286" t="str">
        <f>'問9S（表）'!A55</f>
        <v>岐阜圏域(n = 584 )　　</v>
      </c>
      <c r="B93" s="36">
        <v>584</v>
      </c>
      <c r="C93" s="32">
        <v>171</v>
      </c>
      <c r="D93" s="33">
        <v>54</v>
      </c>
      <c r="E93" s="33">
        <v>16</v>
      </c>
      <c r="F93" s="33">
        <v>71</v>
      </c>
      <c r="G93" s="33">
        <v>18</v>
      </c>
      <c r="H93" s="33">
        <v>86</v>
      </c>
      <c r="I93" s="33">
        <v>48</v>
      </c>
      <c r="J93" s="33">
        <v>110</v>
      </c>
      <c r="K93" s="33">
        <v>63</v>
      </c>
      <c r="L93" s="33">
        <v>28</v>
      </c>
      <c r="M93" s="33">
        <v>14</v>
      </c>
      <c r="N93" s="33">
        <v>106</v>
      </c>
      <c r="O93" s="33">
        <v>38</v>
      </c>
      <c r="P93" s="33">
        <v>18</v>
      </c>
      <c r="Q93" s="33">
        <v>70</v>
      </c>
      <c r="R93" s="33">
        <v>14</v>
      </c>
      <c r="S93" s="33">
        <v>22</v>
      </c>
      <c r="T93" s="33">
        <v>25</v>
      </c>
      <c r="U93" s="33">
        <v>42</v>
      </c>
      <c r="V93" s="33">
        <v>27</v>
      </c>
      <c r="W93" s="33">
        <v>4</v>
      </c>
      <c r="X93" s="33">
        <v>4</v>
      </c>
      <c r="Y93" s="33">
        <v>9</v>
      </c>
      <c r="Z93" s="33">
        <v>17</v>
      </c>
      <c r="AA93" s="33">
        <v>8</v>
      </c>
      <c r="AB93" s="33">
        <v>108</v>
      </c>
      <c r="AC93" s="33">
        <v>90</v>
      </c>
      <c r="AD93" s="33">
        <v>22</v>
      </c>
      <c r="AE93" s="33">
        <v>48</v>
      </c>
      <c r="AF93" s="33">
        <v>83</v>
      </c>
      <c r="AG93" s="33">
        <v>70</v>
      </c>
      <c r="AH93" s="33">
        <v>23</v>
      </c>
      <c r="AI93" s="33">
        <v>24</v>
      </c>
      <c r="AJ93" s="33">
        <v>42</v>
      </c>
      <c r="AK93" s="33">
        <v>8</v>
      </c>
      <c r="AL93" s="33">
        <v>13</v>
      </c>
      <c r="AM93" s="35"/>
      <c r="AN93" s="5">
        <f>SUM($C93:AM93)</f>
        <v>1614</v>
      </c>
      <c r="AO93" t="str">
        <f>" 岐阜圏域（ n = "&amp;B93&amp;"）"</f>
        <v xml:space="preserve"> 岐阜圏域（ n = 584）</v>
      </c>
    </row>
    <row r="94" spans="1:41" x14ac:dyDescent="0.2">
      <c r="A94" s="287"/>
      <c r="B94" s="37">
        <v>100</v>
      </c>
      <c r="C94" s="20">
        <f t="shared" ref="C94:AL94" si="53">C93/$B$93*100</f>
        <v>29.280821917808218</v>
      </c>
      <c r="D94" s="20">
        <f t="shared" si="53"/>
        <v>9.2465753424657535</v>
      </c>
      <c r="E94" s="20">
        <f t="shared" si="53"/>
        <v>2.7397260273972601</v>
      </c>
      <c r="F94" s="20">
        <f t="shared" si="53"/>
        <v>12.157534246575343</v>
      </c>
      <c r="G94" s="20">
        <f t="shared" si="53"/>
        <v>3.0821917808219177</v>
      </c>
      <c r="H94" s="20">
        <f t="shared" si="53"/>
        <v>14.726027397260275</v>
      </c>
      <c r="I94" s="20">
        <f t="shared" si="53"/>
        <v>8.2191780821917799</v>
      </c>
      <c r="J94" s="20">
        <f t="shared" si="53"/>
        <v>18.835616438356166</v>
      </c>
      <c r="K94" s="20">
        <f t="shared" si="53"/>
        <v>10.787671232876713</v>
      </c>
      <c r="L94" s="20">
        <f t="shared" si="53"/>
        <v>4.7945205479452051</v>
      </c>
      <c r="M94" s="20">
        <f t="shared" si="53"/>
        <v>2.3972602739726026</v>
      </c>
      <c r="N94" s="20">
        <f t="shared" si="53"/>
        <v>18.150684931506849</v>
      </c>
      <c r="O94" s="20">
        <f t="shared" si="53"/>
        <v>6.506849315068493</v>
      </c>
      <c r="P94" s="20">
        <f t="shared" si="53"/>
        <v>3.0821917808219177</v>
      </c>
      <c r="Q94" s="20">
        <f t="shared" si="53"/>
        <v>11.986301369863012</v>
      </c>
      <c r="R94" s="20">
        <f t="shared" si="53"/>
        <v>2.3972602739726026</v>
      </c>
      <c r="S94" s="20">
        <f t="shared" si="53"/>
        <v>3.7671232876712328</v>
      </c>
      <c r="T94" s="20">
        <f t="shared" si="53"/>
        <v>4.2808219178082192</v>
      </c>
      <c r="U94" s="20">
        <f t="shared" si="53"/>
        <v>7.1917808219178081</v>
      </c>
      <c r="V94" s="20">
        <f t="shared" si="53"/>
        <v>4.6232876712328768</v>
      </c>
      <c r="W94" s="20">
        <f t="shared" si="53"/>
        <v>0.68493150684931503</v>
      </c>
      <c r="X94" s="20">
        <f t="shared" si="53"/>
        <v>0.68493150684931503</v>
      </c>
      <c r="Y94" s="20">
        <f t="shared" si="53"/>
        <v>1.5410958904109588</v>
      </c>
      <c r="Z94" s="20">
        <f t="shared" si="53"/>
        <v>2.9109589041095889</v>
      </c>
      <c r="AA94" s="20">
        <f t="shared" si="53"/>
        <v>1.3698630136986301</v>
      </c>
      <c r="AB94" s="20">
        <f t="shared" si="53"/>
        <v>18.493150684931507</v>
      </c>
      <c r="AC94" s="20">
        <f t="shared" si="53"/>
        <v>15.41095890410959</v>
      </c>
      <c r="AD94" s="20">
        <f t="shared" si="53"/>
        <v>3.7671232876712328</v>
      </c>
      <c r="AE94" s="20">
        <f t="shared" si="53"/>
        <v>8.2191780821917799</v>
      </c>
      <c r="AF94" s="20">
        <f t="shared" si="53"/>
        <v>14.212328767123289</v>
      </c>
      <c r="AG94" s="20">
        <f t="shared" si="53"/>
        <v>11.986301369863012</v>
      </c>
      <c r="AH94" s="20">
        <f t="shared" si="53"/>
        <v>3.9383561643835616</v>
      </c>
      <c r="AI94" s="20">
        <f t="shared" si="53"/>
        <v>4.10958904109589</v>
      </c>
      <c r="AJ94" s="20">
        <f t="shared" si="53"/>
        <v>7.1917808219178081</v>
      </c>
      <c r="AK94" s="20">
        <f t="shared" si="53"/>
        <v>1.3698630136986301</v>
      </c>
      <c r="AL94" s="20">
        <f t="shared" si="53"/>
        <v>2.2260273972602738</v>
      </c>
      <c r="AM94" s="20"/>
      <c r="AN94" s="214"/>
    </row>
    <row r="95" spans="1:41" x14ac:dyDescent="0.2">
      <c r="A95" s="286" t="str">
        <f>'問9S（表）'!A57</f>
        <v>西濃圏域(n = 280 )　　</v>
      </c>
      <c r="B95" s="36">
        <v>280</v>
      </c>
      <c r="C95" s="32">
        <v>77</v>
      </c>
      <c r="D95" s="33">
        <v>27</v>
      </c>
      <c r="E95" s="33">
        <v>4</v>
      </c>
      <c r="F95" s="33">
        <v>29</v>
      </c>
      <c r="G95" s="33">
        <v>5</v>
      </c>
      <c r="H95" s="33">
        <v>57</v>
      </c>
      <c r="I95" s="33">
        <v>17</v>
      </c>
      <c r="J95" s="33">
        <v>49</v>
      </c>
      <c r="K95" s="33">
        <v>24</v>
      </c>
      <c r="L95" s="33">
        <v>17</v>
      </c>
      <c r="M95" s="33">
        <v>5</v>
      </c>
      <c r="N95" s="33">
        <v>59</v>
      </c>
      <c r="O95" s="33">
        <v>16</v>
      </c>
      <c r="P95" s="33">
        <v>11</v>
      </c>
      <c r="Q95" s="33">
        <v>56</v>
      </c>
      <c r="R95" s="33">
        <v>11</v>
      </c>
      <c r="S95" s="33">
        <v>7</v>
      </c>
      <c r="T95" s="33">
        <v>2</v>
      </c>
      <c r="U95" s="33">
        <v>28</v>
      </c>
      <c r="V95" s="33">
        <v>14</v>
      </c>
      <c r="W95" s="33">
        <v>1</v>
      </c>
      <c r="X95" s="33">
        <v>2</v>
      </c>
      <c r="Y95" s="33">
        <v>6</v>
      </c>
      <c r="Z95" s="33">
        <v>20</v>
      </c>
      <c r="AA95" s="33">
        <v>5</v>
      </c>
      <c r="AB95" s="33">
        <v>49</v>
      </c>
      <c r="AC95" s="33">
        <v>41</v>
      </c>
      <c r="AD95" s="33">
        <v>8</v>
      </c>
      <c r="AE95" s="33">
        <v>8</v>
      </c>
      <c r="AF95" s="33">
        <v>16</v>
      </c>
      <c r="AG95" s="33">
        <v>33</v>
      </c>
      <c r="AH95" s="33">
        <v>2</v>
      </c>
      <c r="AI95" s="33">
        <v>14</v>
      </c>
      <c r="AJ95" s="33">
        <v>24</v>
      </c>
      <c r="AK95" s="33">
        <v>5</v>
      </c>
      <c r="AL95" s="33">
        <v>9</v>
      </c>
      <c r="AM95" s="35"/>
      <c r="AN95" s="5">
        <f>SUM($C95:AM95)</f>
        <v>758</v>
      </c>
      <c r="AO95" t="str">
        <f>" 西濃圏域（ n = "&amp;B95&amp;"）"</f>
        <v xml:space="preserve"> 西濃圏域（ n = 280）</v>
      </c>
    </row>
    <row r="96" spans="1:41" x14ac:dyDescent="0.2">
      <c r="A96" s="287"/>
      <c r="B96" s="37">
        <v>100</v>
      </c>
      <c r="C96" s="20">
        <f t="shared" ref="C96:AL96" si="54">C95/$B$95*100</f>
        <v>27.500000000000004</v>
      </c>
      <c r="D96" s="20">
        <f t="shared" si="54"/>
        <v>9.6428571428571441</v>
      </c>
      <c r="E96" s="20">
        <f t="shared" si="54"/>
        <v>1.4285714285714286</v>
      </c>
      <c r="F96" s="20">
        <f t="shared" si="54"/>
        <v>10.357142857142858</v>
      </c>
      <c r="G96" s="20">
        <f t="shared" si="54"/>
        <v>1.7857142857142856</v>
      </c>
      <c r="H96" s="20">
        <f t="shared" si="54"/>
        <v>20.357142857142858</v>
      </c>
      <c r="I96" s="20">
        <f t="shared" si="54"/>
        <v>6.0714285714285712</v>
      </c>
      <c r="J96" s="20">
        <f t="shared" si="54"/>
        <v>17.5</v>
      </c>
      <c r="K96" s="20">
        <f t="shared" si="54"/>
        <v>8.5714285714285712</v>
      </c>
      <c r="L96" s="20">
        <f t="shared" si="54"/>
        <v>6.0714285714285712</v>
      </c>
      <c r="M96" s="20">
        <f t="shared" si="54"/>
        <v>1.7857142857142856</v>
      </c>
      <c r="N96" s="20">
        <f t="shared" si="54"/>
        <v>21.071428571428573</v>
      </c>
      <c r="O96" s="20">
        <f t="shared" si="54"/>
        <v>5.7142857142857144</v>
      </c>
      <c r="P96" s="20">
        <f t="shared" si="54"/>
        <v>3.9285714285714284</v>
      </c>
      <c r="Q96" s="20">
        <f t="shared" si="54"/>
        <v>20</v>
      </c>
      <c r="R96" s="20">
        <f t="shared" si="54"/>
        <v>3.9285714285714284</v>
      </c>
      <c r="S96" s="20">
        <f t="shared" si="54"/>
        <v>2.5</v>
      </c>
      <c r="T96" s="20">
        <f t="shared" si="54"/>
        <v>0.7142857142857143</v>
      </c>
      <c r="U96" s="20">
        <f t="shared" si="54"/>
        <v>10</v>
      </c>
      <c r="V96" s="20">
        <f t="shared" si="54"/>
        <v>5</v>
      </c>
      <c r="W96" s="20">
        <f t="shared" si="54"/>
        <v>0.35714285714285715</v>
      </c>
      <c r="X96" s="20">
        <f t="shared" si="54"/>
        <v>0.7142857142857143</v>
      </c>
      <c r="Y96" s="20">
        <f t="shared" si="54"/>
        <v>2.1428571428571428</v>
      </c>
      <c r="Z96" s="20">
        <f t="shared" si="54"/>
        <v>7.1428571428571423</v>
      </c>
      <c r="AA96" s="20">
        <f t="shared" si="54"/>
        <v>1.7857142857142856</v>
      </c>
      <c r="AB96" s="20">
        <f t="shared" si="54"/>
        <v>17.5</v>
      </c>
      <c r="AC96" s="20">
        <f t="shared" si="54"/>
        <v>14.642857142857144</v>
      </c>
      <c r="AD96" s="20">
        <f t="shared" si="54"/>
        <v>2.8571428571428572</v>
      </c>
      <c r="AE96" s="20">
        <f t="shared" si="54"/>
        <v>2.8571428571428572</v>
      </c>
      <c r="AF96" s="20">
        <f t="shared" si="54"/>
        <v>5.7142857142857144</v>
      </c>
      <c r="AG96" s="20">
        <f t="shared" si="54"/>
        <v>11.785714285714285</v>
      </c>
      <c r="AH96" s="20">
        <f t="shared" si="54"/>
        <v>0.7142857142857143</v>
      </c>
      <c r="AI96" s="20">
        <f t="shared" si="54"/>
        <v>5</v>
      </c>
      <c r="AJ96" s="20">
        <f t="shared" si="54"/>
        <v>8.5714285714285712</v>
      </c>
      <c r="AK96" s="20">
        <f t="shared" si="54"/>
        <v>1.7857142857142856</v>
      </c>
      <c r="AL96" s="20">
        <f t="shared" si="54"/>
        <v>3.214285714285714</v>
      </c>
      <c r="AM96" s="20"/>
      <c r="AN96" s="214"/>
    </row>
    <row r="97" spans="1:41" x14ac:dyDescent="0.2">
      <c r="A97" s="286" t="str">
        <f>'問9S（表）'!A59</f>
        <v>中濃圏域(n = 279 )　　</v>
      </c>
      <c r="B97" s="36">
        <v>279</v>
      </c>
      <c r="C97" s="32">
        <v>94</v>
      </c>
      <c r="D97" s="33">
        <v>47</v>
      </c>
      <c r="E97" s="33">
        <v>10</v>
      </c>
      <c r="F97" s="33">
        <v>31</v>
      </c>
      <c r="G97" s="33">
        <v>6</v>
      </c>
      <c r="H97" s="33">
        <v>34</v>
      </c>
      <c r="I97" s="33">
        <v>27</v>
      </c>
      <c r="J97" s="33">
        <v>49</v>
      </c>
      <c r="K97" s="33">
        <v>29</v>
      </c>
      <c r="L97" s="33">
        <v>18</v>
      </c>
      <c r="M97" s="33">
        <v>5</v>
      </c>
      <c r="N97" s="33">
        <v>52</v>
      </c>
      <c r="O97" s="33">
        <v>15</v>
      </c>
      <c r="P97" s="33">
        <v>5</v>
      </c>
      <c r="Q97" s="33">
        <v>40</v>
      </c>
      <c r="R97" s="33">
        <v>9</v>
      </c>
      <c r="S97" s="33">
        <v>8</v>
      </c>
      <c r="T97" s="33">
        <v>8</v>
      </c>
      <c r="U97" s="33">
        <v>35</v>
      </c>
      <c r="V97" s="33">
        <v>9</v>
      </c>
      <c r="W97" s="33">
        <v>1</v>
      </c>
      <c r="X97" s="33">
        <v>3</v>
      </c>
      <c r="Y97" s="33">
        <v>5</v>
      </c>
      <c r="Z97" s="33">
        <v>17</v>
      </c>
      <c r="AA97" s="33">
        <v>10</v>
      </c>
      <c r="AB97" s="33">
        <v>50</v>
      </c>
      <c r="AC97" s="33">
        <v>33</v>
      </c>
      <c r="AD97" s="33">
        <v>14</v>
      </c>
      <c r="AE97" s="33">
        <v>15</v>
      </c>
      <c r="AF97" s="33">
        <v>24</v>
      </c>
      <c r="AG97" s="33">
        <v>26</v>
      </c>
      <c r="AH97" s="33">
        <v>10</v>
      </c>
      <c r="AI97" s="33">
        <v>15</v>
      </c>
      <c r="AJ97" s="33">
        <v>17</v>
      </c>
      <c r="AK97" s="33">
        <v>5</v>
      </c>
      <c r="AL97" s="33">
        <v>17</v>
      </c>
      <c r="AM97" s="35"/>
      <c r="AN97" s="5">
        <f>SUM($C97:AM97)</f>
        <v>793</v>
      </c>
      <c r="AO97" t="str">
        <f>" 中濃圏域（ n = "&amp;B97&amp;"）"</f>
        <v xml:space="preserve"> 中濃圏域（ n = 279）</v>
      </c>
    </row>
    <row r="98" spans="1:41" x14ac:dyDescent="0.2">
      <c r="A98" s="287"/>
      <c r="B98" s="37">
        <v>100</v>
      </c>
      <c r="C98" s="20">
        <f t="shared" ref="C98:AL98" si="55">C97/$B$97*100</f>
        <v>33.691756272401435</v>
      </c>
      <c r="D98" s="20">
        <f t="shared" si="55"/>
        <v>16.845878136200717</v>
      </c>
      <c r="E98" s="20">
        <f t="shared" si="55"/>
        <v>3.5842293906810032</v>
      </c>
      <c r="F98" s="20">
        <f t="shared" si="55"/>
        <v>11.111111111111111</v>
      </c>
      <c r="G98" s="20">
        <f t="shared" si="55"/>
        <v>2.1505376344086025</v>
      </c>
      <c r="H98" s="20">
        <f t="shared" si="55"/>
        <v>12.186379928315413</v>
      </c>
      <c r="I98" s="20">
        <f t="shared" si="55"/>
        <v>9.67741935483871</v>
      </c>
      <c r="J98" s="20">
        <f t="shared" si="55"/>
        <v>17.562724014336915</v>
      </c>
      <c r="K98" s="20">
        <f t="shared" si="55"/>
        <v>10.394265232974909</v>
      </c>
      <c r="L98" s="20">
        <f t="shared" si="55"/>
        <v>6.4516129032258061</v>
      </c>
      <c r="M98" s="20">
        <f t="shared" si="55"/>
        <v>1.7921146953405016</v>
      </c>
      <c r="N98" s="20">
        <f t="shared" si="55"/>
        <v>18.637992831541219</v>
      </c>
      <c r="O98" s="20">
        <f t="shared" si="55"/>
        <v>5.376344086021505</v>
      </c>
      <c r="P98" s="20">
        <f t="shared" si="55"/>
        <v>1.7921146953405016</v>
      </c>
      <c r="Q98" s="20">
        <f t="shared" si="55"/>
        <v>14.336917562724013</v>
      </c>
      <c r="R98" s="20">
        <f t="shared" si="55"/>
        <v>3.225806451612903</v>
      </c>
      <c r="S98" s="20">
        <f t="shared" si="55"/>
        <v>2.8673835125448028</v>
      </c>
      <c r="T98" s="20">
        <f t="shared" si="55"/>
        <v>2.8673835125448028</v>
      </c>
      <c r="U98" s="20">
        <f t="shared" si="55"/>
        <v>12.544802867383511</v>
      </c>
      <c r="V98" s="20">
        <f t="shared" si="55"/>
        <v>3.225806451612903</v>
      </c>
      <c r="W98" s="20">
        <f t="shared" si="55"/>
        <v>0.35842293906810035</v>
      </c>
      <c r="X98" s="20">
        <f t="shared" si="55"/>
        <v>1.0752688172043012</v>
      </c>
      <c r="Y98" s="20">
        <f t="shared" si="55"/>
        <v>1.7921146953405016</v>
      </c>
      <c r="Z98" s="20">
        <f t="shared" si="55"/>
        <v>6.0931899641577063</v>
      </c>
      <c r="AA98" s="20">
        <f t="shared" si="55"/>
        <v>3.5842293906810032</v>
      </c>
      <c r="AB98" s="20">
        <f t="shared" si="55"/>
        <v>17.921146953405017</v>
      </c>
      <c r="AC98" s="20">
        <f t="shared" si="55"/>
        <v>11.827956989247312</v>
      </c>
      <c r="AD98" s="20">
        <f t="shared" si="55"/>
        <v>5.0179211469534053</v>
      </c>
      <c r="AE98" s="20">
        <f t="shared" si="55"/>
        <v>5.376344086021505</v>
      </c>
      <c r="AF98" s="20">
        <f t="shared" si="55"/>
        <v>8.6021505376344098</v>
      </c>
      <c r="AG98" s="20">
        <f t="shared" si="55"/>
        <v>9.3189964157706093</v>
      </c>
      <c r="AH98" s="20">
        <f t="shared" si="55"/>
        <v>3.5842293906810032</v>
      </c>
      <c r="AI98" s="20">
        <f t="shared" si="55"/>
        <v>5.376344086021505</v>
      </c>
      <c r="AJ98" s="20">
        <f t="shared" si="55"/>
        <v>6.0931899641577063</v>
      </c>
      <c r="AK98" s="20">
        <f t="shared" si="55"/>
        <v>1.7921146953405016</v>
      </c>
      <c r="AL98" s="20">
        <f t="shared" si="55"/>
        <v>6.0931899641577063</v>
      </c>
      <c r="AM98" s="20"/>
      <c r="AN98" s="214"/>
    </row>
    <row r="99" spans="1:41" x14ac:dyDescent="0.2">
      <c r="A99" s="286" t="str">
        <f>'問9S（表）'!A61</f>
        <v>東濃圏域(n = 262 )　　</v>
      </c>
      <c r="B99" s="36">
        <v>262</v>
      </c>
      <c r="C99" s="32">
        <v>55</v>
      </c>
      <c r="D99" s="33">
        <v>37</v>
      </c>
      <c r="E99" s="33">
        <v>12</v>
      </c>
      <c r="F99" s="33">
        <v>28</v>
      </c>
      <c r="G99" s="33">
        <v>5</v>
      </c>
      <c r="H99" s="33">
        <v>42</v>
      </c>
      <c r="I99" s="33">
        <v>24</v>
      </c>
      <c r="J99" s="33">
        <v>25</v>
      </c>
      <c r="K99" s="33">
        <v>28</v>
      </c>
      <c r="L99" s="33">
        <v>16</v>
      </c>
      <c r="M99" s="33">
        <v>8</v>
      </c>
      <c r="N99" s="33">
        <v>32</v>
      </c>
      <c r="O99" s="33">
        <v>14</v>
      </c>
      <c r="P99" s="33">
        <v>3</v>
      </c>
      <c r="Q99" s="33">
        <v>33</v>
      </c>
      <c r="R99" s="33">
        <v>13</v>
      </c>
      <c r="S99" s="33">
        <v>13</v>
      </c>
      <c r="T99" s="33">
        <v>10</v>
      </c>
      <c r="U99" s="33">
        <v>22</v>
      </c>
      <c r="V99" s="33">
        <v>8</v>
      </c>
      <c r="W99" s="33">
        <v>5</v>
      </c>
      <c r="X99" s="33">
        <v>0</v>
      </c>
      <c r="Y99" s="33">
        <v>3</v>
      </c>
      <c r="Z99" s="33">
        <v>18</v>
      </c>
      <c r="AA99" s="33">
        <v>7</v>
      </c>
      <c r="AB99" s="33">
        <v>28</v>
      </c>
      <c r="AC99" s="33">
        <v>19</v>
      </c>
      <c r="AD99" s="33">
        <v>17</v>
      </c>
      <c r="AE99" s="33">
        <v>7</v>
      </c>
      <c r="AF99" s="33">
        <v>15</v>
      </c>
      <c r="AG99" s="33">
        <v>31</v>
      </c>
      <c r="AH99" s="33">
        <v>9</v>
      </c>
      <c r="AI99" s="33">
        <v>9</v>
      </c>
      <c r="AJ99" s="33">
        <v>14</v>
      </c>
      <c r="AK99" s="33">
        <v>5</v>
      </c>
      <c r="AL99" s="33">
        <v>12</v>
      </c>
      <c r="AM99" s="35"/>
      <c r="AN99" s="5">
        <f>SUM($C99:AM99)</f>
        <v>627</v>
      </c>
      <c r="AO99" t="str">
        <f>" 東濃圏域（ n = "&amp;B99&amp;"）"</f>
        <v xml:space="preserve"> 東濃圏域（ n = 262）</v>
      </c>
    </row>
    <row r="100" spans="1:41" x14ac:dyDescent="0.2">
      <c r="A100" s="287"/>
      <c r="B100" s="37">
        <v>100</v>
      </c>
      <c r="C100" s="20">
        <f t="shared" ref="C100:AL100" si="56">C99/$B$99*100</f>
        <v>20.992366412213741</v>
      </c>
      <c r="D100" s="20">
        <f t="shared" si="56"/>
        <v>14.122137404580155</v>
      </c>
      <c r="E100" s="20">
        <f t="shared" si="56"/>
        <v>4.5801526717557248</v>
      </c>
      <c r="F100" s="20">
        <f t="shared" si="56"/>
        <v>10.687022900763358</v>
      </c>
      <c r="G100" s="20">
        <f t="shared" si="56"/>
        <v>1.9083969465648856</v>
      </c>
      <c r="H100" s="20">
        <f t="shared" si="56"/>
        <v>16.030534351145036</v>
      </c>
      <c r="I100" s="20">
        <f t="shared" si="56"/>
        <v>9.1603053435114496</v>
      </c>
      <c r="J100" s="20">
        <f t="shared" si="56"/>
        <v>9.5419847328244281</v>
      </c>
      <c r="K100" s="20">
        <f t="shared" si="56"/>
        <v>10.687022900763358</v>
      </c>
      <c r="L100" s="20">
        <f t="shared" si="56"/>
        <v>6.1068702290076331</v>
      </c>
      <c r="M100" s="20">
        <f t="shared" si="56"/>
        <v>3.0534351145038165</v>
      </c>
      <c r="N100" s="20">
        <f t="shared" si="56"/>
        <v>12.213740458015266</v>
      </c>
      <c r="O100" s="20">
        <f t="shared" si="56"/>
        <v>5.343511450381679</v>
      </c>
      <c r="P100" s="20">
        <f t="shared" si="56"/>
        <v>1.1450381679389312</v>
      </c>
      <c r="Q100" s="20">
        <f t="shared" si="56"/>
        <v>12.595419847328243</v>
      </c>
      <c r="R100" s="20">
        <f t="shared" si="56"/>
        <v>4.9618320610687023</v>
      </c>
      <c r="S100" s="20">
        <f t="shared" si="56"/>
        <v>4.9618320610687023</v>
      </c>
      <c r="T100" s="20">
        <f t="shared" si="56"/>
        <v>3.8167938931297711</v>
      </c>
      <c r="U100" s="20">
        <f t="shared" si="56"/>
        <v>8.3969465648854964</v>
      </c>
      <c r="V100" s="20">
        <f t="shared" si="56"/>
        <v>3.0534351145038165</v>
      </c>
      <c r="W100" s="20">
        <f t="shared" si="56"/>
        <v>1.9083969465648856</v>
      </c>
      <c r="X100" s="20">
        <f t="shared" si="56"/>
        <v>0</v>
      </c>
      <c r="Y100" s="20">
        <f t="shared" si="56"/>
        <v>1.1450381679389312</v>
      </c>
      <c r="Z100" s="20">
        <f t="shared" si="56"/>
        <v>6.8702290076335881</v>
      </c>
      <c r="AA100" s="20">
        <f t="shared" si="56"/>
        <v>2.6717557251908395</v>
      </c>
      <c r="AB100" s="20">
        <f t="shared" si="56"/>
        <v>10.687022900763358</v>
      </c>
      <c r="AC100" s="20">
        <f t="shared" si="56"/>
        <v>7.2519083969465647</v>
      </c>
      <c r="AD100" s="20">
        <f t="shared" si="56"/>
        <v>6.4885496183206106</v>
      </c>
      <c r="AE100" s="20">
        <f t="shared" si="56"/>
        <v>2.6717557251908395</v>
      </c>
      <c r="AF100" s="20">
        <f t="shared" si="56"/>
        <v>5.7251908396946565</v>
      </c>
      <c r="AG100" s="20">
        <f t="shared" si="56"/>
        <v>11.83206106870229</v>
      </c>
      <c r="AH100" s="20">
        <f t="shared" si="56"/>
        <v>3.4351145038167941</v>
      </c>
      <c r="AI100" s="20">
        <f t="shared" si="56"/>
        <v>3.4351145038167941</v>
      </c>
      <c r="AJ100" s="20">
        <f t="shared" si="56"/>
        <v>5.343511450381679</v>
      </c>
      <c r="AK100" s="20">
        <f t="shared" si="56"/>
        <v>1.9083969465648856</v>
      </c>
      <c r="AL100" s="20">
        <f t="shared" si="56"/>
        <v>4.5801526717557248</v>
      </c>
      <c r="AM100" s="20"/>
      <c r="AN100" s="214"/>
    </row>
    <row r="101" spans="1:41" x14ac:dyDescent="0.2">
      <c r="A101" s="286" t="str">
        <f>'問9S（表）'!A63</f>
        <v>飛騨圏域(n = 114 )　　</v>
      </c>
      <c r="B101" s="36">
        <v>114</v>
      </c>
      <c r="C101" s="32">
        <v>36</v>
      </c>
      <c r="D101" s="33">
        <v>19</v>
      </c>
      <c r="E101" s="33">
        <v>2</v>
      </c>
      <c r="F101" s="33">
        <v>7</v>
      </c>
      <c r="G101" s="33">
        <v>5</v>
      </c>
      <c r="H101" s="33">
        <v>21</v>
      </c>
      <c r="I101" s="33">
        <v>6</v>
      </c>
      <c r="J101" s="33">
        <v>15</v>
      </c>
      <c r="K101" s="33">
        <v>15</v>
      </c>
      <c r="L101" s="33">
        <v>8</v>
      </c>
      <c r="M101" s="33">
        <v>2</v>
      </c>
      <c r="N101" s="33">
        <v>26</v>
      </c>
      <c r="O101" s="33">
        <v>7</v>
      </c>
      <c r="P101" s="33">
        <v>1</v>
      </c>
      <c r="Q101" s="33">
        <v>19</v>
      </c>
      <c r="R101" s="33">
        <v>6</v>
      </c>
      <c r="S101" s="33">
        <v>2</v>
      </c>
      <c r="T101" s="33">
        <v>2</v>
      </c>
      <c r="U101" s="33">
        <v>21</v>
      </c>
      <c r="V101" s="33">
        <v>3</v>
      </c>
      <c r="W101" s="33">
        <v>2</v>
      </c>
      <c r="X101" s="33">
        <v>3</v>
      </c>
      <c r="Y101" s="33">
        <v>2</v>
      </c>
      <c r="Z101" s="33">
        <v>14</v>
      </c>
      <c r="AA101" s="33">
        <v>1</v>
      </c>
      <c r="AB101" s="33">
        <v>34</v>
      </c>
      <c r="AC101" s="33">
        <v>26</v>
      </c>
      <c r="AD101" s="33">
        <v>17</v>
      </c>
      <c r="AE101" s="33">
        <v>4</v>
      </c>
      <c r="AF101" s="33">
        <v>4</v>
      </c>
      <c r="AG101" s="33">
        <v>18</v>
      </c>
      <c r="AH101" s="33">
        <v>2</v>
      </c>
      <c r="AI101" s="33">
        <v>4</v>
      </c>
      <c r="AJ101" s="33">
        <v>3</v>
      </c>
      <c r="AK101" s="33">
        <v>2</v>
      </c>
      <c r="AL101" s="33">
        <v>7</v>
      </c>
      <c r="AM101" s="35"/>
      <c r="AN101" s="5">
        <f>SUM($C101:AM101)</f>
        <v>366</v>
      </c>
      <c r="AO101" t="str">
        <f>" 飛騨圏域（ n = "&amp;B101&amp;"）"</f>
        <v xml:space="preserve"> 飛騨圏域（ n = 114）</v>
      </c>
    </row>
    <row r="102" spans="1:41" x14ac:dyDescent="0.2">
      <c r="A102" s="287"/>
      <c r="B102" s="37">
        <v>100</v>
      </c>
      <c r="C102" s="20">
        <f t="shared" ref="C102:AL102" si="57">C101/$B$101*100</f>
        <v>31.578947368421051</v>
      </c>
      <c r="D102" s="20">
        <f t="shared" si="57"/>
        <v>16.666666666666664</v>
      </c>
      <c r="E102" s="20">
        <f t="shared" si="57"/>
        <v>1.7543859649122806</v>
      </c>
      <c r="F102" s="20">
        <f t="shared" si="57"/>
        <v>6.140350877192982</v>
      </c>
      <c r="G102" s="20">
        <f t="shared" si="57"/>
        <v>4.3859649122807012</v>
      </c>
      <c r="H102" s="20">
        <f t="shared" si="57"/>
        <v>18.421052631578945</v>
      </c>
      <c r="I102" s="20">
        <f t="shared" si="57"/>
        <v>5.2631578947368416</v>
      </c>
      <c r="J102" s="20">
        <f t="shared" si="57"/>
        <v>13.157894736842104</v>
      </c>
      <c r="K102" s="20">
        <f t="shared" si="57"/>
        <v>13.157894736842104</v>
      </c>
      <c r="L102" s="20">
        <f t="shared" si="57"/>
        <v>7.0175438596491224</v>
      </c>
      <c r="M102" s="20">
        <f t="shared" si="57"/>
        <v>1.7543859649122806</v>
      </c>
      <c r="N102" s="20">
        <f t="shared" si="57"/>
        <v>22.807017543859647</v>
      </c>
      <c r="O102" s="20">
        <f t="shared" si="57"/>
        <v>6.140350877192982</v>
      </c>
      <c r="P102" s="20">
        <f t="shared" si="57"/>
        <v>0.8771929824561403</v>
      </c>
      <c r="Q102" s="20">
        <f t="shared" si="57"/>
        <v>16.666666666666664</v>
      </c>
      <c r="R102" s="20">
        <f t="shared" si="57"/>
        <v>5.2631578947368416</v>
      </c>
      <c r="S102" s="20">
        <f t="shared" si="57"/>
        <v>1.7543859649122806</v>
      </c>
      <c r="T102" s="20">
        <f t="shared" si="57"/>
        <v>1.7543859649122806</v>
      </c>
      <c r="U102" s="20">
        <f t="shared" si="57"/>
        <v>18.421052631578945</v>
      </c>
      <c r="V102" s="20">
        <f t="shared" si="57"/>
        <v>2.6315789473684208</v>
      </c>
      <c r="W102" s="20">
        <f t="shared" si="57"/>
        <v>1.7543859649122806</v>
      </c>
      <c r="X102" s="20">
        <f t="shared" si="57"/>
        <v>2.6315789473684208</v>
      </c>
      <c r="Y102" s="20">
        <f t="shared" si="57"/>
        <v>1.7543859649122806</v>
      </c>
      <c r="Z102" s="20">
        <f t="shared" si="57"/>
        <v>12.280701754385964</v>
      </c>
      <c r="AA102" s="20">
        <f t="shared" si="57"/>
        <v>0.8771929824561403</v>
      </c>
      <c r="AB102" s="20">
        <f t="shared" si="57"/>
        <v>29.82456140350877</v>
      </c>
      <c r="AC102" s="20">
        <f t="shared" si="57"/>
        <v>22.807017543859647</v>
      </c>
      <c r="AD102" s="20">
        <f t="shared" si="57"/>
        <v>14.912280701754385</v>
      </c>
      <c r="AE102" s="20">
        <f t="shared" si="57"/>
        <v>3.5087719298245612</v>
      </c>
      <c r="AF102" s="20">
        <f t="shared" si="57"/>
        <v>3.5087719298245612</v>
      </c>
      <c r="AG102" s="20">
        <f t="shared" si="57"/>
        <v>15.789473684210526</v>
      </c>
      <c r="AH102" s="20">
        <f t="shared" si="57"/>
        <v>1.7543859649122806</v>
      </c>
      <c r="AI102" s="20">
        <f t="shared" si="57"/>
        <v>3.5087719298245612</v>
      </c>
      <c r="AJ102" s="20">
        <f t="shared" si="57"/>
        <v>2.6315789473684208</v>
      </c>
      <c r="AK102" s="20">
        <f t="shared" si="57"/>
        <v>1.7543859649122806</v>
      </c>
      <c r="AL102" s="20">
        <f t="shared" si="57"/>
        <v>6.140350877192982</v>
      </c>
      <c r="AM102" s="20"/>
      <c r="AN102" s="251"/>
    </row>
    <row r="103" spans="1:41" s="205" customFormat="1" x14ac:dyDescent="0.2">
      <c r="A103" s="203"/>
      <c r="B103" s="201"/>
      <c r="C103" s="201">
        <f t="shared" ref="C103:AL103" si="58">_xlfn.RANK.EQ(C92,$C$92:$AL$92,0)</f>
        <v>1</v>
      </c>
      <c r="D103" s="201">
        <f t="shared" si="58"/>
        <v>8</v>
      </c>
      <c r="E103" s="201">
        <f t="shared" si="58"/>
        <v>28</v>
      </c>
      <c r="F103" s="201">
        <f t="shared" si="58"/>
        <v>10</v>
      </c>
      <c r="G103" s="201">
        <f t="shared" si="58"/>
        <v>29</v>
      </c>
      <c r="H103" s="201">
        <f t="shared" si="58"/>
        <v>5</v>
      </c>
      <c r="I103" s="201">
        <f t="shared" si="58"/>
        <v>14</v>
      </c>
      <c r="J103" s="201">
        <f t="shared" si="58"/>
        <v>4</v>
      </c>
      <c r="K103" s="201">
        <f t="shared" si="58"/>
        <v>11</v>
      </c>
      <c r="L103" s="201">
        <f t="shared" si="58"/>
        <v>18</v>
      </c>
      <c r="M103" s="201">
        <f t="shared" si="58"/>
        <v>31</v>
      </c>
      <c r="N103" s="201">
        <f t="shared" si="58"/>
        <v>2</v>
      </c>
      <c r="O103" s="201">
        <f t="shared" si="58"/>
        <v>16</v>
      </c>
      <c r="P103" s="201">
        <f t="shared" si="58"/>
        <v>30</v>
      </c>
      <c r="Q103" s="201">
        <f t="shared" si="58"/>
        <v>6</v>
      </c>
      <c r="R103" s="201">
        <f t="shared" si="58"/>
        <v>24</v>
      </c>
      <c r="S103" s="201">
        <f t="shared" si="58"/>
        <v>25</v>
      </c>
      <c r="T103" s="201">
        <f t="shared" si="58"/>
        <v>26</v>
      </c>
      <c r="U103" s="201">
        <f t="shared" si="58"/>
        <v>12</v>
      </c>
      <c r="V103" s="201">
        <f t="shared" si="58"/>
        <v>22</v>
      </c>
      <c r="W103" s="201">
        <f t="shared" si="58"/>
        <v>35</v>
      </c>
      <c r="X103" s="201">
        <f t="shared" si="58"/>
        <v>36</v>
      </c>
      <c r="Y103" s="201">
        <f t="shared" si="58"/>
        <v>33</v>
      </c>
      <c r="Z103" s="201">
        <f t="shared" si="58"/>
        <v>17</v>
      </c>
      <c r="AA103" s="201">
        <f t="shared" si="58"/>
        <v>32</v>
      </c>
      <c r="AB103" s="201">
        <f t="shared" si="58"/>
        <v>3</v>
      </c>
      <c r="AC103" s="201">
        <f t="shared" si="58"/>
        <v>7</v>
      </c>
      <c r="AD103" s="201">
        <f t="shared" si="58"/>
        <v>20</v>
      </c>
      <c r="AE103" s="201">
        <f t="shared" si="58"/>
        <v>19</v>
      </c>
      <c r="AF103" s="201">
        <f t="shared" si="58"/>
        <v>13</v>
      </c>
      <c r="AG103" s="201">
        <f t="shared" si="58"/>
        <v>9</v>
      </c>
      <c r="AH103" s="201">
        <f t="shared" si="58"/>
        <v>26</v>
      </c>
      <c r="AI103" s="201">
        <f t="shared" si="58"/>
        <v>21</v>
      </c>
      <c r="AJ103" s="201">
        <f t="shared" si="58"/>
        <v>15</v>
      </c>
      <c r="AK103" s="201">
        <f t="shared" si="58"/>
        <v>34</v>
      </c>
      <c r="AL103" s="201">
        <f t="shared" si="58"/>
        <v>23</v>
      </c>
      <c r="AM103" s="201"/>
      <c r="AN103" s="201">
        <f>SUM(C103:AM103)</f>
        <v>665</v>
      </c>
    </row>
    <row r="104" spans="1:41" x14ac:dyDescent="0.2">
      <c r="A104" s="26" t="s">
        <v>2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9"/>
      <c r="AN104" s="214"/>
    </row>
    <row r="105" spans="1:41" x14ac:dyDescent="0.2">
      <c r="A105" s="6" t="s">
        <v>4</v>
      </c>
      <c r="B105" s="1"/>
      <c r="C105" s="252">
        <v>1</v>
      </c>
      <c r="D105" s="252">
        <v>2</v>
      </c>
      <c r="E105" s="252">
        <v>3</v>
      </c>
      <c r="F105" s="252">
        <v>4</v>
      </c>
      <c r="G105" s="252">
        <v>4</v>
      </c>
      <c r="H105" s="252">
        <v>6</v>
      </c>
      <c r="I105" s="252">
        <v>7</v>
      </c>
      <c r="J105" s="252">
        <v>8</v>
      </c>
      <c r="K105" s="252">
        <v>9</v>
      </c>
      <c r="L105" s="252">
        <v>10</v>
      </c>
      <c r="M105" s="252">
        <v>11</v>
      </c>
      <c r="N105" s="252">
        <v>12</v>
      </c>
      <c r="O105" s="252">
        <v>13</v>
      </c>
      <c r="P105" s="252">
        <v>14</v>
      </c>
      <c r="Q105" s="252">
        <v>15</v>
      </c>
      <c r="R105" s="252">
        <v>16</v>
      </c>
      <c r="S105" s="252">
        <v>16</v>
      </c>
      <c r="T105" s="252">
        <v>18</v>
      </c>
      <c r="U105" s="252">
        <v>19</v>
      </c>
      <c r="V105" s="252">
        <v>19</v>
      </c>
      <c r="W105" s="252">
        <v>21</v>
      </c>
      <c r="X105" s="252">
        <v>22</v>
      </c>
      <c r="Y105" s="252">
        <v>23</v>
      </c>
      <c r="Z105" s="252">
        <v>24</v>
      </c>
      <c r="AA105" s="252">
        <v>25</v>
      </c>
      <c r="AB105" s="252">
        <v>26</v>
      </c>
      <c r="AC105" s="252">
        <v>27</v>
      </c>
      <c r="AD105" s="252">
        <v>28</v>
      </c>
      <c r="AE105" s="252">
        <v>29</v>
      </c>
      <c r="AF105" s="252">
        <v>30</v>
      </c>
      <c r="AG105" s="252">
        <v>31</v>
      </c>
      <c r="AH105" s="252">
        <v>31</v>
      </c>
      <c r="AI105" s="252">
        <v>33</v>
      </c>
      <c r="AJ105" s="252">
        <v>34</v>
      </c>
      <c r="AK105" s="252">
        <v>35</v>
      </c>
      <c r="AL105" s="252">
        <v>36</v>
      </c>
      <c r="AM105" s="216">
        <v>37</v>
      </c>
    </row>
    <row r="106" spans="1:41" ht="64.8" x14ac:dyDescent="0.2">
      <c r="A106" s="13" t="s">
        <v>27</v>
      </c>
      <c r="B106" s="67" t="s">
        <v>161</v>
      </c>
      <c r="C106" s="68" t="s">
        <v>406</v>
      </c>
      <c r="D106" s="69" t="s">
        <v>405</v>
      </c>
      <c r="E106" s="69" t="s">
        <v>404</v>
      </c>
      <c r="F106" s="69" t="s">
        <v>403</v>
      </c>
      <c r="G106" s="69" t="s">
        <v>402</v>
      </c>
      <c r="H106" s="69" t="s">
        <v>401</v>
      </c>
      <c r="I106" s="69" t="s">
        <v>400</v>
      </c>
      <c r="J106" s="69" t="s">
        <v>399</v>
      </c>
      <c r="K106" s="69" t="s">
        <v>398</v>
      </c>
      <c r="L106" s="69" t="s">
        <v>397</v>
      </c>
      <c r="M106" s="69" t="s">
        <v>396</v>
      </c>
      <c r="N106" s="69" t="s">
        <v>395</v>
      </c>
      <c r="O106" s="69" t="s">
        <v>394</v>
      </c>
      <c r="P106" s="69" t="s">
        <v>393</v>
      </c>
      <c r="Q106" s="69" t="s">
        <v>392</v>
      </c>
      <c r="R106" s="69" t="s">
        <v>391</v>
      </c>
      <c r="S106" s="69" t="s">
        <v>390</v>
      </c>
      <c r="T106" s="69" t="s">
        <v>389</v>
      </c>
      <c r="U106" s="69" t="s">
        <v>388</v>
      </c>
      <c r="V106" s="69" t="s">
        <v>387</v>
      </c>
      <c r="W106" s="69" t="s">
        <v>386</v>
      </c>
      <c r="X106" s="69" t="s">
        <v>385</v>
      </c>
      <c r="Y106" s="69" t="s">
        <v>384</v>
      </c>
      <c r="Z106" s="69" t="s">
        <v>383</v>
      </c>
      <c r="AA106" s="69" t="s">
        <v>382</v>
      </c>
      <c r="AB106" s="69" t="s">
        <v>381</v>
      </c>
      <c r="AC106" s="69" t="s">
        <v>380</v>
      </c>
      <c r="AD106" s="69" t="s">
        <v>379</v>
      </c>
      <c r="AE106" s="69" t="s">
        <v>378</v>
      </c>
      <c r="AF106" s="69" t="s">
        <v>377</v>
      </c>
      <c r="AG106" s="69" t="s">
        <v>376</v>
      </c>
      <c r="AH106" s="69" t="s">
        <v>375</v>
      </c>
      <c r="AI106" s="69" t="s">
        <v>374</v>
      </c>
      <c r="AJ106" s="69" t="s">
        <v>373</v>
      </c>
      <c r="AK106" s="69" t="s">
        <v>372</v>
      </c>
      <c r="AL106" s="69" t="s">
        <v>371</v>
      </c>
      <c r="AM106" s="71" t="s">
        <v>179</v>
      </c>
      <c r="AN106" s="5" t="s">
        <v>122</v>
      </c>
    </row>
    <row r="107" spans="1:41" x14ac:dyDescent="0.2">
      <c r="A107" s="286" t="str">
        <f>A91</f>
        <v>全体(n = 1,553 )　　</v>
      </c>
      <c r="B107" s="122">
        <f>B91</f>
        <v>1553</v>
      </c>
      <c r="C107" s="130">
        <v>443</v>
      </c>
      <c r="D107" s="131">
        <v>283</v>
      </c>
      <c r="E107" s="131">
        <v>274</v>
      </c>
      <c r="F107" s="131">
        <v>258</v>
      </c>
      <c r="G107" s="131">
        <v>247</v>
      </c>
      <c r="H107" s="131">
        <v>225</v>
      </c>
      <c r="I107" s="131">
        <v>217</v>
      </c>
      <c r="J107" s="131">
        <v>190</v>
      </c>
      <c r="K107" s="131">
        <v>185</v>
      </c>
      <c r="L107" s="131">
        <v>172</v>
      </c>
      <c r="M107" s="131">
        <v>163</v>
      </c>
      <c r="N107" s="131">
        <v>155</v>
      </c>
      <c r="O107" s="131">
        <v>149</v>
      </c>
      <c r="P107" s="131">
        <v>126</v>
      </c>
      <c r="Q107" s="131">
        <v>104</v>
      </c>
      <c r="R107" s="131">
        <v>97</v>
      </c>
      <c r="S107" s="131">
        <v>91</v>
      </c>
      <c r="T107" s="131">
        <v>89</v>
      </c>
      <c r="U107" s="131">
        <v>86</v>
      </c>
      <c r="V107" s="131">
        <v>82</v>
      </c>
      <c r="W107" s="131">
        <v>69</v>
      </c>
      <c r="X107" s="131">
        <v>63</v>
      </c>
      <c r="Y107" s="131">
        <v>60</v>
      </c>
      <c r="Z107" s="131">
        <v>56</v>
      </c>
      <c r="AA107" s="131">
        <v>55</v>
      </c>
      <c r="AB107" s="131">
        <v>50</v>
      </c>
      <c r="AC107" s="131">
        <v>50</v>
      </c>
      <c r="AD107" s="131">
        <v>45</v>
      </c>
      <c r="AE107" s="131">
        <v>41</v>
      </c>
      <c r="AF107" s="131">
        <v>40</v>
      </c>
      <c r="AG107" s="131">
        <v>36</v>
      </c>
      <c r="AH107" s="131">
        <v>35</v>
      </c>
      <c r="AI107" s="131">
        <v>27</v>
      </c>
      <c r="AJ107" s="131">
        <v>26</v>
      </c>
      <c r="AK107" s="131">
        <v>14</v>
      </c>
      <c r="AL107" s="131">
        <v>13</v>
      </c>
      <c r="AM107" s="133"/>
      <c r="AN107" s="5">
        <f>SUM(C107:AM107)</f>
        <v>4316</v>
      </c>
    </row>
    <row r="108" spans="1:41" x14ac:dyDescent="0.2">
      <c r="A108" s="287"/>
      <c r="B108" s="123">
        <f t="shared" ref="B108:B118" si="59">B92</f>
        <v>100</v>
      </c>
      <c r="C108" s="134">
        <v>28.525434642627172</v>
      </c>
      <c r="D108" s="135">
        <v>18.222794591113971</v>
      </c>
      <c r="E108" s="135">
        <v>17.643271088216355</v>
      </c>
      <c r="F108" s="135">
        <v>16.613007083065035</v>
      </c>
      <c r="G108" s="135">
        <v>15.904700579523503</v>
      </c>
      <c r="H108" s="135">
        <v>14.488087572440438</v>
      </c>
      <c r="I108" s="135">
        <v>13.972955569864778</v>
      </c>
      <c r="J108" s="135">
        <v>12.234385061171924</v>
      </c>
      <c r="K108" s="135">
        <v>11.912427559562138</v>
      </c>
      <c r="L108" s="135">
        <v>11.07533805537669</v>
      </c>
      <c r="M108" s="135">
        <v>10.495814552479073</v>
      </c>
      <c r="N108" s="135">
        <v>9.9806825499034115</v>
      </c>
      <c r="O108" s="135">
        <v>9.5943335479716669</v>
      </c>
      <c r="P108" s="135">
        <v>8.1133290405666454</v>
      </c>
      <c r="Q108" s="135">
        <v>6.6967160334835798</v>
      </c>
      <c r="R108" s="135">
        <v>6.2459755312298775</v>
      </c>
      <c r="S108" s="135">
        <v>5.8596265292981329</v>
      </c>
      <c r="T108" s="135">
        <v>5.7308435286542174</v>
      </c>
      <c r="U108" s="135">
        <v>5.5376690276883451</v>
      </c>
      <c r="V108" s="135">
        <v>5.2801030264005151</v>
      </c>
      <c r="W108" s="135">
        <v>4.4430135222150673</v>
      </c>
      <c r="X108" s="135">
        <v>4.0566645202833227</v>
      </c>
      <c r="Y108" s="135">
        <v>3.8634900193174504</v>
      </c>
      <c r="Z108" s="135">
        <v>3.6059240180296199</v>
      </c>
      <c r="AA108" s="135">
        <v>3.5415325177076626</v>
      </c>
      <c r="AB108" s="135">
        <v>3.2195750160978753</v>
      </c>
      <c r="AC108" s="135">
        <v>3.2195750160978753</v>
      </c>
      <c r="AD108" s="135">
        <v>2.8976175144880876</v>
      </c>
      <c r="AE108" s="135">
        <v>2.6400515132002575</v>
      </c>
      <c r="AF108" s="135">
        <v>2.5756600128782998</v>
      </c>
      <c r="AG108" s="135">
        <v>2.3180940115904698</v>
      </c>
      <c r="AH108" s="135">
        <v>2.2537025112685125</v>
      </c>
      <c r="AI108" s="135">
        <v>1.7385705086928525</v>
      </c>
      <c r="AJ108" s="135">
        <v>1.6741790083708949</v>
      </c>
      <c r="AK108" s="135">
        <v>0.90148100450740498</v>
      </c>
      <c r="AL108" s="135">
        <v>0.83708950418544747</v>
      </c>
      <c r="AM108" s="137"/>
      <c r="AN108" s="214"/>
    </row>
    <row r="109" spans="1:41" x14ac:dyDescent="0.2">
      <c r="A109" s="286" t="str">
        <f>A93</f>
        <v>岐阜圏域(n = 584 )　　</v>
      </c>
      <c r="B109" s="122">
        <f t="shared" si="59"/>
        <v>584</v>
      </c>
      <c r="C109" s="138">
        <v>171</v>
      </c>
      <c r="D109" s="139">
        <v>106</v>
      </c>
      <c r="E109" s="139">
        <v>108</v>
      </c>
      <c r="F109" s="139">
        <v>110</v>
      </c>
      <c r="G109" s="139">
        <v>86</v>
      </c>
      <c r="H109" s="139">
        <v>70</v>
      </c>
      <c r="I109" s="139">
        <v>90</v>
      </c>
      <c r="J109" s="139">
        <v>54</v>
      </c>
      <c r="K109" s="139">
        <v>70</v>
      </c>
      <c r="L109" s="139">
        <v>71</v>
      </c>
      <c r="M109" s="139">
        <v>63</v>
      </c>
      <c r="N109" s="139">
        <v>42</v>
      </c>
      <c r="O109" s="139">
        <v>83</v>
      </c>
      <c r="P109" s="139">
        <v>48</v>
      </c>
      <c r="Q109" s="139">
        <v>42</v>
      </c>
      <c r="R109" s="139">
        <v>38</v>
      </c>
      <c r="S109" s="139">
        <v>17</v>
      </c>
      <c r="T109" s="139">
        <v>28</v>
      </c>
      <c r="U109" s="139">
        <v>48</v>
      </c>
      <c r="V109" s="139">
        <v>22</v>
      </c>
      <c r="W109" s="139">
        <v>24</v>
      </c>
      <c r="X109" s="139">
        <v>27</v>
      </c>
      <c r="Y109" s="139">
        <v>13</v>
      </c>
      <c r="Z109" s="139">
        <v>14</v>
      </c>
      <c r="AA109" s="139">
        <v>22</v>
      </c>
      <c r="AB109" s="139">
        <v>25</v>
      </c>
      <c r="AC109" s="139">
        <v>23</v>
      </c>
      <c r="AD109" s="139">
        <v>16</v>
      </c>
      <c r="AE109" s="139">
        <v>18</v>
      </c>
      <c r="AF109" s="139">
        <v>18</v>
      </c>
      <c r="AG109" s="139">
        <v>14</v>
      </c>
      <c r="AH109" s="139">
        <v>8</v>
      </c>
      <c r="AI109" s="139">
        <v>9</v>
      </c>
      <c r="AJ109" s="139">
        <v>8</v>
      </c>
      <c r="AK109" s="139">
        <v>4</v>
      </c>
      <c r="AL109" s="139">
        <v>4</v>
      </c>
      <c r="AM109" s="140"/>
      <c r="AN109" s="5">
        <f>SUM(C109:AM109)</f>
        <v>1614</v>
      </c>
    </row>
    <row r="110" spans="1:41" x14ac:dyDescent="0.2">
      <c r="A110" s="287"/>
      <c r="B110" s="123">
        <f t="shared" si="59"/>
        <v>100</v>
      </c>
      <c r="C110" s="134">
        <v>29.280821917808218</v>
      </c>
      <c r="D110" s="135">
        <v>18.150684931506849</v>
      </c>
      <c r="E110" s="135">
        <v>18.493150684931507</v>
      </c>
      <c r="F110" s="135">
        <v>18.835616438356166</v>
      </c>
      <c r="G110" s="135">
        <v>14.726027397260275</v>
      </c>
      <c r="H110" s="135">
        <v>11.986301369863012</v>
      </c>
      <c r="I110" s="135">
        <v>15.41095890410959</v>
      </c>
      <c r="J110" s="135">
        <v>9.2465753424657535</v>
      </c>
      <c r="K110" s="135">
        <v>11.986301369863012</v>
      </c>
      <c r="L110" s="135">
        <v>12.157534246575343</v>
      </c>
      <c r="M110" s="135">
        <v>10.787671232876713</v>
      </c>
      <c r="N110" s="135">
        <v>7.1917808219178081</v>
      </c>
      <c r="O110" s="135">
        <v>14.212328767123289</v>
      </c>
      <c r="P110" s="135">
        <v>8.2191780821917799</v>
      </c>
      <c r="Q110" s="135">
        <v>7.1917808219178081</v>
      </c>
      <c r="R110" s="135">
        <v>6.506849315068493</v>
      </c>
      <c r="S110" s="135">
        <v>2.9109589041095889</v>
      </c>
      <c r="T110" s="135">
        <v>4.7945205479452051</v>
      </c>
      <c r="U110" s="135">
        <v>8.2191780821917799</v>
      </c>
      <c r="V110" s="135">
        <v>3.7671232876712328</v>
      </c>
      <c r="W110" s="135">
        <v>4.10958904109589</v>
      </c>
      <c r="X110" s="135">
        <v>4.6232876712328768</v>
      </c>
      <c r="Y110" s="135">
        <v>2.2260273972602738</v>
      </c>
      <c r="Z110" s="135">
        <v>2.3972602739726026</v>
      </c>
      <c r="AA110" s="135">
        <v>3.7671232876712328</v>
      </c>
      <c r="AB110" s="135">
        <v>4.2808219178082192</v>
      </c>
      <c r="AC110" s="135">
        <v>3.9383561643835616</v>
      </c>
      <c r="AD110" s="135">
        <v>2.7397260273972601</v>
      </c>
      <c r="AE110" s="135">
        <v>3.0821917808219177</v>
      </c>
      <c r="AF110" s="135">
        <v>3.0821917808219177</v>
      </c>
      <c r="AG110" s="135">
        <v>2.3972602739726026</v>
      </c>
      <c r="AH110" s="135">
        <v>1.3698630136986301</v>
      </c>
      <c r="AI110" s="135">
        <v>1.5410958904109588</v>
      </c>
      <c r="AJ110" s="135">
        <v>1.3698630136986301</v>
      </c>
      <c r="AK110" s="135">
        <v>0.68493150684931503</v>
      </c>
      <c r="AL110" s="135">
        <v>0.68493150684931503</v>
      </c>
      <c r="AM110" s="137"/>
      <c r="AN110" s="214"/>
    </row>
    <row r="111" spans="1:41" ht="13.5" customHeight="1" x14ac:dyDescent="0.2">
      <c r="A111" s="286" t="str">
        <f>A95</f>
        <v>西濃圏域(n = 280 )　　</v>
      </c>
      <c r="B111" s="122">
        <f t="shared" si="59"/>
        <v>280</v>
      </c>
      <c r="C111" s="138">
        <v>77</v>
      </c>
      <c r="D111" s="139">
        <v>59</v>
      </c>
      <c r="E111" s="139">
        <v>49</v>
      </c>
      <c r="F111" s="139">
        <v>49</v>
      </c>
      <c r="G111" s="139">
        <v>57</v>
      </c>
      <c r="H111" s="139">
        <v>56</v>
      </c>
      <c r="I111" s="139">
        <v>41</v>
      </c>
      <c r="J111" s="139">
        <v>27</v>
      </c>
      <c r="K111" s="139">
        <v>33</v>
      </c>
      <c r="L111" s="139">
        <v>29</v>
      </c>
      <c r="M111" s="139">
        <v>24</v>
      </c>
      <c r="N111" s="139">
        <v>28</v>
      </c>
      <c r="O111" s="139">
        <v>16</v>
      </c>
      <c r="P111" s="139">
        <v>17</v>
      </c>
      <c r="Q111" s="139">
        <v>24</v>
      </c>
      <c r="R111" s="139">
        <v>16</v>
      </c>
      <c r="S111" s="139">
        <v>20</v>
      </c>
      <c r="T111" s="139">
        <v>17</v>
      </c>
      <c r="U111" s="139">
        <v>8</v>
      </c>
      <c r="V111" s="139">
        <v>8</v>
      </c>
      <c r="W111" s="139">
        <v>14</v>
      </c>
      <c r="X111" s="139">
        <v>14</v>
      </c>
      <c r="Y111" s="139">
        <v>9</v>
      </c>
      <c r="Z111" s="139">
        <v>11</v>
      </c>
      <c r="AA111" s="139">
        <v>7</v>
      </c>
      <c r="AB111" s="139">
        <v>2</v>
      </c>
      <c r="AC111" s="139">
        <v>2</v>
      </c>
      <c r="AD111" s="139">
        <v>4</v>
      </c>
      <c r="AE111" s="139">
        <v>5</v>
      </c>
      <c r="AF111" s="139">
        <v>11</v>
      </c>
      <c r="AG111" s="139">
        <v>5</v>
      </c>
      <c r="AH111" s="139">
        <v>5</v>
      </c>
      <c r="AI111" s="139">
        <v>6</v>
      </c>
      <c r="AJ111" s="139">
        <v>5</v>
      </c>
      <c r="AK111" s="139">
        <v>1</v>
      </c>
      <c r="AL111" s="139">
        <v>2</v>
      </c>
      <c r="AM111" s="140"/>
      <c r="AN111" s="5">
        <f>SUM(C111:AM111)</f>
        <v>758</v>
      </c>
    </row>
    <row r="112" spans="1:41" x14ac:dyDescent="0.2">
      <c r="A112" s="287"/>
      <c r="B112" s="123">
        <f t="shared" si="59"/>
        <v>100</v>
      </c>
      <c r="C112" s="134">
        <v>27.500000000000004</v>
      </c>
      <c r="D112" s="135">
        <v>21.071428571428573</v>
      </c>
      <c r="E112" s="135">
        <v>17.5</v>
      </c>
      <c r="F112" s="135">
        <v>17.5</v>
      </c>
      <c r="G112" s="135">
        <v>20.357142857142858</v>
      </c>
      <c r="H112" s="135">
        <v>20</v>
      </c>
      <c r="I112" s="135">
        <v>14.642857142857144</v>
      </c>
      <c r="J112" s="135">
        <v>9.6428571428571441</v>
      </c>
      <c r="K112" s="135">
        <v>11.785714285714285</v>
      </c>
      <c r="L112" s="135">
        <v>10.357142857142858</v>
      </c>
      <c r="M112" s="135">
        <v>8.5714285714285712</v>
      </c>
      <c r="N112" s="135">
        <v>10</v>
      </c>
      <c r="O112" s="135">
        <v>5.7142857142857144</v>
      </c>
      <c r="P112" s="135">
        <v>6.0714285714285712</v>
      </c>
      <c r="Q112" s="135">
        <v>8.5714285714285712</v>
      </c>
      <c r="R112" s="135">
        <v>5.7142857142857144</v>
      </c>
      <c r="S112" s="135">
        <v>7.1428571428571423</v>
      </c>
      <c r="T112" s="135">
        <v>6.0714285714285712</v>
      </c>
      <c r="U112" s="135">
        <v>2.8571428571428572</v>
      </c>
      <c r="V112" s="135">
        <v>2.8571428571428572</v>
      </c>
      <c r="W112" s="135">
        <v>5</v>
      </c>
      <c r="X112" s="135">
        <v>5</v>
      </c>
      <c r="Y112" s="135">
        <v>3.214285714285714</v>
      </c>
      <c r="Z112" s="135">
        <v>3.9285714285714284</v>
      </c>
      <c r="AA112" s="135">
        <v>2.5</v>
      </c>
      <c r="AB112" s="135">
        <v>0.7142857142857143</v>
      </c>
      <c r="AC112" s="135">
        <v>0.7142857142857143</v>
      </c>
      <c r="AD112" s="135">
        <v>1.4285714285714286</v>
      </c>
      <c r="AE112" s="135">
        <v>1.7857142857142856</v>
      </c>
      <c r="AF112" s="135">
        <v>3.9285714285714284</v>
      </c>
      <c r="AG112" s="135">
        <v>1.7857142857142856</v>
      </c>
      <c r="AH112" s="135">
        <v>1.7857142857142856</v>
      </c>
      <c r="AI112" s="135">
        <v>2.1428571428571428</v>
      </c>
      <c r="AJ112" s="135">
        <v>1.7857142857142856</v>
      </c>
      <c r="AK112" s="135">
        <v>0.35714285714285715</v>
      </c>
      <c r="AL112" s="135">
        <v>0.7142857142857143</v>
      </c>
      <c r="AM112" s="137"/>
      <c r="AN112" s="214"/>
    </row>
    <row r="113" spans="1:40" ht="13.5" customHeight="1" x14ac:dyDescent="0.2">
      <c r="A113" s="286" t="str">
        <f>A97</f>
        <v>中濃圏域(n = 279 )　　</v>
      </c>
      <c r="B113" s="122">
        <f t="shared" si="59"/>
        <v>279</v>
      </c>
      <c r="C113" s="138">
        <v>94</v>
      </c>
      <c r="D113" s="139">
        <v>52</v>
      </c>
      <c r="E113" s="139">
        <v>50</v>
      </c>
      <c r="F113" s="139">
        <v>49</v>
      </c>
      <c r="G113" s="139">
        <v>34</v>
      </c>
      <c r="H113" s="139">
        <v>40</v>
      </c>
      <c r="I113" s="139">
        <v>33</v>
      </c>
      <c r="J113" s="139">
        <v>47</v>
      </c>
      <c r="K113" s="139">
        <v>26</v>
      </c>
      <c r="L113" s="139">
        <v>31</v>
      </c>
      <c r="M113" s="139">
        <v>29</v>
      </c>
      <c r="N113" s="139">
        <v>35</v>
      </c>
      <c r="O113" s="139">
        <v>24</v>
      </c>
      <c r="P113" s="139">
        <v>27</v>
      </c>
      <c r="Q113" s="139">
        <v>17</v>
      </c>
      <c r="R113" s="139">
        <v>15</v>
      </c>
      <c r="S113" s="139">
        <v>17</v>
      </c>
      <c r="T113" s="139">
        <v>18</v>
      </c>
      <c r="U113" s="139">
        <v>15</v>
      </c>
      <c r="V113" s="139">
        <v>14</v>
      </c>
      <c r="W113" s="139">
        <v>15</v>
      </c>
      <c r="X113" s="139">
        <v>9</v>
      </c>
      <c r="Y113" s="139">
        <v>17</v>
      </c>
      <c r="Z113" s="139">
        <v>9</v>
      </c>
      <c r="AA113" s="139">
        <v>8</v>
      </c>
      <c r="AB113" s="139">
        <v>8</v>
      </c>
      <c r="AC113" s="139">
        <v>10</v>
      </c>
      <c r="AD113" s="139">
        <v>10</v>
      </c>
      <c r="AE113" s="139">
        <v>6</v>
      </c>
      <c r="AF113" s="139">
        <v>5</v>
      </c>
      <c r="AG113" s="139">
        <v>5</v>
      </c>
      <c r="AH113" s="139">
        <v>10</v>
      </c>
      <c r="AI113" s="139">
        <v>5</v>
      </c>
      <c r="AJ113" s="139">
        <v>5</v>
      </c>
      <c r="AK113" s="139">
        <v>1</v>
      </c>
      <c r="AL113" s="139">
        <v>3</v>
      </c>
      <c r="AM113" s="140"/>
      <c r="AN113" s="5">
        <f>SUM(C113:AM113)</f>
        <v>793</v>
      </c>
    </row>
    <row r="114" spans="1:40" x14ac:dyDescent="0.2">
      <c r="A114" s="287"/>
      <c r="B114" s="123">
        <f t="shared" si="59"/>
        <v>100</v>
      </c>
      <c r="C114" s="134">
        <v>33.691756272401435</v>
      </c>
      <c r="D114" s="135">
        <v>18.637992831541219</v>
      </c>
      <c r="E114" s="135">
        <v>17.921146953405017</v>
      </c>
      <c r="F114" s="135">
        <v>17.562724014336915</v>
      </c>
      <c r="G114" s="135">
        <v>12.186379928315413</v>
      </c>
      <c r="H114" s="135">
        <v>14.336917562724013</v>
      </c>
      <c r="I114" s="135">
        <v>11.827956989247312</v>
      </c>
      <c r="J114" s="135">
        <v>16.845878136200717</v>
      </c>
      <c r="K114" s="135">
        <v>9.3189964157706093</v>
      </c>
      <c r="L114" s="135">
        <v>11.111111111111111</v>
      </c>
      <c r="M114" s="135">
        <v>10.394265232974909</v>
      </c>
      <c r="N114" s="135">
        <v>12.544802867383511</v>
      </c>
      <c r="O114" s="135">
        <v>8.6021505376344098</v>
      </c>
      <c r="P114" s="135">
        <v>9.67741935483871</v>
      </c>
      <c r="Q114" s="135">
        <v>6.0931899641577063</v>
      </c>
      <c r="R114" s="135">
        <v>5.376344086021505</v>
      </c>
      <c r="S114" s="135">
        <v>6.0931899641577063</v>
      </c>
      <c r="T114" s="135">
        <v>6.4516129032258061</v>
      </c>
      <c r="U114" s="135">
        <v>5.376344086021505</v>
      </c>
      <c r="V114" s="135">
        <v>5.0179211469534053</v>
      </c>
      <c r="W114" s="135">
        <v>5.376344086021505</v>
      </c>
      <c r="X114" s="135">
        <v>3.225806451612903</v>
      </c>
      <c r="Y114" s="135">
        <v>6.0931899641577063</v>
      </c>
      <c r="Z114" s="135">
        <v>3.225806451612903</v>
      </c>
      <c r="AA114" s="135">
        <v>2.8673835125448028</v>
      </c>
      <c r="AB114" s="135">
        <v>2.8673835125448028</v>
      </c>
      <c r="AC114" s="135">
        <v>3.5842293906810032</v>
      </c>
      <c r="AD114" s="135">
        <v>3.5842293906810032</v>
      </c>
      <c r="AE114" s="135">
        <v>2.1505376344086025</v>
      </c>
      <c r="AF114" s="135">
        <v>1.7921146953405016</v>
      </c>
      <c r="AG114" s="135">
        <v>1.7921146953405016</v>
      </c>
      <c r="AH114" s="135">
        <v>3.5842293906810032</v>
      </c>
      <c r="AI114" s="135">
        <v>1.7921146953405016</v>
      </c>
      <c r="AJ114" s="135">
        <v>1.7921146953405016</v>
      </c>
      <c r="AK114" s="135">
        <v>0.35842293906810035</v>
      </c>
      <c r="AL114" s="135">
        <v>1.0752688172043012</v>
      </c>
      <c r="AM114" s="137"/>
      <c r="AN114" s="214"/>
    </row>
    <row r="115" spans="1:40" ht="13.5" customHeight="1" x14ac:dyDescent="0.2">
      <c r="A115" s="286" t="str">
        <f>A99</f>
        <v>東濃圏域(n = 262 )　　</v>
      </c>
      <c r="B115" s="122">
        <f t="shared" si="59"/>
        <v>262</v>
      </c>
      <c r="C115" s="138">
        <v>55</v>
      </c>
      <c r="D115" s="139">
        <v>32</v>
      </c>
      <c r="E115" s="139">
        <v>28</v>
      </c>
      <c r="F115" s="139">
        <v>25</v>
      </c>
      <c r="G115" s="139">
        <v>42</v>
      </c>
      <c r="H115" s="139">
        <v>33</v>
      </c>
      <c r="I115" s="139">
        <v>19</v>
      </c>
      <c r="J115" s="139">
        <v>37</v>
      </c>
      <c r="K115" s="139">
        <v>31</v>
      </c>
      <c r="L115" s="139">
        <v>28</v>
      </c>
      <c r="M115" s="139">
        <v>28</v>
      </c>
      <c r="N115" s="139">
        <v>22</v>
      </c>
      <c r="O115" s="139">
        <v>15</v>
      </c>
      <c r="P115" s="139">
        <v>24</v>
      </c>
      <c r="Q115" s="139">
        <v>14</v>
      </c>
      <c r="R115" s="139">
        <v>14</v>
      </c>
      <c r="S115" s="139">
        <v>18</v>
      </c>
      <c r="T115" s="139">
        <v>16</v>
      </c>
      <c r="U115" s="139">
        <v>7</v>
      </c>
      <c r="V115" s="139">
        <v>17</v>
      </c>
      <c r="W115" s="139">
        <v>9</v>
      </c>
      <c r="X115" s="139">
        <v>8</v>
      </c>
      <c r="Y115" s="139">
        <v>12</v>
      </c>
      <c r="Z115" s="139">
        <v>13</v>
      </c>
      <c r="AA115" s="139">
        <v>13</v>
      </c>
      <c r="AB115" s="139">
        <v>10</v>
      </c>
      <c r="AC115" s="139">
        <v>9</v>
      </c>
      <c r="AD115" s="139">
        <v>12</v>
      </c>
      <c r="AE115" s="139">
        <v>5</v>
      </c>
      <c r="AF115" s="139">
        <v>3</v>
      </c>
      <c r="AG115" s="139">
        <v>8</v>
      </c>
      <c r="AH115" s="139">
        <v>7</v>
      </c>
      <c r="AI115" s="139">
        <v>3</v>
      </c>
      <c r="AJ115" s="139">
        <v>5</v>
      </c>
      <c r="AK115" s="139">
        <v>5</v>
      </c>
      <c r="AL115" s="139">
        <v>0</v>
      </c>
      <c r="AM115" s="140"/>
      <c r="AN115" s="5">
        <f>SUM(C115:AM115)</f>
        <v>627</v>
      </c>
    </row>
    <row r="116" spans="1:40" x14ac:dyDescent="0.2">
      <c r="A116" s="287"/>
      <c r="B116" s="123">
        <f t="shared" si="59"/>
        <v>100</v>
      </c>
      <c r="C116" s="134">
        <v>20.992366412213741</v>
      </c>
      <c r="D116" s="135">
        <v>12.213740458015266</v>
      </c>
      <c r="E116" s="135">
        <v>10.687022900763358</v>
      </c>
      <c r="F116" s="135">
        <v>9.5419847328244281</v>
      </c>
      <c r="G116" s="135">
        <v>16.030534351145036</v>
      </c>
      <c r="H116" s="135">
        <v>12.595419847328243</v>
      </c>
      <c r="I116" s="135">
        <v>7.2519083969465647</v>
      </c>
      <c r="J116" s="135">
        <v>14.122137404580155</v>
      </c>
      <c r="K116" s="135">
        <v>11.83206106870229</v>
      </c>
      <c r="L116" s="135">
        <v>10.687022900763358</v>
      </c>
      <c r="M116" s="135">
        <v>10.687022900763358</v>
      </c>
      <c r="N116" s="135">
        <v>8.3969465648854964</v>
      </c>
      <c r="O116" s="135">
        <v>5.7251908396946565</v>
      </c>
      <c r="P116" s="135">
        <v>9.1603053435114496</v>
      </c>
      <c r="Q116" s="135">
        <v>5.343511450381679</v>
      </c>
      <c r="R116" s="135">
        <v>5.343511450381679</v>
      </c>
      <c r="S116" s="135">
        <v>6.8702290076335881</v>
      </c>
      <c r="T116" s="135">
        <v>6.1068702290076331</v>
      </c>
      <c r="U116" s="135">
        <v>2.6717557251908395</v>
      </c>
      <c r="V116" s="135">
        <v>6.4885496183206106</v>
      </c>
      <c r="W116" s="135">
        <v>3.4351145038167941</v>
      </c>
      <c r="X116" s="135">
        <v>3.0534351145038165</v>
      </c>
      <c r="Y116" s="135">
        <v>4.5801526717557248</v>
      </c>
      <c r="Z116" s="135">
        <v>4.9618320610687023</v>
      </c>
      <c r="AA116" s="135">
        <v>4.9618320610687023</v>
      </c>
      <c r="AB116" s="135">
        <v>3.8167938931297711</v>
      </c>
      <c r="AC116" s="135">
        <v>3.4351145038167941</v>
      </c>
      <c r="AD116" s="135">
        <v>4.5801526717557248</v>
      </c>
      <c r="AE116" s="135">
        <v>1.9083969465648856</v>
      </c>
      <c r="AF116" s="135">
        <v>1.1450381679389312</v>
      </c>
      <c r="AG116" s="135">
        <v>3.0534351145038165</v>
      </c>
      <c r="AH116" s="135">
        <v>2.6717557251908395</v>
      </c>
      <c r="AI116" s="135">
        <v>1.1450381679389312</v>
      </c>
      <c r="AJ116" s="135">
        <v>1.9083969465648856</v>
      </c>
      <c r="AK116" s="135">
        <v>1.9083969465648856</v>
      </c>
      <c r="AL116" s="135">
        <v>0</v>
      </c>
      <c r="AM116" s="137"/>
      <c r="AN116" s="214"/>
    </row>
    <row r="117" spans="1:40" ht="13.5" customHeight="1" x14ac:dyDescent="0.2">
      <c r="A117" s="286" t="str">
        <f>A101</f>
        <v>飛騨圏域(n = 114 )　　</v>
      </c>
      <c r="B117" s="122">
        <f t="shared" si="59"/>
        <v>114</v>
      </c>
      <c r="C117" s="138">
        <v>36</v>
      </c>
      <c r="D117" s="139">
        <v>26</v>
      </c>
      <c r="E117" s="139">
        <v>34</v>
      </c>
      <c r="F117" s="139">
        <v>15</v>
      </c>
      <c r="G117" s="139">
        <v>21</v>
      </c>
      <c r="H117" s="139">
        <v>19</v>
      </c>
      <c r="I117" s="139">
        <v>26</v>
      </c>
      <c r="J117" s="139">
        <v>19</v>
      </c>
      <c r="K117" s="139">
        <v>18</v>
      </c>
      <c r="L117" s="139">
        <v>7</v>
      </c>
      <c r="M117" s="139">
        <v>15</v>
      </c>
      <c r="N117" s="139">
        <v>21</v>
      </c>
      <c r="O117" s="139">
        <v>4</v>
      </c>
      <c r="P117" s="139">
        <v>6</v>
      </c>
      <c r="Q117" s="139">
        <v>3</v>
      </c>
      <c r="R117" s="139">
        <v>7</v>
      </c>
      <c r="S117" s="139">
        <v>14</v>
      </c>
      <c r="T117" s="139">
        <v>8</v>
      </c>
      <c r="U117" s="139">
        <v>4</v>
      </c>
      <c r="V117" s="139">
        <v>17</v>
      </c>
      <c r="W117" s="139">
        <v>4</v>
      </c>
      <c r="X117" s="139">
        <v>3</v>
      </c>
      <c r="Y117" s="139">
        <v>7</v>
      </c>
      <c r="Z117" s="139">
        <v>6</v>
      </c>
      <c r="AA117" s="139">
        <v>2</v>
      </c>
      <c r="AB117" s="139">
        <v>2</v>
      </c>
      <c r="AC117" s="139">
        <v>2</v>
      </c>
      <c r="AD117" s="139">
        <v>2</v>
      </c>
      <c r="AE117" s="139">
        <v>5</v>
      </c>
      <c r="AF117" s="139">
        <v>1</v>
      </c>
      <c r="AG117" s="139">
        <v>2</v>
      </c>
      <c r="AH117" s="139">
        <v>1</v>
      </c>
      <c r="AI117" s="139">
        <v>2</v>
      </c>
      <c r="AJ117" s="139">
        <v>2</v>
      </c>
      <c r="AK117" s="139">
        <v>2</v>
      </c>
      <c r="AL117" s="139">
        <v>3</v>
      </c>
      <c r="AM117" s="140"/>
      <c r="AN117" s="5">
        <f>SUM(C117:AM117)</f>
        <v>366</v>
      </c>
    </row>
    <row r="118" spans="1:40" x14ac:dyDescent="0.2">
      <c r="A118" s="287"/>
      <c r="B118" s="123">
        <f t="shared" si="59"/>
        <v>100</v>
      </c>
      <c r="C118" s="134">
        <v>31.578947368421051</v>
      </c>
      <c r="D118" s="135">
        <v>22.807017543859647</v>
      </c>
      <c r="E118" s="135">
        <v>29.82456140350877</v>
      </c>
      <c r="F118" s="135">
        <v>13.157894736842104</v>
      </c>
      <c r="G118" s="135">
        <v>18.421052631578945</v>
      </c>
      <c r="H118" s="135">
        <v>16.666666666666664</v>
      </c>
      <c r="I118" s="135">
        <v>22.807017543859647</v>
      </c>
      <c r="J118" s="135">
        <v>16.666666666666664</v>
      </c>
      <c r="K118" s="135">
        <v>15.789473684210526</v>
      </c>
      <c r="L118" s="135">
        <v>6.140350877192982</v>
      </c>
      <c r="M118" s="135">
        <v>13.157894736842104</v>
      </c>
      <c r="N118" s="135">
        <v>18.421052631578945</v>
      </c>
      <c r="O118" s="135">
        <v>3.5087719298245612</v>
      </c>
      <c r="P118" s="135">
        <v>5.2631578947368416</v>
      </c>
      <c r="Q118" s="135">
        <v>2.6315789473684208</v>
      </c>
      <c r="R118" s="135">
        <v>6.140350877192982</v>
      </c>
      <c r="S118" s="135">
        <v>12.280701754385964</v>
      </c>
      <c r="T118" s="135">
        <v>7.0175438596491224</v>
      </c>
      <c r="U118" s="135">
        <v>3.5087719298245612</v>
      </c>
      <c r="V118" s="135">
        <v>14.912280701754385</v>
      </c>
      <c r="W118" s="135">
        <v>3.5087719298245612</v>
      </c>
      <c r="X118" s="135">
        <v>2.6315789473684208</v>
      </c>
      <c r="Y118" s="135">
        <v>6.140350877192982</v>
      </c>
      <c r="Z118" s="135">
        <v>5.2631578947368416</v>
      </c>
      <c r="AA118" s="135">
        <v>1.7543859649122806</v>
      </c>
      <c r="AB118" s="135">
        <v>1.7543859649122806</v>
      </c>
      <c r="AC118" s="135">
        <v>1.7543859649122806</v>
      </c>
      <c r="AD118" s="135">
        <v>1.7543859649122806</v>
      </c>
      <c r="AE118" s="135">
        <v>4.3859649122807012</v>
      </c>
      <c r="AF118" s="135">
        <v>0.8771929824561403</v>
      </c>
      <c r="AG118" s="135">
        <v>1.7543859649122806</v>
      </c>
      <c r="AH118" s="135">
        <v>0.8771929824561403</v>
      </c>
      <c r="AI118" s="135">
        <v>1.7543859649122806</v>
      </c>
      <c r="AJ118" s="135">
        <v>1.7543859649122806</v>
      </c>
      <c r="AK118" s="135">
        <v>1.7543859649122806</v>
      </c>
      <c r="AL118" s="135">
        <v>2.6315789473684208</v>
      </c>
      <c r="AM118" s="137"/>
      <c r="AN118" s="251"/>
    </row>
    <row r="119" spans="1:40" x14ac:dyDescent="0.2">
      <c r="A119" s="203"/>
      <c r="B119" s="201"/>
      <c r="C119" s="201">
        <v>1</v>
      </c>
      <c r="D119" s="201">
        <v>2</v>
      </c>
      <c r="E119" s="201">
        <v>3</v>
      </c>
      <c r="F119" s="201">
        <v>4</v>
      </c>
      <c r="G119" s="201">
        <v>5</v>
      </c>
      <c r="H119" s="201">
        <v>6</v>
      </c>
      <c r="I119" s="201">
        <v>7</v>
      </c>
      <c r="J119" s="201">
        <v>8</v>
      </c>
      <c r="K119" s="201">
        <v>9</v>
      </c>
      <c r="L119" s="201">
        <v>10</v>
      </c>
      <c r="M119" s="201">
        <v>11</v>
      </c>
      <c r="N119" s="201">
        <v>12</v>
      </c>
      <c r="O119" s="201">
        <v>13</v>
      </c>
      <c r="P119" s="201">
        <v>14</v>
      </c>
      <c r="Q119" s="201">
        <v>15</v>
      </c>
      <c r="R119" s="201">
        <v>16</v>
      </c>
      <c r="S119" s="201">
        <v>17</v>
      </c>
      <c r="T119" s="201">
        <v>18</v>
      </c>
      <c r="U119" s="201">
        <v>19</v>
      </c>
      <c r="V119" s="201">
        <v>20</v>
      </c>
      <c r="W119" s="201">
        <v>21</v>
      </c>
      <c r="X119" s="201">
        <v>22</v>
      </c>
      <c r="Y119" s="201">
        <v>23</v>
      </c>
      <c r="Z119" s="201">
        <v>24</v>
      </c>
      <c r="AA119" s="201">
        <v>25</v>
      </c>
      <c r="AB119" s="201">
        <v>26</v>
      </c>
      <c r="AC119" s="201">
        <v>27</v>
      </c>
      <c r="AD119" s="201">
        <v>28</v>
      </c>
      <c r="AE119" s="201">
        <v>29</v>
      </c>
      <c r="AF119" s="201">
        <v>30</v>
      </c>
      <c r="AG119" s="201">
        <v>31</v>
      </c>
      <c r="AH119" s="201">
        <v>32</v>
      </c>
      <c r="AI119" s="201">
        <v>33</v>
      </c>
      <c r="AJ119" s="201">
        <v>34</v>
      </c>
      <c r="AK119" s="201">
        <v>35</v>
      </c>
      <c r="AL119" s="201">
        <v>36</v>
      </c>
      <c r="AM119" s="201">
        <v>37</v>
      </c>
      <c r="AN119" s="251"/>
    </row>
    <row r="120" spans="1:40" x14ac:dyDescent="0.2">
      <c r="A120" s="26" t="s">
        <v>2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9"/>
    </row>
    <row r="121" spans="1:40" ht="12.75" customHeight="1" x14ac:dyDescent="0.2">
      <c r="A121" s="6" t="s">
        <v>368</v>
      </c>
      <c r="B121" s="4"/>
      <c r="C121" s="27">
        <v>1</v>
      </c>
      <c r="D121" s="27">
        <v>2</v>
      </c>
      <c r="E121" s="27">
        <v>3</v>
      </c>
      <c r="F121" s="27">
        <v>4</v>
      </c>
      <c r="G121" s="27">
        <v>5</v>
      </c>
      <c r="H121" s="27">
        <v>6</v>
      </c>
      <c r="I121" s="27">
        <v>7</v>
      </c>
      <c r="J121" s="27">
        <v>8</v>
      </c>
      <c r="K121" s="27">
        <v>9</v>
      </c>
      <c r="L121" s="27">
        <v>10</v>
      </c>
      <c r="M121" s="27">
        <v>10</v>
      </c>
      <c r="P121" s="191">
        <v>1</v>
      </c>
      <c r="Q121" s="191">
        <v>2</v>
      </c>
      <c r="R121" s="191">
        <v>3</v>
      </c>
      <c r="S121" s="191">
        <v>4</v>
      </c>
      <c r="T121" s="191">
        <v>5</v>
      </c>
      <c r="U121" s="191">
        <v>6</v>
      </c>
      <c r="V121" s="191">
        <v>7</v>
      </c>
      <c r="W121" s="191">
        <v>8</v>
      </c>
      <c r="X121" s="191">
        <v>9</v>
      </c>
      <c r="Y121" s="191">
        <v>10</v>
      </c>
      <c r="Z121" s="191">
        <v>10</v>
      </c>
    </row>
    <row r="122" spans="1:40" ht="32.4" x14ac:dyDescent="0.2">
      <c r="A122" s="12" t="str">
        <f>A90</f>
        <v>【居住圏域別】</v>
      </c>
      <c r="B122" s="67" t="str">
        <f>B71</f>
        <v>調査数</v>
      </c>
      <c r="C122" s="68" t="str">
        <f t="shared" ref="C122:M122" si="60">C106</f>
        <v>防災対策</v>
      </c>
      <c r="D122" s="69" t="str">
        <f t="shared" si="60"/>
        <v>高齢者福祉</v>
      </c>
      <c r="E122" s="69" t="str">
        <f t="shared" si="60"/>
        <v>道路整備・維持管理</v>
      </c>
      <c r="F122" s="69" t="str">
        <f t="shared" si="60"/>
        <v>地域医療の確保</v>
      </c>
      <c r="G122" s="69" t="str">
        <f t="shared" si="60"/>
        <v>防犯・交通安全対策</v>
      </c>
      <c r="H122" s="69" t="str">
        <f t="shared" si="60"/>
        <v>子育て支援</v>
      </c>
      <c r="I122" s="70" t="str">
        <f t="shared" si="60"/>
        <v>河川整備・維持管理</v>
      </c>
      <c r="J122" s="69" t="str">
        <f t="shared" si="60"/>
        <v>自然環境保全</v>
      </c>
      <c r="K122" s="70" t="str">
        <f t="shared" si="60"/>
        <v>学校教育の充実</v>
      </c>
      <c r="L122" s="71" t="str">
        <f t="shared" si="60"/>
        <v>廃棄物対策</v>
      </c>
      <c r="M122" s="71" t="str">
        <f t="shared" si="60"/>
        <v>健康増進</v>
      </c>
      <c r="N122" s="52" t="s">
        <v>35</v>
      </c>
      <c r="O122" s="12" t="str">
        <f>A122</f>
        <v>【居住圏域別】</v>
      </c>
      <c r="P122" s="68" t="str">
        <f t="shared" ref="P122:Z122" si="61">C122</f>
        <v>防災対策</v>
      </c>
      <c r="Q122" s="69" t="str">
        <f t="shared" si="61"/>
        <v>高齢者福祉</v>
      </c>
      <c r="R122" s="69" t="str">
        <f t="shared" si="61"/>
        <v>道路整備・維持管理</v>
      </c>
      <c r="S122" s="69" t="str">
        <f t="shared" si="61"/>
        <v>地域医療の確保</v>
      </c>
      <c r="T122" s="69" t="str">
        <f t="shared" si="61"/>
        <v>防犯・交通安全対策</v>
      </c>
      <c r="U122" s="69" t="str">
        <f t="shared" si="61"/>
        <v>子育て支援</v>
      </c>
      <c r="V122" s="69" t="str">
        <f t="shared" si="61"/>
        <v>河川整備・維持管理</v>
      </c>
      <c r="W122" s="69" t="str">
        <f t="shared" si="61"/>
        <v>自然環境保全</v>
      </c>
      <c r="X122" s="70" t="str">
        <f t="shared" si="61"/>
        <v>学校教育の充実</v>
      </c>
      <c r="Y122" s="71" t="str">
        <f t="shared" si="61"/>
        <v>廃棄物対策</v>
      </c>
      <c r="Z122" s="71" t="str">
        <f t="shared" si="61"/>
        <v>健康増進</v>
      </c>
    </row>
    <row r="123" spans="1:40" ht="12.75" customHeight="1" x14ac:dyDescent="0.2">
      <c r="A123" s="286" t="str">
        <f>A91</f>
        <v>全体(n = 1,553 )　　</v>
      </c>
      <c r="B123" s="122">
        <f t="shared" ref="B123:B134" si="62">B91</f>
        <v>1553</v>
      </c>
      <c r="C123" s="130">
        <f t="shared" ref="C123:M123" si="63">C107</f>
        <v>443</v>
      </c>
      <c r="D123" s="131">
        <f t="shared" si="63"/>
        <v>283</v>
      </c>
      <c r="E123" s="131">
        <f t="shared" si="63"/>
        <v>274</v>
      </c>
      <c r="F123" s="131">
        <f t="shared" si="63"/>
        <v>258</v>
      </c>
      <c r="G123" s="131">
        <f t="shared" si="63"/>
        <v>247</v>
      </c>
      <c r="H123" s="131">
        <f t="shared" si="63"/>
        <v>225</v>
      </c>
      <c r="I123" s="132">
        <f t="shared" si="63"/>
        <v>217</v>
      </c>
      <c r="J123" s="131">
        <f t="shared" si="63"/>
        <v>190</v>
      </c>
      <c r="K123" s="132">
        <f t="shared" si="63"/>
        <v>185</v>
      </c>
      <c r="L123" s="133">
        <f t="shared" si="63"/>
        <v>172</v>
      </c>
      <c r="M123" s="133">
        <f t="shared" si="63"/>
        <v>163</v>
      </c>
      <c r="O123" s="101" t="str">
        <f>A125</f>
        <v>岐阜圏域(n = 584 )　　</v>
      </c>
      <c r="P123" s="92">
        <f t="shared" ref="P123:Z123" si="64">C126</f>
        <v>29.280821917808218</v>
      </c>
      <c r="Q123" s="93">
        <f t="shared" si="64"/>
        <v>18.150684931506849</v>
      </c>
      <c r="R123" s="93">
        <f t="shared" si="64"/>
        <v>18.493150684931507</v>
      </c>
      <c r="S123" s="93">
        <f t="shared" si="64"/>
        <v>18.835616438356166</v>
      </c>
      <c r="T123" s="93">
        <f t="shared" si="64"/>
        <v>14.726027397260275</v>
      </c>
      <c r="U123" s="93">
        <f t="shared" si="64"/>
        <v>11.986301369863012</v>
      </c>
      <c r="V123" s="93">
        <f t="shared" si="64"/>
        <v>15.41095890410959</v>
      </c>
      <c r="W123" s="93">
        <f t="shared" si="64"/>
        <v>9.2465753424657535</v>
      </c>
      <c r="X123" s="94">
        <f t="shared" si="64"/>
        <v>11.986301369863012</v>
      </c>
      <c r="Y123" s="95">
        <f t="shared" si="64"/>
        <v>12.157534246575343</v>
      </c>
      <c r="Z123" s="95">
        <f t="shared" si="64"/>
        <v>10.787671232876713</v>
      </c>
    </row>
    <row r="124" spans="1:40" ht="12.75" customHeight="1" x14ac:dyDescent="0.2">
      <c r="A124" s="287"/>
      <c r="B124" s="123">
        <f t="shared" si="62"/>
        <v>100</v>
      </c>
      <c r="C124" s="134">
        <f t="shared" ref="C124:M124" si="65">C108</f>
        <v>28.525434642627172</v>
      </c>
      <c r="D124" s="135">
        <f t="shared" si="65"/>
        <v>18.222794591113971</v>
      </c>
      <c r="E124" s="135">
        <f t="shared" si="65"/>
        <v>17.643271088216355</v>
      </c>
      <c r="F124" s="135">
        <f t="shared" si="65"/>
        <v>16.613007083065035</v>
      </c>
      <c r="G124" s="135">
        <f t="shared" si="65"/>
        <v>15.904700579523503</v>
      </c>
      <c r="H124" s="135">
        <f t="shared" si="65"/>
        <v>14.488087572440438</v>
      </c>
      <c r="I124" s="136">
        <f t="shared" si="65"/>
        <v>13.972955569864778</v>
      </c>
      <c r="J124" s="135">
        <f t="shared" si="65"/>
        <v>12.234385061171924</v>
      </c>
      <c r="K124" s="136">
        <f t="shared" si="65"/>
        <v>11.912427559562138</v>
      </c>
      <c r="L124" s="137">
        <f t="shared" si="65"/>
        <v>11.07533805537669</v>
      </c>
      <c r="M124" s="137">
        <f t="shared" si="65"/>
        <v>10.495814552479073</v>
      </c>
      <c r="O124" s="103" t="str">
        <f>A127</f>
        <v>西濃圏域(n = 280 )　　</v>
      </c>
      <c r="P124" s="96">
        <f t="shared" ref="P124:Z124" si="66">C128</f>
        <v>27.500000000000004</v>
      </c>
      <c r="Q124" s="97">
        <f t="shared" si="66"/>
        <v>21.071428571428573</v>
      </c>
      <c r="R124" s="97">
        <f t="shared" si="66"/>
        <v>17.5</v>
      </c>
      <c r="S124" s="97">
        <f t="shared" si="66"/>
        <v>17.5</v>
      </c>
      <c r="T124" s="97">
        <f t="shared" si="66"/>
        <v>20.357142857142858</v>
      </c>
      <c r="U124" s="97">
        <f t="shared" si="66"/>
        <v>20</v>
      </c>
      <c r="V124" s="97">
        <f t="shared" si="66"/>
        <v>14.642857142857144</v>
      </c>
      <c r="W124" s="97">
        <f t="shared" si="66"/>
        <v>9.6428571428571441</v>
      </c>
      <c r="X124" s="98">
        <f t="shared" si="66"/>
        <v>11.785714285714285</v>
      </c>
      <c r="Y124" s="99">
        <f t="shared" si="66"/>
        <v>10.357142857142858</v>
      </c>
      <c r="Z124" s="99">
        <f t="shared" si="66"/>
        <v>8.5714285714285712</v>
      </c>
    </row>
    <row r="125" spans="1:40" ht="12.75" customHeight="1" x14ac:dyDescent="0.2">
      <c r="A125" s="286" t="str">
        <f>A93</f>
        <v>岐阜圏域(n = 584 )　　</v>
      </c>
      <c r="B125" s="122">
        <f t="shared" si="62"/>
        <v>584</v>
      </c>
      <c r="C125" s="138">
        <f t="shared" ref="C125:M125" si="67">C109</f>
        <v>171</v>
      </c>
      <c r="D125" s="139">
        <f t="shared" si="67"/>
        <v>106</v>
      </c>
      <c r="E125" s="139">
        <f t="shared" si="67"/>
        <v>108</v>
      </c>
      <c r="F125" s="139">
        <f t="shared" si="67"/>
        <v>110</v>
      </c>
      <c r="G125" s="139">
        <f t="shared" si="67"/>
        <v>86</v>
      </c>
      <c r="H125" s="139">
        <f t="shared" si="67"/>
        <v>70</v>
      </c>
      <c r="I125" s="149">
        <f t="shared" si="67"/>
        <v>90</v>
      </c>
      <c r="J125" s="139">
        <f t="shared" si="67"/>
        <v>54</v>
      </c>
      <c r="K125" s="149">
        <f t="shared" si="67"/>
        <v>70</v>
      </c>
      <c r="L125" s="140">
        <f t="shared" si="67"/>
        <v>71</v>
      </c>
      <c r="M125" s="140">
        <f t="shared" si="67"/>
        <v>63</v>
      </c>
      <c r="O125" s="103" t="str">
        <f>A129</f>
        <v>中濃圏域(n = 279 )　　</v>
      </c>
      <c r="P125" s="96">
        <f t="shared" ref="P125:Z125" si="68">C130</f>
        <v>33.691756272401435</v>
      </c>
      <c r="Q125" s="97">
        <f t="shared" si="68"/>
        <v>18.637992831541219</v>
      </c>
      <c r="R125" s="97">
        <f t="shared" si="68"/>
        <v>17.921146953405017</v>
      </c>
      <c r="S125" s="97">
        <f t="shared" si="68"/>
        <v>17.562724014336915</v>
      </c>
      <c r="T125" s="97">
        <f t="shared" si="68"/>
        <v>12.186379928315413</v>
      </c>
      <c r="U125" s="97">
        <f t="shared" si="68"/>
        <v>14.336917562724013</v>
      </c>
      <c r="V125" s="97">
        <f t="shared" si="68"/>
        <v>11.827956989247312</v>
      </c>
      <c r="W125" s="97">
        <f t="shared" si="68"/>
        <v>16.845878136200717</v>
      </c>
      <c r="X125" s="98">
        <f t="shared" si="68"/>
        <v>9.3189964157706093</v>
      </c>
      <c r="Y125" s="99">
        <f t="shared" si="68"/>
        <v>11.111111111111111</v>
      </c>
      <c r="Z125" s="99">
        <f t="shared" si="68"/>
        <v>10.394265232974909</v>
      </c>
    </row>
    <row r="126" spans="1:40" ht="13.5" customHeight="1" x14ac:dyDescent="0.2">
      <c r="A126" s="287"/>
      <c r="B126" s="123">
        <f t="shared" si="62"/>
        <v>100</v>
      </c>
      <c r="C126" s="134">
        <f t="shared" ref="C126:M126" si="69">C110</f>
        <v>29.280821917808218</v>
      </c>
      <c r="D126" s="135">
        <f t="shared" si="69"/>
        <v>18.150684931506849</v>
      </c>
      <c r="E126" s="135">
        <f t="shared" si="69"/>
        <v>18.493150684931507</v>
      </c>
      <c r="F126" s="135">
        <f t="shared" si="69"/>
        <v>18.835616438356166</v>
      </c>
      <c r="G126" s="135">
        <f t="shared" si="69"/>
        <v>14.726027397260275</v>
      </c>
      <c r="H126" s="135">
        <f t="shared" si="69"/>
        <v>11.986301369863012</v>
      </c>
      <c r="I126" s="136">
        <f t="shared" si="69"/>
        <v>15.41095890410959</v>
      </c>
      <c r="J126" s="135">
        <f t="shared" si="69"/>
        <v>9.2465753424657535</v>
      </c>
      <c r="K126" s="136">
        <f t="shared" si="69"/>
        <v>11.986301369863012</v>
      </c>
      <c r="L126" s="137">
        <f t="shared" si="69"/>
        <v>12.157534246575343</v>
      </c>
      <c r="M126" s="137">
        <f t="shared" si="69"/>
        <v>10.787671232876713</v>
      </c>
      <c r="O126" s="103" t="str">
        <f>A131</f>
        <v>東濃圏域(n = 262 )　　</v>
      </c>
      <c r="P126" s="96">
        <f t="shared" ref="P126:Z126" si="70">C132</f>
        <v>20.992366412213741</v>
      </c>
      <c r="Q126" s="97">
        <f t="shared" si="70"/>
        <v>12.213740458015266</v>
      </c>
      <c r="R126" s="97">
        <f t="shared" si="70"/>
        <v>10.687022900763358</v>
      </c>
      <c r="S126" s="97">
        <f t="shared" si="70"/>
        <v>9.5419847328244281</v>
      </c>
      <c r="T126" s="97">
        <f t="shared" si="70"/>
        <v>16.030534351145036</v>
      </c>
      <c r="U126" s="97">
        <f t="shared" si="70"/>
        <v>12.595419847328243</v>
      </c>
      <c r="V126" s="97">
        <f t="shared" si="70"/>
        <v>7.2519083969465647</v>
      </c>
      <c r="W126" s="97">
        <f t="shared" si="70"/>
        <v>14.122137404580155</v>
      </c>
      <c r="X126" s="98">
        <f t="shared" si="70"/>
        <v>11.83206106870229</v>
      </c>
      <c r="Y126" s="99">
        <f t="shared" si="70"/>
        <v>10.687022900763358</v>
      </c>
      <c r="Z126" s="99">
        <f t="shared" si="70"/>
        <v>10.687022900763358</v>
      </c>
    </row>
    <row r="127" spans="1:40" ht="13.5" customHeight="1" x14ac:dyDescent="0.2">
      <c r="A127" s="286" t="str">
        <f>A95</f>
        <v>西濃圏域(n = 280 )　　</v>
      </c>
      <c r="B127" s="122">
        <f t="shared" si="62"/>
        <v>280</v>
      </c>
      <c r="C127" s="138">
        <f t="shared" ref="C127:M127" si="71">C111</f>
        <v>77</v>
      </c>
      <c r="D127" s="139">
        <f t="shared" si="71"/>
        <v>59</v>
      </c>
      <c r="E127" s="139">
        <f t="shared" si="71"/>
        <v>49</v>
      </c>
      <c r="F127" s="139">
        <f t="shared" si="71"/>
        <v>49</v>
      </c>
      <c r="G127" s="139">
        <f t="shared" si="71"/>
        <v>57</v>
      </c>
      <c r="H127" s="139">
        <f t="shared" si="71"/>
        <v>56</v>
      </c>
      <c r="I127" s="149">
        <f t="shared" si="71"/>
        <v>41</v>
      </c>
      <c r="J127" s="139">
        <f t="shared" si="71"/>
        <v>27</v>
      </c>
      <c r="K127" s="149">
        <f t="shared" si="71"/>
        <v>33</v>
      </c>
      <c r="L127" s="140">
        <f t="shared" si="71"/>
        <v>29</v>
      </c>
      <c r="M127" s="140">
        <f t="shared" si="71"/>
        <v>24</v>
      </c>
      <c r="O127" s="102" t="str">
        <f>A133</f>
        <v>飛騨圏域(n = 114 )　　</v>
      </c>
      <c r="P127" s="86">
        <f t="shared" ref="P127:Z127" si="72">C134</f>
        <v>31.578947368421051</v>
      </c>
      <c r="Q127" s="87">
        <f t="shared" si="72"/>
        <v>22.807017543859647</v>
      </c>
      <c r="R127" s="87">
        <f t="shared" si="72"/>
        <v>29.82456140350877</v>
      </c>
      <c r="S127" s="87">
        <f t="shared" si="72"/>
        <v>13.157894736842104</v>
      </c>
      <c r="T127" s="87">
        <f t="shared" si="72"/>
        <v>18.421052631578945</v>
      </c>
      <c r="U127" s="87">
        <f t="shared" si="72"/>
        <v>16.666666666666664</v>
      </c>
      <c r="V127" s="87">
        <f t="shared" si="72"/>
        <v>22.807017543859647</v>
      </c>
      <c r="W127" s="87">
        <f t="shared" si="72"/>
        <v>16.666666666666664</v>
      </c>
      <c r="X127" s="88">
        <f t="shared" si="72"/>
        <v>15.789473684210526</v>
      </c>
      <c r="Y127" s="89">
        <f t="shared" si="72"/>
        <v>6.140350877192982</v>
      </c>
      <c r="Z127" s="89">
        <f t="shared" si="72"/>
        <v>13.157894736842104</v>
      </c>
    </row>
    <row r="128" spans="1:40" x14ac:dyDescent="0.2">
      <c r="A128" s="287"/>
      <c r="B128" s="123">
        <f t="shared" si="62"/>
        <v>100</v>
      </c>
      <c r="C128" s="134">
        <f t="shared" ref="C128:M128" si="73">C112</f>
        <v>27.500000000000004</v>
      </c>
      <c r="D128" s="135">
        <f t="shared" si="73"/>
        <v>21.071428571428573</v>
      </c>
      <c r="E128" s="135">
        <f t="shared" si="73"/>
        <v>17.5</v>
      </c>
      <c r="F128" s="135">
        <f t="shared" si="73"/>
        <v>17.5</v>
      </c>
      <c r="G128" s="135">
        <f t="shared" si="73"/>
        <v>20.357142857142858</v>
      </c>
      <c r="H128" s="135">
        <f t="shared" si="73"/>
        <v>20</v>
      </c>
      <c r="I128" s="136">
        <f t="shared" si="73"/>
        <v>14.642857142857144</v>
      </c>
      <c r="J128" s="135">
        <f t="shared" si="73"/>
        <v>9.6428571428571441</v>
      </c>
      <c r="K128" s="136">
        <f t="shared" si="73"/>
        <v>11.785714285714285</v>
      </c>
      <c r="L128" s="137">
        <f t="shared" si="73"/>
        <v>10.357142857142858</v>
      </c>
      <c r="M128" s="137">
        <f t="shared" si="73"/>
        <v>8.5714285714285712</v>
      </c>
    </row>
    <row r="129" spans="1:41" ht="13.5" customHeight="1" x14ac:dyDescent="0.2">
      <c r="A129" s="286" t="str">
        <f>A97</f>
        <v>中濃圏域(n = 279 )　　</v>
      </c>
      <c r="B129" s="122">
        <f t="shared" si="62"/>
        <v>279</v>
      </c>
      <c r="C129" s="138">
        <f t="shared" ref="C129:M129" si="74">C113</f>
        <v>94</v>
      </c>
      <c r="D129" s="139">
        <f t="shared" si="74"/>
        <v>52</v>
      </c>
      <c r="E129" s="139">
        <f t="shared" si="74"/>
        <v>50</v>
      </c>
      <c r="F129" s="139">
        <f t="shared" si="74"/>
        <v>49</v>
      </c>
      <c r="G129" s="139">
        <f t="shared" si="74"/>
        <v>34</v>
      </c>
      <c r="H129" s="139">
        <f t="shared" si="74"/>
        <v>40</v>
      </c>
      <c r="I129" s="149">
        <f t="shared" si="74"/>
        <v>33</v>
      </c>
      <c r="J129" s="139">
        <f t="shared" si="74"/>
        <v>47</v>
      </c>
      <c r="K129" s="149">
        <f t="shared" si="74"/>
        <v>26</v>
      </c>
      <c r="L129" s="140">
        <f t="shared" si="74"/>
        <v>31</v>
      </c>
      <c r="M129" s="140">
        <f t="shared" si="74"/>
        <v>29</v>
      </c>
    </row>
    <row r="130" spans="1:41" x14ac:dyDescent="0.2">
      <c r="A130" s="287"/>
      <c r="B130" s="123">
        <f t="shared" si="62"/>
        <v>100</v>
      </c>
      <c r="C130" s="134">
        <f t="shared" ref="C130:M130" si="75">C114</f>
        <v>33.691756272401435</v>
      </c>
      <c r="D130" s="135">
        <f t="shared" si="75"/>
        <v>18.637992831541219</v>
      </c>
      <c r="E130" s="135">
        <f t="shared" si="75"/>
        <v>17.921146953405017</v>
      </c>
      <c r="F130" s="135">
        <f t="shared" si="75"/>
        <v>17.562724014336915</v>
      </c>
      <c r="G130" s="135">
        <f t="shared" si="75"/>
        <v>12.186379928315413</v>
      </c>
      <c r="H130" s="135">
        <f t="shared" si="75"/>
        <v>14.336917562724013</v>
      </c>
      <c r="I130" s="136">
        <f t="shared" si="75"/>
        <v>11.827956989247312</v>
      </c>
      <c r="J130" s="135">
        <f t="shared" si="75"/>
        <v>16.845878136200717</v>
      </c>
      <c r="K130" s="136">
        <f t="shared" si="75"/>
        <v>9.3189964157706093</v>
      </c>
      <c r="L130" s="137">
        <f t="shared" si="75"/>
        <v>11.111111111111111</v>
      </c>
      <c r="M130" s="137">
        <f t="shared" si="75"/>
        <v>10.394265232974909</v>
      </c>
    </row>
    <row r="131" spans="1:41" ht="13.5" customHeight="1" x14ac:dyDescent="0.2">
      <c r="A131" s="286" t="str">
        <f>A99</f>
        <v>東濃圏域(n = 262 )　　</v>
      </c>
      <c r="B131" s="122">
        <f t="shared" si="62"/>
        <v>262</v>
      </c>
      <c r="C131" s="138">
        <f t="shared" ref="C131:M131" si="76">C115</f>
        <v>55</v>
      </c>
      <c r="D131" s="139">
        <f t="shared" si="76"/>
        <v>32</v>
      </c>
      <c r="E131" s="139">
        <f t="shared" si="76"/>
        <v>28</v>
      </c>
      <c r="F131" s="139">
        <f t="shared" si="76"/>
        <v>25</v>
      </c>
      <c r="G131" s="139">
        <f t="shared" si="76"/>
        <v>42</v>
      </c>
      <c r="H131" s="139">
        <f t="shared" si="76"/>
        <v>33</v>
      </c>
      <c r="I131" s="149">
        <f t="shared" si="76"/>
        <v>19</v>
      </c>
      <c r="J131" s="139">
        <f t="shared" si="76"/>
        <v>37</v>
      </c>
      <c r="K131" s="149">
        <f t="shared" si="76"/>
        <v>31</v>
      </c>
      <c r="L131" s="140">
        <f t="shared" si="76"/>
        <v>28</v>
      </c>
      <c r="M131" s="140">
        <f t="shared" si="76"/>
        <v>28</v>
      </c>
    </row>
    <row r="132" spans="1:41" x14ac:dyDescent="0.2">
      <c r="A132" s="287"/>
      <c r="B132" s="123">
        <f t="shared" si="62"/>
        <v>100</v>
      </c>
      <c r="C132" s="134">
        <f t="shared" ref="C132:M132" si="77">C116</f>
        <v>20.992366412213741</v>
      </c>
      <c r="D132" s="135">
        <f t="shared" si="77"/>
        <v>12.213740458015266</v>
      </c>
      <c r="E132" s="135">
        <f t="shared" si="77"/>
        <v>10.687022900763358</v>
      </c>
      <c r="F132" s="135">
        <f t="shared" si="77"/>
        <v>9.5419847328244281</v>
      </c>
      <c r="G132" s="135">
        <f t="shared" si="77"/>
        <v>16.030534351145036</v>
      </c>
      <c r="H132" s="135">
        <f t="shared" si="77"/>
        <v>12.595419847328243</v>
      </c>
      <c r="I132" s="136">
        <f t="shared" si="77"/>
        <v>7.2519083969465647</v>
      </c>
      <c r="J132" s="135">
        <f t="shared" si="77"/>
        <v>14.122137404580155</v>
      </c>
      <c r="K132" s="136">
        <f t="shared" si="77"/>
        <v>11.83206106870229</v>
      </c>
      <c r="L132" s="137">
        <f t="shared" si="77"/>
        <v>10.687022900763358</v>
      </c>
      <c r="M132" s="137">
        <f t="shared" si="77"/>
        <v>10.687022900763358</v>
      </c>
    </row>
    <row r="133" spans="1:41" ht="13.5" customHeight="1" x14ac:dyDescent="0.2">
      <c r="A133" s="286" t="str">
        <f>A101</f>
        <v>飛騨圏域(n = 114 )　　</v>
      </c>
      <c r="B133" s="122">
        <f t="shared" si="62"/>
        <v>114</v>
      </c>
      <c r="C133" s="138">
        <f t="shared" ref="C133:M133" si="78">C117</f>
        <v>36</v>
      </c>
      <c r="D133" s="139">
        <f t="shared" si="78"/>
        <v>26</v>
      </c>
      <c r="E133" s="139">
        <f t="shared" si="78"/>
        <v>34</v>
      </c>
      <c r="F133" s="139">
        <f t="shared" si="78"/>
        <v>15</v>
      </c>
      <c r="G133" s="139">
        <f t="shared" si="78"/>
        <v>21</v>
      </c>
      <c r="H133" s="139">
        <f t="shared" si="78"/>
        <v>19</v>
      </c>
      <c r="I133" s="149">
        <f t="shared" si="78"/>
        <v>26</v>
      </c>
      <c r="J133" s="139">
        <f t="shared" si="78"/>
        <v>19</v>
      </c>
      <c r="K133" s="149">
        <f t="shared" si="78"/>
        <v>18</v>
      </c>
      <c r="L133" s="140">
        <f t="shared" si="78"/>
        <v>7</v>
      </c>
      <c r="M133" s="140">
        <f t="shared" si="78"/>
        <v>15</v>
      </c>
    </row>
    <row r="134" spans="1:41" x14ac:dyDescent="0.2">
      <c r="A134" s="287"/>
      <c r="B134" s="123">
        <f t="shared" si="62"/>
        <v>100</v>
      </c>
      <c r="C134" s="134">
        <f t="shared" ref="C134:M134" si="79">C118</f>
        <v>31.578947368421051</v>
      </c>
      <c r="D134" s="135">
        <f t="shared" si="79"/>
        <v>22.807017543859647</v>
      </c>
      <c r="E134" s="135">
        <f t="shared" si="79"/>
        <v>29.82456140350877</v>
      </c>
      <c r="F134" s="135">
        <f t="shared" si="79"/>
        <v>13.157894736842104</v>
      </c>
      <c r="G134" s="135">
        <f t="shared" si="79"/>
        <v>18.421052631578945</v>
      </c>
      <c r="H134" s="135">
        <f t="shared" si="79"/>
        <v>16.666666666666664</v>
      </c>
      <c r="I134" s="136">
        <f t="shared" si="79"/>
        <v>22.807017543859647</v>
      </c>
      <c r="J134" s="135">
        <f t="shared" si="79"/>
        <v>16.666666666666664</v>
      </c>
      <c r="K134" s="136">
        <f t="shared" si="79"/>
        <v>15.789473684210526</v>
      </c>
      <c r="L134" s="137">
        <f t="shared" si="79"/>
        <v>6.140350877192982</v>
      </c>
      <c r="M134" s="137">
        <f t="shared" si="79"/>
        <v>13.157894736842104</v>
      </c>
    </row>
    <row r="136" spans="1:41" x14ac:dyDescent="0.2">
      <c r="A136" s="3" t="s">
        <v>407</v>
      </c>
      <c r="B136" s="1" t="str">
        <f>B89</f>
        <v>県の取り組みでよくやっていると思う分野</v>
      </c>
      <c r="C136" s="8"/>
      <c r="D136" s="9"/>
      <c r="E136" s="8"/>
      <c r="F136" s="9"/>
      <c r="G136" s="8"/>
      <c r="H136" s="9"/>
      <c r="I136" s="8"/>
      <c r="J136" s="9"/>
      <c r="K136" s="8"/>
      <c r="L136" s="9"/>
      <c r="M136" s="8"/>
      <c r="N136" s="9"/>
      <c r="O136" s="8"/>
      <c r="P136" s="9"/>
      <c r="Q136" s="8"/>
      <c r="R136" s="9"/>
      <c r="S136" s="8"/>
      <c r="T136" s="9"/>
      <c r="U136" s="8"/>
      <c r="V136" s="9"/>
      <c r="W136" s="8"/>
      <c r="X136" s="9"/>
      <c r="Y136" s="8"/>
      <c r="Z136" s="9"/>
      <c r="AA136" s="8"/>
      <c r="AB136" s="9"/>
      <c r="AC136" s="8"/>
      <c r="AD136" s="9"/>
      <c r="AE136" s="8"/>
      <c r="AF136" s="9"/>
      <c r="AG136" s="8"/>
      <c r="AH136" s="9"/>
      <c r="AI136" s="8"/>
      <c r="AJ136" s="9"/>
      <c r="AK136" s="8"/>
      <c r="AL136" s="9"/>
    </row>
    <row r="137" spans="1:41" ht="64.8" x14ac:dyDescent="0.2">
      <c r="A137" s="13" t="s">
        <v>29</v>
      </c>
      <c r="B137" s="67" t="str">
        <f>B90</f>
        <v>調査数</v>
      </c>
      <c r="C137" s="68" t="str">
        <f t="shared" ref="C137:AM137" si="80">C90</f>
        <v>防災対策</v>
      </c>
      <c r="D137" s="69" t="str">
        <f t="shared" si="80"/>
        <v>自然環境保全</v>
      </c>
      <c r="E137" s="69" t="str">
        <f t="shared" si="80"/>
        <v>住環境保全</v>
      </c>
      <c r="F137" s="69" t="str">
        <f t="shared" si="80"/>
        <v>廃棄物対策</v>
      </c>
      <c r="G137" s="69" t="str">
        <f t="shared" si="80"/>
        <v>消費者保護</v>
      </c>
      <c r="H137" s="69" t="str">
        <f t="shared" si="80"/>
        <v>防犯・交通安全対策</v>
      </c>
      <c r="I137" s="69" t="str">
        <f t="shared" si="80"/>
        <v>地域コミュニティの活性化</v>
      </c>
      <c r="J137" s="69" t="str">
        <f t="shared" si="80"/>
        <v>地域医療の確保</v>
      </c>
      <c r="K137" s="69" t="str">
        <f t="shared" si="80"/>
        <v>健康増進</v>
      </c>
      <c r="L137" s="69" t="str">
        <f t="shared" si="80"/>
        <v>食品の安全対策</v>
      </c>
      <c r="M137" s="69" t="str">
        <f t="shared" si="80"/>
        <v>薬物対策</v>
      </c>
      <c r="N137" s="69" t="str">
        <f t="shared" si="80"/>
        <v>高齢者福祉</v>
      </c>
      <c r="O137" s="69" t="str">
        <f t="shared" si="80"/>
        <v>障がい者福祉</v>
      </c>
      <c r="P137" s="69" t="str">
        <f t="shared" si="80"/>
        <v>少子化対策</v>
      </c>
      <c r="Q137" s="69" t="str">
        <f t="shared" si="80"/>
        <v>子育て支援</v>
      </c>
      <c r="R137" s="69" t="str">
        <f t="shared" si="80"/>
        <v>中小企業支援</v>
      </c>
      <c r="S137" s="69" t="str">
        <f t="shared" si="80"/>
        <v>企業誘致</v>
      </c>
      <c r="T137" s="69" t="str">
        <f t="shared" si="80"/>
        <v>成長産業分野の振興</v>
      </c>
      <c r="U137" s="69" t="str">
        <f t="shared" si="80"/>
        <v>観光振興</v>
      </c>
      <c r="V137" s="69" t="str">
        <f t="shared" si="80"/>
        <v>就労支援</v>
      </c>
      <c r="W137" s="69" t="str">
        <f t="shared" si="80"/>
        <v>労働環境改善</v>
      </c>
      <c r="X137" s="69" t="str">
        <f t="shared" si="80"/>
        <v>様々な産業を担う人材の育成</v>
      </c>
      <c r="Y137" s="69" t="str">
        <f t="shared" si="80"/>
        <v>女性の活躍推進</v>
      </c>
      <c r="Z137" s="69" t="str">
        <f t="shared" si="80"/>
        <v>農業等振興</v>
      </c>
      <c r="AA137" s="69" t="str">
        <f t="shared" si="80"/>
        <v>林業振興</v>
      </c>
      <c r="AB137" s="69" t="str">
        <f t="shared" si="80"/>
        <v>道路整備・維持管理</v>
      </c>
      <c r="AC137" s="69" t="str">
        <f t="shared" si="80"/>
        <v>河川整備・維持管理</v>
      </c>
      <c r="AD137" s="69" t="str">
        <f t="shared" si="80"/>
        <v>砂防対策</v>
      </c>
      <c r="AE137" s="69" t="str">
        <f t="shared" si="80"/>
        <v>公共交通の充実</v>
      </c>
      <c r="AF137" s="69" t="str">
        <f t="shared" si="80"/>
        <v>公園整備</v>
      </c>
      <c r="AG137" s="69" t="str">
        <f t="shared" si="80"/>
        <v>学校教育の充実</v>
      </c>
      <c r="AH137" s="69" t="str">
        <f t="shared" si="80"/>
        <v>社会教育・生涯学習の充実</v>
      </c>
      <c r="AI137" s="69" t="str">
        <f t="shared" si="80"/>
        <v>文化・芸術の振興</v>
      </c>
      <c r="AJ137" s="69" t="str">
        <f t="shared" si="80"/>
        <v>スポーツやレクリエーション
                        の推進</v>
      </c>
      <c r="AK137" s="69" t="str">
        <f t="shared" si="80"/>
        <v>若者の県内定着</v>
      </c>
      <c r="AL137" s="69" t="str">
        <f t="shared" si="80"/>
        <v>県外からの移住・定住の推進</v>
      </c>
      <c r="AM137" s="71" t="str">
        <f t="shared" si="80"/>
        <v>無回答</v>
      </c>
      <c r="AN137" s="5" t="s">
        <v>122</v>
      </c>
    </row>
    <row r="138" spans="1:41" ht="13.5" customHeight="1" x14ac:dyDescent="0.2">
      <c r="A138" s="286" t="str">
        <f>'問9S（表）'!A68</f>
        <v>全体(n = 1,553 )　　</v>
      </c>
      <c r="B138" s="36">
        <v>1553</v>
      </c>
      <c r="C138" s="28">
        <v>443</v>
      </c>
      <c r="D138" s="29">
        <v>190</v>
      </c>
      <c r="E138" s="29">
        <v>45</v>
      </c>
      <c r="F138" s="29">
        <v>172</v>
      </c>
      <c r="G138" s="29">
        <v>41</v>
      </c>
      <c r="H138" s="29">
        <v>247</v>
      </c>
      <c r="I138" s="29">
        <v>126</v>
      </c>
      <c r="J138" s="29">
        <v>258</v>
      </c>
      <c r="K138" s="29">
        <v>163</v>
      </c>
      <c r="L138" s="29">
        <v>89</v>
      </c>
      <c r="M138" s="29">
        <v>36</v>
      </c>
      <c r="N138" s="29">
        <v>283</v>
      </c>
      <c r="O138" s="29">
        <v>97</v>
      </c>
      <c r="P138" s="29">
        <v>40</v>
      </c>
      <c r="Q138" s="29">
        <v>225</v>
      </c>
      <c r="R138" s="29">
        <v>56</v>
      </c>
      <c r="S138" s="29">
        <v>55</v>
      </c>
      <c r="T138" s="29">
        <v>50</v>
      </c>
      <c r="U138" s="29">
        <v>155</v>
      </c>
      <c r="V138" s="29">
        <v>63</v>
      </c>
      <c r="W138" s="29">
        <v>14</v>
      </c>
      <c r="X138" s="29">
        <v>13</v>
      </c>
      <c r="Y138" s="29">
        <v>27</v>
      </c>
      <c r="Z138" s="29">
        <v>91</v>
      </c>
      <c r="AA138" s="29">
        <v>35</v>
      </c>
      <c r="AB138" s="29">
        <v>274</v>
      </c>
      <c r="AC138" s="29">
        <v>217</v>
      </c>
      <c r="AD138" s="29">
        <v>82</v>
      </c>
      <c r="AE138" s="29">
        <v>86</v>
      </c>
      <c r="AF138" s="29">
        <v>149</v>
      </c>
      <c r="AG138" s="29">
        <v>185</v>
      </c>
      <c r="AH138" s="29">
        <v>50</v>
      </c>
      <c r="AI138" s="29">
        <v>69</v>
      </c>
      <c r="AJ138" s="29">
        <v>104</v>
      </c>
      <c r="AK138" s="29">
        <v>26</v>
      </c>
      <c r="AL138" s="29">
        <v>60</v>
      </c>
      <c r="AM138" s="31"/>
      <c r="AN138" s="5">
        <f>SUM($C138:AM138)</f>
        <v>4316</v>
      </c>
    </row>
    <row r="139" spans="1:41" x14ac:dyDescent="0.2">
      <c r="A139" s="287"/>
      <c r="B139" s="37">
        <v>100</v>
      </c>
      <c r="C139" s="20">
        <v>28.525434642627172</v>
      </c>
      <c r="D139" s="232">
        <v>12.234385061171924</v>
      </c>
      <c r="E139" s="232">
        <v>2.8976175144880876</v>
      </c>
      <c r="F139" s="232">
        <v>11.07533805537669</v>
      </c>
      <c r="G139" s="232">
        <v>2.6400515132002575</v>
      </c>
      <c r="H139" s="232">
        <v>15.904700579523503</v>
      </c>
      <c r="I139" s="232">
        <v>8.1133290405666454</v>
      </c>
      <c r="J139" s="232">
        <v>16.613007083065035</v>
      </c>
      <c r="K139" s="232">
        <v>10.495814552479073</v>
      </c>
      <c r="L139" s="232">
        <v>5.7308435286542174</v>
      </c>
      <c r="M139" s="232">
        <v>2.3180940115904698</v>
      </c>
      <c r="N139" s="232">
        <v>18.222794591113971</v>
      </c>
      <c r="O139" s="232">
        <v>6.2459755312298775</v>
      </c>
      <c r="P139" s="232">
        <v>2.5756600128782998</v>
      </c>
      <c r="Q139" s="232">
        <v>14.488087572440438</v>
      </c>
      <c r="R139" s="232">
        <v>3.6059240180296199</v>
      </c>
      <c r="S139" s="232">
        <v>3.5415325177076626</v>
      </c>
      <c r="T139" s="232">
        <v>3.2195750160978753</v>
      </c>
      <c r="U139" s="232">
        <v>9.9806825499034115</v>
      </c>
      <c r="V139" s="232">
        <v>4.0566645202833227</v>
      </c>
      <c r="W139" s="232">
        <v>0.90148100450740498</v>
      </c>
      <c r="X139" s="232">
        <v>0.83708950418544747</v>
      </c>
      <c r="Y139" s="232">
        <v>1.7385705086928525</v>
      </c>
      <c r="Z139" s="232">
        <v>5.8596265292981329</v>
      </c>
      <c r="AA139" s="232">
        <v>2.2537025112685125</v>
      </c>
      <c r="AB139" s="232">
        <v>17.643271088216355</v>
      </c>
      <c r="AC139" s="232">
        <v>13.972955569864778</v>
      </c>
      <c r="AD139" s="232">
        <v>5.2801030264005151</v>
      </c>
      <c r="AE139" s="232">
        <v>5.5376690276883451</v>
      </c>
      <c r="AF139" s="232">
        <v>9.5943335479716669</v>
      </c>
      <c r="AG139" s="232">
        <v>11.912427559562138</v>
      </c>
      <c r="AH139" s="232">
        <v>3.2195750160978753</v>
      </c>
      <c r="AI139" s="232">
        <v>4.4430135222150673</v>
      </c>
      <c r="AJ139" s="232">
        <v>6.6967160334835798</v>
      </c>
      <c r="AK139" s="232">
        <v>1.6741790083708949</v>
      </c>
      <c r="AL139" s="232">
        <v>3.8634900193174504</v>
      </c>
      <c r="AM139" s="231"/>
      <c r="AN139" s="214"/>
    </row>
    <row r="140" spans="1:41" ht="13.5" customHeight="1" x14ac:dyDescent="0.2">
      <c r="A140" s="286" t="str">
        <f>'問9S（表）'!A70</f>
        <v>自営業(n = 145 )　　</v>
      </c>
      <c r="B140" s="36">
        <v>145</v>
      </c>
      <c r="C140" s="32">
        <v>48</v>
      </c>
      <c r="D140" s="33">
        <v>9</v>
      </c>
      <c r="E140" s="33">
        <v>4</v>
      </c>
      <c r="F140" s="33">
        <v>15</v>
      </c>
      <c r="G140" s="33">
        <v>5</v>
      </c>
      <c r="H140" s="33">
        <v>23</v>
      </c>
      <c r="I140" s="33">
        <v>13</v>
      </c>
      <c r="J140" s="33">
        <v>27</v>
      </c>
      <c r="K140" s="33">
        <v>18</v>
      </c>
      <c r="L140" s="33">
        <v>7</v>
      </c>
      <c r="M140" s="33">
        <v>3</v>
      </c>
      <c r="N140" s="33">
        <v>40</v>
      </c>
      <c r="O140" s="33">
        <v>7</v>
      </c>
      <c r="P140" s="33">
        <v>4</v>
      </c>
      <c r="Q140" s="33">
        <v>16</v>
      </c>
      <c r="R140" s="33">
        <v>14</v>
      </c>
      <c r="S140" s="33">
        <v>7</v>
      </c>
      <c r="T140" s="33">
        <v>6</v>
      </c>
      <c r="U140" s="33">
        <v>13</v>
      </c>
      <c r="V140" s="33">
        <v>0</v>
      </c>
      <c r="W140" s="33">
        <v>1</v>
      </c>
      <c r="X140" s="33">
        <v>1</v>
      </c>
      <c r="Y140" s="33">
        <v>2</v>
      </c>
      <c r="Z140" s="33">
        <v>12</v>
      </c>
      <c r="AA140" s="33">
        <v>4</v>
      </c>
      <c r="AB140" s="33">
        <v>29</v>
      </c>
      <c r="AC140" s="33">
        <v>17</v>
      </c>
      <c r="AD140" s="33">
        <v>6</v>
      </c>
      <c r="AE140" s="33">
        <v>10</v>
      </c>
      <c r="AF140" s="33">
        <v>8</v>
      </c>
      <c r="AG140" s="33">
        <v>17</v>
      </c>
      <c r="AH140" s="33">
        <v>4</v>
      </c>
      <c r="AI140" s="33">
        <v>9</v>
      </c>
      <c r="AJ140" s="33">
        <v>8</v>
      </c>
      <c r="AK140" s="33">
        <v>4</v>
      </c>
      <c r="AL140" s="33">
        <v>6</v>
      </c>
      <c r="AM140" s="35"/>
      <c r="AN140" s="5">
        <f>SUM($C140:AM140)</f>
        <v>417</v>
      </c>
      <c r="AO140" t="str">
        <f>" 自営業（ n = "&amp;B140&amp;"）"</f>
        <v xml:space="preserve"> 自営業（ n = 145）</v>
      </c>
    </row>
    <row r="141" spans="1:41" x14ac:dyDescent="0.2">
      <c r="A141" s="287"/>
      <c r="B141" s="37">
        <v>100</v>
      </c>
      <c r="C141" s="20">
        <f t="shared" ref="C141:AL141" si="81">C140/$B$140*100</f>
        <v>33.103448275862071</v>
      </c>
      <c r="D141" s="20">
        <f t="shared" si="81"/>
        <v>6.2068965517241379</v>
      </c>
      <c r="E141" s="20">
        <f t="shared" si="81"/>
        <v>2.7586206896551726</v>
      </c>
      <c r="F141" s="20">
        <f t="shared" si="81"/>
        <v>10.344827586206897</v>
      </c>
      <c r="G141" s="20">
        <f t="shared" si="81"/>
        <v>3.4482758620689653</v>
      </c>
      <c r="H141" s="20">
        <f t="shared" si="81"/>
        <v>15.862068965517242</v>
      </c>
      <c r="I141" s="20">
        <f t="shared" si="81"/>
        <v>8.9655172413793096</v>
      </c>
      <c r="J141" s="20">
        <f t="shared" si="81"/>
        <v>18.620689655172416</v>
      </c>
      <c r="K141" s="20">
        <f t="shared" si="81"/>
        <v>12.413793103448276</v>
      </c>
      <c r="L141" s="20">
        <f t="shared" si="81"/>
        <v>4.8275862068965516</v>
      </c>
      <c r="M141" s="20">
        <f t="shared" si="81"/>
        <v>2.0689655172413794</v>
      </c>
      <c r="N141" s="20">
        <f t="shared" si="81"/>
        <v>27.586206896551722</v>
      </c>
      <c r="O141" s="20">
        <f t="shared" si="81"/>
        <v>4.8275862068965516</v>
      </c>
      <c r="P141" s="20">
        <f t="shared" si="81"/>
        <v>2.7586206896551726</v>
      </c>
      <c r="Q141" s="20">
        <f t="shared" si="81"/>
        <v>11.03448275862069</v>
      </c>
      <c r="R141" s="20">
        <f t="shared" si="81"/>
        <v>9.6551724137931032</v>
      </c>
      <c r="S141" s="20">
        <f t="shared" si="81"/>
        <v>4.8275862068965516</v>
      </c>
      <c r="T141" s="20">
        <f t="shared" si="81"/>
        <v>4.1379310344827589</v>
      </c>
      <c r="U141" s="20">
        <f t="shared" si="81"/>
        <v>8.9655172413793096</v>
      </c>
      <c r="V141" s="20">
        <f t="shared" si="81"/>
        <v>0</v>
      </c>
      <c r="W141" s="20">
        <f t="shared" si="81"/>
        <v>0.68965517241379315</v>
      </c>
      <c r="X141" s="20">
        <f t="shared" si="81"/>
        <v>0.68965517241379315</v>
      </c>
      <c r="Y141" s="20">
        <f t="shared" si="81"/>
        <v>1.3793103448275863</v>
      </c>
      <c r="Z141" s="20">
        <f t="shared" si="81"/>
        <v>8.2758620689655178</v>
      </c>
      <c r="AA141" s="20">
        <f t="shared" si="81"/>
        <v>2.7586206896551726</v>
      </c>
      <c r="AB141" s="20">
        <f t="shared" si="81"/>
        <v>20</v>
      </c>
      <c r="AC141" s="20">
        <f t="shared" si="81"/>
        <v>11.724137931034482</v>
      </c>
      <c r="AD141" s="20">
        <f t="shared" si="81"/>
        <v>4.1379310344827589</v>
      </c>
      <c r="AE141" s="20">
        <f t="shared" si="81"/>
        <v>6.8965517241379306</v>
      </c>
      <c r="AF141" s="20">
        <f t="shared" si="81"/>
        <v>5.5172413793103452</v>
      </c>
      <c r="AG141" s="20">
        <f t="shared" si="81"/>
        <v>11.724137931034482</v>
      </c>
      <c r="AH141" s="20">
        <f t="shared" si="81"/>
        <v>2.7586206896551726</v>
      </c>
      <c r="AI141" s="20">
        <f t="shared" si="81"/>
        <v>6.2068965517241379</v>
      </c>
      <c r="AJ141" s="20">
        <f t="shared" si="81"/>
        <v>5.5172413793103452</v>
      </c>
      <c r="AK141" s="20">
        <f t="shared" si="81"/>
        <v>2.7586206896551726</v>
      </c>
      <c r="AL141" s="20">
        <f t="shared" si="81"/>
        <v>4.1379310344827589</v>
      </c>
      <c r="AM141" s="20"/>
      <c r="AN141" s="214"/>
    </row>
    <row r="142" spans="1:41" ht="13.5" customHeight="1" x14ac:dyDescent="0.2">
      <c r="A142" s="286" t="str">
        <f>'問9S（表）'!A72</f>
        <v>自由業(※1)(n = 14 )　　</v>
      </c>
      <c r="B142" s="36">
        <v>14</v>
      </c>
      <c r="C142" s="32">
        <v>4</v>
      </c>
      <c r="D142" s="33">
        <v>0</v>
      </c>
      <c r="E142" s="33">
        <v>0</v>
      </c>
      <c r="F142" s="33">
        <v>1</v>
      </c>
      <c r="G142" s="33">
        <v>0</v>
      </c>
      <c r="H142" s="33">
        <v>1</v>
      </c>
      <c r="I142" s="33">
        <v>0</v>
      </c>
      <c r="J142" s="33">
        <v>4</v>
      </c>
      <c r="K142" s="33">
        <v>2</v>
      </c>
      <c r="L142" s="33">
        <v>0</v>
      </c>
      <c r="M142" s="33">
        <v>1</v>
      </c>
      <c r="N142" s="33">
        <v>0</v>
      </c>
      <c r="O142" s="33">
        <v>0</v>
      </c>
      <c r="P142" s="33">
        <v>0</v>
      </c>
      <c r="Q142" s="33">
        <v>1</v>
      </c>
      <c r="R142" s="33">
        <v>0</v>
      </c>
      <c r="S142" s="33">
        <v>1</v>
      </c>
      <c r="T142" s="33">
        <v>1</v>
      </c>
      <c r="U142" s="33">
        <v>1</v>
      </c>
      <c r="V142" s="33">
        <v>0</v>
      </c>
      <c r="W142" s="33">
        <v>0</v>
      </c>
      <c r="X142" s="33">
        <v>0</v>
      </c>
      <c r="Y142" s="33">
        <v>0</v>
      </c>
      <c r="Z142" s="33">
        <v>0</v>
      </c>
      <c r="AA142" s="33">
        <v>2</v>
      </c>
      <c r="AB142" s="33">
        <v>4</v>
      </c>
      <c r="AC142" s="33">
        <v>2</v>
      </c>
      <c r="AD142" s="33">
        <v>1</v>
      </c>
      <c r="AE142" s="33">
        <v>2</v>
      </c>
      <c r="AF142" s="33">
        <v>0</v>
      </c>
      <c r="AG142" s="33">
        <v>4</v>
      </c>
      <c r="AH142" s="33">
        <v>1</v>
      </c>
      <c r="AI142" s="33">
        <v>1</v>
      </c>
      <c r="AJ142" s="33">
        <v>2</v>
      </c>
      <c r="AK142" s="33">
        <v>0</v>
      </c>
      <c r="AL142" s="33">
        <v>0</v>
      </c>
      <c r="AM142" s="35"/>
      <c r="AN142" s="5">
        <f>SUM($C142:AM142)</f>
        <v>36</v>
      </c>
      <c r="AO142" t="str">
        <f>" 自由業（ n = "&amp;B142&amp;"）"</f>
        <v xml:space="preserve"> 自由業（ n = 14）</v>
      </c>
    </row>
    <row r="143" spans="1:41" x14ac:dyDescent="0.2">
      <c r="A143" s="287"/>
      <c r="B143" s="37">
        <v>100</v>
      </c>
      <c r="C143" s="20">
        <f t="shared" ref="C143:AL143" si="82">C142/$B$142*100</f>
        <v>28.571428571428569</v>
      </c>
      <c r="D143" s="20">
        <f t="shared" si="82"/>
        <v>0</v>
      </c>
      <c r="E143" s="20">
        <f t="shared" si="82"/>
        <v>0</v>
      </c>
      <c r="F143" s="20">
        <f t="shared" si="82"/>
        <v>7.1428571428571423</v>
      </c>
      <c r="G143" s="20">
        <f t="shared" si="82"/>
        <v>0</v>
      </c>
      <c r="H143" s="20">
        <f t="shared" si="82"/>
        <v>7.1428571428571423</v>
      </c>
      <c r="I143" s="20">
        <f t="shared" si="82"/>
        <v>0</v>
      </c>
      <c r="J143" s="20">
        <f t="shared" si="82"/>
        <v>28.571428571428569</v>
      </c>
      <c r="K143" s="20">
        <f t="shared" si="82"/>
        <v>14.285714285714285</v>
      </c>
      <c r="L143" s="20">
        <f t="shared" si="82"/>
        <v>0</v>
      </c>
      <c r="M143" s="20">
        <f t="shared" si="82"/>
        <v>7.1428571428571423</v>
      </c>
      <c r="N143" s="20">
        <f t="shared" si="82"/>
        <v>0</v>
      </c>
      <c r="O143" s="20">
        <f t="shared" si="82"/>
        <v>0</v>
      </c>
      <c r="P143" s="20">
        <f t="shared" si="82"/>
        <v>0</v>
      </c>
      <c r="Q143" s="20">
        <f t="shared" si="82"/>
        <v>7.1428571428571423</v>
      </c>
      <c r="R143" s="20">
        <f t="shared" si="82"/>
        <v>0</v>
      </c>
      <c r="S143" s="20">
        <f t="shared" si="82"/>
        <v>7.1428571428571423</v>
      </c>
      <c r="T143" s="20">
        <f t="shared" si="82"/>
        <v>7.1428571428571423</v>
      </c>
      <c r="U143" s="20">
        <f t="shared" si="82"/>
        <v>7.1428571428571423</v>
      </c>
      <c r="V143" s="20">
        <f t="shared" si="82"/>
        <v>0</v>
      </c>
      <c r="W143" s="20">
        <f t="shared" si="82"/>
        <v>0</v>
      </c>
      <c r="X143" s="20">
        <f t="shared" si="82"/>
        <v>0</v>
      </c>
      <c r="Y143" s="20">
        <f t="shared" si="82"/>
        <v>0</v>
      </c>
      <c r="Z143" s="20">
        <f t="shared" si="82"/>
        <v>0</v>
      </c>
      <c r="AA143" s="20">
        <f t="shared" si="82"/>
        <v>14.285714285714285</v>
      </c>
      <c r="AB143" s="20">
        <f t="shared" si="82"/>
        <v>28.571428571428569</v>
      </c>
      <c r="AC143" s="20">
        <f t="shared" si="82"/>
        <v>14.285714285714285</v>
      </c>
      <c r="AD143" s="20">
        <f t="shared" si="82"/>
        <v>7.1428571428571423</v>
      </c>
      <c r="AE143" s="20">
        <f t="shared" si="82"/>
        <v>14.285714285714285</v>
      </c>
      <c r="AF143" s="20">
        <f t="shared" si="82"/>
        <v>0</v>
      </c>
      <c r="AG143" s="20">
        <f t="shared" si="82"/>
        <v>28.571428571428569</v>
      </c>
      <c r="AH143" s="20">
        <f t="shared" si="82"/>
        <v>7.1428571428571423</v>
      </c>
      <c r="AI143" s="20">
        <f t="shared" si="82"/>
        <v>7.1428571428571423</v>
      </c>
      <c r="AJ143" s="20">
        <f t="shared" si="82"/>
        <v>14.285714285714285</v>
      </c>
      <c r="AK143" s="20">
        <f t="shared" si="82"/>
        <v>0</v>
      </c>
      <c r="AL143" s="20">
        <f t="shared" si="82"/>
        <v>0</v>
      </c>
      <c r="AM143" s="20"/>
      <c r="AN143" s="214"/>
    </row>
    <row r="144" spans="1:41" ht="13.5" customHeight="1" x14ac:dyDescent="0.2">
      <c r="A144" s="286" t="str">
        <f>'問9S（表）'!A74</f>
        <v>会社・団体役員(n = 152 )　　</v>
      </c>
      <c r="B144" s="36">
        <v>152</v>
      </c>
      <c r="C144" s="261">
        <v>48</v>
      </c>
      <c r="D144" s="261">
        <v>17</v>
      </c>
      <c r="E144" s="261">
        <v>2</v>
      </c>
      <c r="F144" s="261">
        <v>15</v>
      </c>
      <c r="G144" s="261">
        <v>6</v>
      </c>
      <c r="H144" s="261">
        <v>16</v>
      </c>
      <c r="I144" s="261">
        <v>15</v>
      </c>
      <c r="J144" s="261">
        <v>25</v>
      </c>
      <c r="K144" s="261">
        <v>17</v>
      </c>
      <c r="L144" s="261">
        <v>14</v>
      </c>
      <c r="M144" s="261">
        <v>3</v>
      </c>
      <c r="N144" s="261">
        <v>22</v>
      </c>
      <c r="O144" s="261">
        <v>6</v>
      </c>
      <c r="P144" s="261">
        <v>2</v>
      </c>
      <c r="Q144" s="261">
        <v>25</v>
      </c>
      <c r="R144" s="261">
        <v>15</v>
      </c>
      <c r="S144" s="261">
        <v>8</v>
      </c>
      <c r="T144" s="261">
        <v>6</v>
      </c>
      <c r="U144" s="261">
        <v>15</v>
      </c>
      <c r="V144" s="261">
        <v>8</v>
      </c>
      <c r="W144" s="261">
        <v>3</v>
      </c>
      <c r="X144" s="261">
        <v>1</v>
      </c>
      <c r="Y144" s="261">
        <v>4</v>
      </c>
      <c r="Z144" s="261">
        <v>8</v>
      </c>
      <c r="AA144" s="261">
        <v>3</v>
      </c>
      <c r="AB144" s="261">
        <v>28</v>
      </c>
      <c r="AC144" s="261">
        <v>28</v>
      </c>
      <c r="AD144" s="261">
        <v>8</v>
      </c>
      <c r="AE144" s="261">
        <v>10</v>
      </c>
      <c r="AF144" s="261">
        <v>15</v>
      </c>
      <c r="AG144" s="261">
        <v>18</v>
      </c>
      <c r="AH144" s="261">
        <v>2</v>
      </c>
      <c r="AI144" s="261">
        <v>6</v>
      </c>
      <c r="AJ144" s="261">
        <v>9</v>
      </c>
      <c r="AK144" s="261">
        <v>2</v>
      </c>
      <c r="AL144" s="261">
        <v>5</v>
      </c>
      <c r="AM144" s="35"/>
      <c r="AN144" s="5">
        <f>SUM($C144:AM144)</f>
        <v>435</v>
      </c>
      <c r="AO144" t="str">
        <f>" 会社・団体役員（ n = "&amp;B144&amp;"）"</f>
        <v xml:space="preserve"> 会社・団体役員（ n = 152）</v>
      </c>
    </row>
    <row r="145" spans="1:41" x14ac:dyDescent="0.2">
      <c r="A145" s="287"/>
      <c r="B145" s="37">
        <v>100</v>
      </c>
      <c r="C145" s="20">
        <f t="shared" ref="C145:AL145" si="83">C144/$B$144*100</f>
        <v>31.578947368421051</v>
      </c>
      <c r="D145" s="20">
        <f t="shared" si="83"/>
        <v>11.184210526315789</v>
      </c>
      <c r="E145" s="20">
        <f t="shared" si="83"/>
        <v>1.3157894736842104</v>
      </c>
      <c r="F145" s="20">
        <f t="shared" si="83"/>
        <v>9.8684210526315788</v>
      </c>
      <c r="G145" s="20">
        <f t="shared" si="83"/>
        <v>3.9473684210526314</v>
      </c>
      <c r="H145" s="20">
        <f t="shared" si="83"/>
        <v>10.526315789473683</v>
      </c>
      <c r="I145" s="20">
        <f t="shared" si="83"/>
        <v>9.8684210526315788</v>
      </c>
      <c r="J145" s="20">
        <f t="shared" si="83"/>
        <v>16.447368421052634</v>
      </c>
      <c r="K145" s="20">
        <f t="shared" si="83"/>
        <v>11.184210526315789</v>
      </c>
      <c r="L145" s="20">
        <f t="shared" si="83"/>
        <v>9.2105263157894726</v>
      </c>
      <c r="M145" s="20">
        <f t="shared" si="83"/>
        <v>1.9736842105263157</v>
      </c>
      <c r="N145" s="20">
        <f t="shared" si="83"/>
        <v>14.473684210526317</v>
      </c>
      <c r="O145" s="20">
        <f t="shared" si="83"/>
        <v>3.9473684210526314</v>
      </c>
      <c r="P145" s="20">
        <f t="shared" si="83"/>
        <v>1.3157894736842104</v>
      </c>
      <c r="Q145" s="20">
        <f t="shared" si="83"/>
        <v>16.447368421052634</v>
      </c>
      <c r="R145" s="20">
        <f t="shared" si="83"/>
        <v>9.8684210526315788</v>
      </c>
      <c r="S145" s="20">
        <f t="shared" si="83"/>
        <v>5.2631578947368416</v>
      </c>
      <c r="T145" s="20">
        <f t="shared" si="83"/>
        <v>3.9473684210526314</v>
      </c>
      <c r="U145" s="20">
        <f t="shared" si="83"/>
        <v>9.8684210526315788</v>
      </c>
      <c r="V145" s="20">
        <f t="shared" si="83"/>
        <v>5.2631578947368416</v>
      </c>
      <c r="W145" s="20">
        <f t="shared" si="83"/>
        <v>1.9736842105263157</v>
      </c>
      <c r="X145" s="20">
        <f t="shared" si="83"/>
        <v>0.6578947368421052</v>
      </c>
      <c r="Y145" s="20">
        <f t="shared" si="83"/>
        <v>2.6315789473684208</v>
      </c>
      <c r="Z145" s="20">
        <f t="shared" si="83"/>
        <v>5.2631578947368416</v>
      </c>
      <c r="AA145" s="20">
        <f t="shared" si="83"/>
        <v>1.9736842105263157</v>
      </c>
      <c r="AB145" s="20">
        <f t="shared" si="83"/>
        <v>18.421052631578945</v>
      </c>
      <c r="AC145" s="20">
        <f t="shared" si="83"/>
        <v>18.421052631578945</v>
      </c>
      <c r="AD145" s="20">
        <f t="shared" si="83"/>
        <v>5.2631578947368416</v>
      </c>
      <c r="AE145" s="20">
        <f t="shared" si="83"/>
        <v>6.5789473684210522</v>
      </c>
      <c r="AF145" s="20">
        <f t="shared" si="83"/>
        <v>9.8684210526315788</v>
      </c>
      <c r="AG145" s="20">
        <f t="shared" si="83"/>
        <v>11.842105263157894</v>
      </c>
      <c r="AH145" s="20">
        <f t="shared" si="83"/>
        <v>1.3157894736842104</v>
      </c>
      <c r="AI145" s="20">
        <f t="shared" si="83"/>
        <v>3.9473684210526314</v>
      </c>
      <c r="AJ145" s="20">
        <f t="shared" si="83"/>
        <v>5.9210526315789469</v>
      </c>
      <c r="AK145" s="20">
        <f t="shared" si="83"/>
        <v>1.3157894736842104</v>
      </c>
      <c r="AL145" s="20">
        <f t="shared" si="83"/>
        <v>3.2894736842105261</v>
      </c>
      <c r="AM145" s="20"/>
      <c r="AN145" s="214"/>
    </row>
    <row r="146" spans="1:41" ht="13.5" customHeight="1" x14ac:dyDescent="0.2">
      <c r="A146" s="290" t="str">
        <f>'問9S（表）'!A76</f>
        <v>正規の従業員・職員(n = 361 )　　</v>
      </c>
      <c r="B146" s="36">
        <v>361</v>
      </c>
      <c r="C146" s="32">
        <v>99</v>
      </c>
      <c r="D146" s="33">
        <v>45</v>
      </c>
      <c r="E146" s="33">
        <v>11</v>
      </c>
      <c r="F146" s="33">
        <v>26</v>
      </c>
      <c r="G146" s="33">
        <v>7</v>
      </c>
      <c r="H146" s="33">
        <v>54</v>
      </c>
      <c r="I146" s="33">
        <v>24</v>
      </c>
      <c r="J146" s="33">
        <v>54</v>
      </c>
      <c r="K146" s="33">
        <v>18</v>
      </c>
      <c r="L146" s="33">
        <v>16</v>
      </c>
      <c r="M146" s="33">
        <v>8</v>
      </c>
      <c r="N146" s="33">
        <v>54</v>
      </c>
      <c r="O146" s="33">
        <v>13</v>
      </c>
      <c r="P146" s="33">
        <v>9</v>
      </c>
      <c r="Q146" s="33">
        <v>61</v>
      </c>
      <c r="R146" s="33">
        <v>10</v>
      </c>
      <c r="S146" s="33">
        <v>11</v>
      </c>
      <c r="T146" s="33">
        <v>6</v>
      </c>
      <c r="U146" s="33">
        <v>38</v>
      </c>
      <c r="V146" s="33">
        <v>16</v>
      </c>
      <c r="W146" s="33">
        <v>4</v>
      </c>
      <c r="X146" s="33">
        <v>2</v>
      </c>
      <c r="Y146" s="33">
        <v>9</v>
      </c>
      <c r="Z146" s="33">
        <v>20</v>
      </c>
      <c r="AA146" s="33">
        <v>5</v>
      </c>
      <c r="AB146" s="33">
        <v>61</v>
      </c>
      <c r="AC146" s="33">
        <v>58</v>
      </c>
      <c r="AD146" s="33">
        <v>23</v>
      </c>
      <c r="AE146" s="33">
        <v>25</v>
      </c>
      <c r="AF146" s="33">
        <v>34</v>
      </c>
      <c r="AG146" s="33">
        <v>44</v>
      </c>
      <c r="AH146" s="33">
        <v>10</v>
      </c>
      <c r="AI146" s="33">
        <v>20</v>
      </c>
      <c r="AJ146" s="33">
        <v>29</v>
      </c>
      <c r="AK146" s="33">
        <v>9</v>
      </c>
      <c r="AL146" s="33">
        <v>15</v>
      </c>
      <c r="AM146" s="35"/>
      <c r="AN146" s="5">
        <f>SUM($C146:AM146)</f>
        <v>948</v>
      </c>
      <c r="AO146" t="str">
        <f>" 正規の従業員・職員（ n = "&amp;B146&amp;"）"</f>
        <v xml:space="preserve"> 正規の従業員・職員（ n = 361）</v>
      </c>
    </row>
    <row r="147" spans="1:41" x14ac:dyDescent="0.2">
      <c r="A147" s="291"/>
      <c r="B147" s="37">
        <v>100</v>
      </c>
      <c r="C147" s="20">
        <f t="shared" ref="C147:AL147" si="84">C146/$B$146*100</f>
        <v>27.423822714681439</v>
      </c>
      <c r="D147" s="20">
        <f t="shared" si="84"/>
        <v>12.465373961218837</v>
      </c>
      <c r="E147" s="20">
        <f t="shared" si="84"/>
        <v>3.0470914127423825</v>
      </c>
      <c r="F147" s="20">
        <f t="shared" si="84"/>
        <v>7.202216066481995</v>
      </c>
      <c r="G147" s="20">
        <f t="shared" si="84"/>
        <v>1.9390581717451523</v>
      </c>
      <c r="H147" s="20">
        <f t="shared" si="84"/>
        <v>14.958448753462603</v>
      </c>
      <c r="I147" s="20">
        <f t="shared" si="84"/>
        <v>6.64819944598338</v>
      </c>
      <c r="J147" s="20">
        <f t="shared" si="84"/>
        <v>14.958448753462603</v>
      </c>
      <c r="K147" s="20">
        <f t="shared" si="84"/>
        <v>4.986149584487535</v>
      </c>
      <c r="L147" s="20">
        <f t="shared" si="84"/>
        <v>4.43213296398892</v>
      </c>
      <c r="M147" s="20">
        <f t="shared" si="84"/>
        <v>2.21606648199446</v>
      </c>
      <c r="N147" s="20">
        <f t="shared" si="84"/>
        <v>14.958448753462603</v>
      </c>
      <c r="O147" s="20">
        <f t="shared" si="84"/>
        <v>3.6011080332409975</v>
      </c>
      <c r="P147" s="20">
        <f t="shared" si="84"/>
        <v>2.4930747922437675</v>
      </c>
      <c r="Q147" s="20">
        <f t="shared" si="84"/>
        <v>16.897506925207757</v>
      </c>
      <c r="R147" s="20">
        <f t="shared" si="84"/>
        <v>2.7700831024930745</v>
      </c>
      <c r="S147" s="20">
        <f t="shared" si="84"/>
        <v>3.0470914127423825</v>
      </c>
      <c r="T147" s="20">
        <f t="shared" si="84"/>
        <v>1.662049861495845</v>
      </c>
      <c r="U147" s="20">
        <f t="shared" si="84"/>
        <v>10.526315789473683</v>
      </c>
      <c r="V147" s="20">
        <f t="shared" si="84"/>
        <v>4.43213296398892</v>
      </c>
      <c r="W147" s="20">
        <f t="shared" si="84"/>
        <v>1.10803324099723</v>
      </c>
      <c r="X147" s="20">
        <f t="shared" si="84"/>
        <v>0.554016620498615</v>
      </c>
      <c r="Y147" s="20">
        <f t="shared" si="84"/>
        <v>2.4930747922437675</v>
      </c>
      <c r="Z147" s="20">
        <f t="shared" si="84"/>
        <v>5.5401662049861491</v>
      </c>
      <c r="AA147" s="20">
        <f t="shared" si="84"/>
        <v>1.3850415512465373</v>
      </c>
      <c r="AB147" s="20">
        <f t="shared" si="84"/>
        <v>16.897506925207757</v>
      </c>
      <c r="AC147" s="20">
        <f t="shared" si="84"/>
        <v>16.066481994459831</v>
      </c>
      <c r="AD147" s="20">
        <f t="shared" si="84"/>
        <v>6.3711911357340725</v>
      </c>
      <c r="AE147" s="20">
        <f t="shared" si="84"/>
        <v>6.9252077562326875</v>
      </c>
      <c r="AF147" s="20">
        <f t="shared" si="84"/>
        <v>9.418282548476455</v>
      </c>
      <c r="AG147" s="20">
        <f t="shared" si="84"/>
        <v>12.18836565096953</v>
      </c>
      <c r="AH147" s="20">
        <f t="shared" si="84"/>
        <v>2.7700831024930745</v>
      </c>
      <c r="AI147" s="20">
        <f t="shared" si="84"/>
        <v>5.5401662049861491</v>
      </c>
      <c r="AJ147" s="20">
        <f t="shared" si="84"/>
        <v>8.0332409972299157</v>
      </c>
      <c r="AK147" s="20">
        <f t="shared" si="84"/>
        <v>2.4930747922437675</v>
      </c>
      <c r="AL147" s="20">
        <f t="shared" si="84"/>
        <v>4.1551246537396125</v>
      </c>
      <c r="AM147" s="20"/>
      <c r="AN147" s="214"/>
    </row>
    <row r="148" spans="1:41" ht="13.5" customHeight="1" x14ac:dyDescent="0.2">
      <c r="A148" s="294" t="str">
        <f>'問9S（表）'!A78</f>
        <v>パートタイム・アルバイト・派遣(n = 288 )　　</v>
      </c>
      <c r="B148" s="36">
        <v>288</v>
      </c>
      <c r="C148" s="32">
        <v>83</v>
      </c>
      <c r="D148" s="33">
        <v>42</v>
      </c>
      <c r="E148" s="33">
        <v>3</v>
      </c>
      <c r="F148" s="33">
        <v>25</v>
      </c>
      <c r="G148" s="33">
        <v>10</v>
      </c>
      <c r="H148" s="33">
        <v>40</v>
      </c>
      <c r="I148" s="33">
        <v>20</v>
      </c>
      <c r="J148" s="33">
        <v>53</v>
      </c>
      <c r="K148" s="33">
        <v>24</v>
      </c>
      <c r="L148" s="33">
        <v>13</v>
      </c>
      <c r="M148" s="33">
        <v>3</v>
      </c>
      <c r="N148" s="33">
        <v>50</v>
      </c>
      <c r="O148" s="33">
        <v>15</v>
      </c>
      <c r="P148" s="33">
        <v>12</v>
      </c>
      <c r="Q148" s="33">
        <v>48</v>
      </c>
      <c r="R148" s="33">
        <v>7</v>
      </c>
      <c r="S148" s="33">
        <v>9</v>
      </c>
      <c r="T148" s="33">
        <v>7</v>
      </c>
      <c r="U148" s="33">
        <v>33</v>
      </c>
      <c r="V148" s="33">
        <v>15</v>
      </c>
      <c r="W148" s="33">
        <v>1</v>
      </c>
      <c r="X148" s="33">
        <v>1</v>
      </c>
      <c r="Y148" s="33">
        <v>1</v>
      </c>
      <c r="Z148" s="33">
        <v>12</v>
      </c>
      <c r="AA148" s="33">
        <v>4</v>
      </c>
      <c r="AB148" s="33">
        <v>48</v>
      </c>
      <c r="AC148" s="33">
        <v>36</v>
      </c>
      <c r="AD148" s="33">
        <v>13</v>
      </c>
      <c r="AE148" s="33">
        <v>20</v>
      </c>
      <c r="AF148" s="33">
        <v>29</v>
      </c>
      <c r="AG148" s="33">
        <v>44</v>
      </c>
      <c r="AH148" s="33">
        <v>7</v>
      </c>
      <c r="AI148" s="33">
        <v>14</v>
      </c>
      <c r="AJ148" s="33">
        <v>17</v>
      </c>
      <c r="AK148" s="33">
        <v>3</v>
      </c>
      <c r="AL148" s="33">
        <v>12</v>
      </c>
      <c r="AM148" s="35"/>
      <c r="AN148" s="5">
        <f>SUM($C148:AM148)</f>
        <v>774</v>
      </c>
      <c r="AO148" t="str">
        <f>" パートタイム・アルバイト・派遣（ n = "&amp;B148&amp;"）"</f>
        <v xml:space="preserve"> パートタイム・アルバイト・派遣（ n = 288）</v>
      </c>
    </row>
    <row r="149" spans="1:41" x14ac:dyDescent="0.2">
      <c r="A149" s="295"/>
      <c r="B149" s="37">
        <v>100</v>
      </c>
      <c r="C149" s="20">
        <f t="shared" ref="C149:AL149" si="85">C148/$B$148*100</f>
        <v>28.819444444444443</v>
      </c>
      <c r="D149" s="20">
        <f t="shared" si="85"/>
        <v>14.583333333333334</v>
      </c>
      <c r="E149" s="20">
        <f t="shared" si="85"/>
        <v>1.0416666666666665</v>
      </c>
      <c r="F149" s="20">
        <f t="shared" si="85"/>
        <v>8.6805555555555554</v>
      </c>
      <c r="G149" s="20">
        <f t="shared" si="85"/>
        <v>3.4722222222222223</v>
      </c>
      <c r="H149" s="20">
        <f t="shared" si="85"/>
        <v>13.888888888888889</v>
      </c>
      <c r="I149" s="20">
        <f t="shared" si="85"/>
        <v>6.9444444444444446</v>
      </c>
      <c r="J149" s="20">
        <f t="shared" si="85"/>
        <v>18.402777777777779</v>
      </c>
      <c r="K149" s="20">
        <f t="shared" si="85"/>
        <v>8.3333333333333321</v>
      </c>
      <c r="L149" s="20">
        <f t="shared" si="85"/>
        <v>4.5138888888888884</v>
      </c>
      <c r="M149" s="20">
        <f t="shared" si="85"/>
        <v>1.0416666666666665</v>
      </c>
      <c r="N149" s="20">
        <f t="shared" si="85"/>
        <v>17.361111111111111</v>
      </c>
      <c r="O149" s="20">
        <f t="shared" si="85"/>
        <v>5.2083333333333339</v>
      </c>
      <c r="P149" s="20">
        <f t="shared" si="85"/>
        <v>4.1666666666666661</v>
      </c>
      <c r="Q149" s="20">
        <f t="shared" si="85"/>
        <v>16.666666666666664</v>
      </c>
      <c r="R149" s="20">
        <f t="shared" si="85"/>
        <v>2.4305555555555558</v>
      </c>
      <c r="S149" s="20">
        <f t="shared" si="85"/>
        <v>3.125</v>
      </c>
      <c r="T149" s="20">
        <f t="shared" si="85"/>
        <v>2.4305555555555558</v>
      </c>
      <c r="U149" s="20">
        <f t="shared" si="85"/>
        <v>11.458333333333332</v>
      </c>
      <c r="V149" s="20">
        <f t="shared" si="85"/>
        <v>5.2083333333333339</v>
      </c>
      <c r="W149" s="20">
        <f t="shared" si="85"/>
        <v>0.34722222222222221</v>
      </c>
      <c r="X149" s="20">
        <f t="shared" si="85"/>
        <v>0.34722222222222221</v>
      </c>
      <c r="Y149" s="20">
        <f t="shared" si="85"/>
        <v>0.34722222222222221</v>
      </c>
      <c r="Z149" s="20">
        <f t="shared" si="85"/>
        <v>4.1666666666666661</v>
      </c>
      <c r="AA149" s="20">
        <f t="shared" si="85"/>
        <v>1.3888888888888888</v>
      </c>
      <c r="AB149" s="20">
        <f t="shared" si="85"/>
        <v>16.666666666666664</v>
      </c>
      <c r="AC149" s="20">
        <f t="shared" si="85"/>
        <v>12.5</v>
      </c>
      <c r="AD149" s="20">
        <f t="shared" si="85"/>
        <v>4.5138888888888884</v>
      </c>
      <c r="AE149" s="20">
        <f t="shared" si="85"/>
        <v>6.9444444444444446</v>
      </c>
      <c r="AF149" s="20">
        <f t="shared" si="85"/>
        <v>10.069444444444445</v>
      </c>
      <c r="AG149" s="20">
        <f t="shared" si="85"/>
        <v>15.277777777777779</v>
      </c>
      <c r="AH149" s="20">
        <f t="shared" si="85"/>
        <v>2.4305555555555558</v>
      </c>
      <c r="AI149" s="20">
        <f t="shared" si="85"/>
        <v>4.8611111111111116</v>
      </c>
      <c r="AJ149" s="20">
        <f t="shared" si="85"/>
        <v>5.9027777777777777</v>
      </c>
      <c r="AK149" s="20">
        <f t="shared" si="85"/>
        <v>1.0416666666666665</v>
      </c>
      <c r="AL149" s="20">
        <f t="shared" si="85"/>
        <v>4.1666666666666661</v>
      </c>
      <c r="AM149" s="20"/>
      <c r="AN149" s="251"/>
    </row>
    <row r="150" spans="1:41" ht="13.5" customHeight="1" x14ac:dyDescent="0.2">
      <c r="A150" s="286" t="str">
        <f>'問9S（表）'!A80</f>
        <v>学生(n = 43 )　　</v>
      </c>
      <c r="B150" s="36">
        <v>43</v>
      </c>
      <c r="C150" s="32">
        <v>11</v>
      </c>
      <c r="D150" s="33">
        <v>9</v>
      </c>
      <c r="E150" s="33">
        <v>2</v>
      </c>
      <c r="F150" s="33">
        <v>4</v>
      </c>
      <c r="G150" s="33">
        <v>3</v>
      </c>
      <c r="H150" s="33">
        <v>8</v>
      </c>
      <c r="I150" s="33">
        <v>5</v>
      </c>
      <c r="J150" s="33">
        <v>1</v>
      </c>
      <c r="K150" s="33">
        <v>3</v>
      </c>
      <c r="L150" s="33">
        <v>1</v>
      </c>
      <c r="M150" s="33">
        <v>5</v>
      </c>
      <c r="N150" s="33">
        <v>7</v>
      </c>
      <c r="O150" s="33">
        <v>2</v>
      </c>
      <c r="P150" s="33">
        <v>2</v>
      </c>
      <c r="Q150" s="33">
        <v>4</v>
      </c>
      <c r="R150" s="33">
        <v>1</v>
      </c>
      <c r="S150" s="33">
        <v>0</v>
      </c>
      <c r="T150" s="33">
        <v>1</v>
      </c>
      <c r="U150" s="33">
        <v>4</v>
      </c>
      <c r="V150" s="33">
        <v>1</v>
      </c>
      <c r="W150" s="33">
        <v>0</v>
      </c>
      <c r="X150" s="33">
        <v>0</v>
      </c>
      <c r="Y150" s="33">
        <v>0</v>
      </c>
      <c r="Z150" s="33">
        <v>1</v>
      </c>
      <c r="AA150" s="33">
        <v>1</v>
      </c>
      <c r="AB150" s="33">
        <v>6</v>
      </c>
      <c r="AC150" s="33">
        <v>5</v>
      </c>
      <c r="AD150" s="33">
        <v>2</v>
      </c>
      <c r="AE150" s="33">
        <v>2</v>
      </c>
      <c r="AF150" s="33">
        <v>4</v>
      </c>
      <c r="AG150" s="33">
        <v>7</v>
      </c>
      <c r="AH150" s="33">
        <v>0</v>
      </c>
      <c r="AI150" s="33">
        <v>4</v>
      </c>
      <c r="AJ150" s="33">
        <v>3</v>
      </c>
      <c r="AK150" s="33">
        <v>0</v>
      </c>
      <c r="AL150" s="33">
        <v>2</v>
      </c>
      <c r="AM150" s="35"/>
      <c r="AN150" s="5">
        <f>SUM($C150:AM150)</f>
        <v>111</v>
      </c>
      <c r="AO150" t="str">
        <f>" 学生（ n = "&amp;B150&amp;"）"</f>
        <v xml:space="preserve"> 学生（ n = 43）</v>
      </c>
    </row>
    <row r="151" spans="1:41" x14ac:dyDescent="0.2">
      <c r="A151" s="287"/>
      <c r="B151" s="37">
        <v>100</v>
      </c>
      <c r="C151" s="20">
        <f t="shared" ref="C151:AL151" si="86">C150/$B$150*100</f>
        <v>25.581395348837212</v>
      </c>
      <c r="D151" s="20">
        <f t="shared" si="86"/>
        <v>20.930232558139537</v>
      </c>
      <c r="E151" s="20">
        <f t="shared" si="86"/>
        <v>4.6511627906976747</v>
      </c>
      <c r="F151" s="20">
        <f t="shared" si="86"/>
        <v>9.3023255813953494</v>
      </c>
      <c r="G151" s="20">
        <f t="shared" si="86"/>
        <v>6.9767441860465116</v>
      </c>
      <c r="H151" s="20">
        <f t="shared" si="86"/>
        <v>18.604651162790699</v>
      </c>
      <c r="I151" s="20">
        <f t="shared" si="86"/>
        <v>11.627906976744185</v>
      </c>
      <c r="J151" s="20">
        <f t="shared" si="86"/>
        <v>2.3255813953488373</v>
      </c>
      <c r="K151" s="20">
        <f t="shared" si="86"/>
        <v>6.9767441860465116</v>
      </c>
      <c r="L151" s="20">
        <f t="shared" si="86"/>
        <v>2.3255813953488373</v>
      </c>
      <c r="M151" s="20">
        <f t="shared" si="86"/>
        <v>11.627906976744185</v>
      </c>
      <c r="N151" s="20">
        <f t="shared" si="86"/>
        <v>16.279069767441861</v>
      </c>
      <c r="O151" s="20">
        <f t="shared" si="86"/>
        <v>4.6511627906976747</v>
      </c>
      <c r="P151" s="20">
        <f t="shared" si="86"/>
        <v>4.6511627906976747</v>
      </c>
      <c r="Q151" s="20">
        <f t="shared" si="86"/>
        <v>9.3023255813953494</v>
      </c>
      <c r="R151" s="20">
        <f t="shared" si="86"/>
        <v>2.3255813953488373</v>
      </c>
      <c r="S151" s="20">
        <f t="shared" si="86"/>
        <v>0</v>
      </c>
      <c r="T151" s="20">
        <f t="shared" si="86"/>
        <v>2.3255813953488373</v>
      </c>
      <c r="U151" s="20">
        <f t="shared" si="86"/>
        <v>9.3023255813953494</v>
      </c>
      <c r="V151" s="20">
        <f t="shared" si="86"/>
        <v>2.3255813953488373</v>
      </c>
      <c r="W151" s="20">
        <f t="shared" si="86"/>
        <v>0</v>
      </c>
      <c r="X151" s="20">
        <f t="shared" si="86"/>
        <v>0</v>
      </c>
      <c r="Y151" s="20">
        <f t="shared" si="86"/>
        <v>0</v>
      </c>
      <c r="Z151" s="20">
        <f t="shared" si="86"/>
        <v>2.3255813953488373</v>
      </c>
      <c r="AA151" s="20">
        <f t="shared" si="86"/>
        <v>2.3255813953488373</v>
      </c>
      <c r="AB151" s="20">
        <f t="shared" si="86"/>
        <v>13.953488372093023</v>
      </c>
      <c r="AC151" s="20">
        <f t="shared" si="86"/>
        <v>11.627906976744185</v>
      </c>
      <c r="AD151" s="20">
        <f t="shared" si="86"/>
        <v>4.6511627906976747</v>
      </c>
      <c r="AE151" s="20">
        <f t="shared" si="86"/>
        <v>4.6511627906976747</v>
      </c>
      <c r="AF151" s="20">
        <f t="shared" si="86"/>
        <v>9.3023255813953494</v>
      </c>
      <c r="AG151" s="20">
        <f t="shared" si="86"/>
        <v>16.279069767441861</v>
      </c>
      <c r="AH151" s="20">
        <f t="shared" si="86"/>
        <v>0</v>
      </c>
      <c r="AI151" s="20">
        <f t="shared" si="86"/>
        <v>9.3023255813953494</v>
      </c>
      <c r="AJ151" s="20">
        <f t="shared" si="86"/>
        <v>6.9767441860465116</v>
      </c>
      <c r="AK151" s="20">
        <f t="shared" si="86"/>
        <v>0</v>
      </c>
      <c r="AL151" s="20">
        <f t="shared" si="86"/>
        <v>4.6511627906976747</v>
      </c>
      <c r="AM151" s="20"/>
      <c r="AN151" s="214"/>
    </row>
    <row r="152" spans="1:41" ht="13.5" customHeight="1" x14ac:dyDescent="0.2">
      <c r="A152" s="286" t="str">
        <f>'問9S（表）'!A82</f>
        <v>家事従事(n = 160 )　　</v>
      </c>
      <c r="B152" s="36">
        <v>160</v>
      </c>
      <c r="C152" s="32">
        <v>35</v>
      </c>
      <c r="D152" s="33">
        <v>25</v>
      </c>
      <c r="E152" s="33">
        <v>6</v>
      </c>
      <c r="F152" s="33">
        <v>25</v>
      </c>
      <c r="G152" s="33">
        <v>3</v>
      </c>
      <c r="H152" s="33">
        <v>29</v>
      </c>
      <c r="I152" s="33">
        <v>13</v>
      </c>
      <c r="J152" s="33">
        <v>24</v>
      </c>
      <c r="K152" s="33">
        <v>21</v>
      </c>
      <c r="L152" s="33">
        <v>6</v>
      </c>
      <c r="M152" s="33">
        <v>4</v>
      </c>
      <c r="N152" s="33">
        <v>21</v>
      </c>
      <c r="O152" s="33">
        <v>8</v>
      </c>
      <c r="P152" s="33">
        <v>3</v>
      </c>
      <c r="Q152" s="33">
        <v>25</v>
      </c>
      <c r="R152" s="33">
        <v>3</v>
      </c>
      <c r="S152" s="33">
        <v>4</v>
      </c>
      <c r="T152" s="33">
        <v>4</v>
      </c>
      <c r="U152" s="33">
        <v>12</v>
      </c>
      <c r="V152" s="33">
        <v>6</v>
      </c>
      <c r="W152" s="33">
        <v>0</v>
      </c>
      <c r="X152" s="33">
        <v>1</v>
      </c>
      <c r="Y152" s="33">
        <v>3</v>
      </c>
      <c r="Z152" s="33">
        <v>11</v>
      </c>
      <c r="AA152" s="33">
        <v>3</v>
      </c>
      <c r="AB152" s="33">
        <v>40</v>
      </c>
      <c r="AC152" s="33">
        <v>31</v>
      </c>
      <c r="AD152" s="33">
        <v>8</v>
      </c>
      <c r="AE152" s="33">
        <v>4</v>
      </c>
      <c r="AF152" s="33">
        <v>24</v>
      </c>
      <c r="AG152" s="33">
        <v>12</v>
      </c>
      <c r="AH152" s="33">
        <v>8</v>
      </c>
      <c r="AI152" s="33">
        <v>1</v>
      </c>
      <c r="AJ152" s="33">
        <v>9</v>
      </c>
      <c r="AK152" s="33">
        <v>2</v>
      </c>
      <c r="AL152" s="33">
        <v>4</v>
      </c>
      <c r="AM152" s="35"/>
      <c r="AN152" s="5">
        <f>SUM($C152:AM152)</f>
        <v>438</v>
      </c>
      <c r="AO152" t="str">
        <f>" 家事従事（ n = "&amp;B152&amp;"）"</f>
        <v xml:space="preserve"> 家事従事（ n = 160）</v>
      </c>
    </row>
    <row r="153" spans="1:41" x14ac:dyDescent="0.2">
      <c r="A153" s="287"/>
      <c r="B153" s="37">
        <v>100</v>
      </c>
      <c r="C153" s="20">
        <f t="shared" ref="C153:AL153" si="87">C152/$B$152*100</f>
        <v>21.875</v>
      </c>
      <c r="D153" s="20">
        <f t="shared" si="87"/>
        <v>15.625</v>
      </c>
      <c r="E153" s="20">
        <f t="shared" si="87"/>
        <v>3.75</v>
      </c>
      <c r="F153" s="20">
        <f t="shared" si="87"/>
        <v>15.625</v>
      </c>
      <c r="G153" s="20">
        <f t="shared" si="87"/>
        <v>1.875</v>
      </c>
      <c r="H153" s="20">
        <f t="shared" si="87"/>
        <v>18.125</v>
      </c>
      <c r="I153" s="20">
        <f t="shared" si="87"/>
        <v>8.125</v>
      </c>
      <c r="J153" s="20">
        <f t="shared" si="87"/>
        <v>15</v>
      </c>
      <c r="K153" s="20">
        <f t="shared" si="87"/>
        <v>13.125</v>
      </c>
      <c r="L153" s="20">
        <f t="shared" si="87"/>
        <v>3.75</v>
      </c>
      <c r="M153" s="20">
        <f t="shared" si="87"/>
        <v>2.5</v>
      </c>
      <c r="N153" s="20">
        <f t="shared" si="87"/>
        <v>13.125</v>
      </c>
      <c r="O153" s="20">
        <f t="shared" si="87"/>
        <v>5</v>
      </c>
      <c r="P153" s="20">
        <f t="shared" si="87"/>
        <v>1.875</v>
      </c>
      <c r="Q153" s="20">
        <f t="shared" si="87"/>
        <v>15.625</v>
      </c>
      <c r="R153" s="20">
        <f t="shared" si="87"/>
        <v>1.875</v>
      </c>
      <c r="S153" s="20">
        <f t="shared" si="87"/>
        <v>2.5</v>
      </c>
      <c r="T153" s="20">
        <f t="shared" si="87"/>
        <v>2.5</v>
      </c>
      <c r="U153" s="20">
        <f t="shared" si="87"/>
        <v>7.5</v>
      </c>
      <c r="V153" s="20">
        <f t="shared" si="87"/>
        <v>3.75</v>
      </c>
      <c r="W153" s="20">
        <f t="shared" si="87"/>
        <v>0</v>
      </c>
      <c r="X153" s="20">
        <f t="shared" si="87"/>
        <v>0.625</v>
      </c>
      <c r="Y153" s="20">
        <f t="shared" si="87"/>
        <v>1.875</v>
      </c>
      <c r="Z153" s="20">
        <f t="shared" si="87"/>
        <v>6.8750000000000009</v>
      </c>
      <c r="AA153" s="20">
        <f t="shared" si="87"/>
        <v>1.875</v>
      </c>
      <c r="AB153" s="20">
        <f t="shared" si="87"/>
        <v>25</v>
      </c>
      <c r="AC153" s="20">
        <f t="shared" si="87"/>
        <v>19.375</v>
      </c>
      <c r="AD153" s="20">
        <f t="shared" si="87"/>
        <v>5</v>
      </c>
      <c r="AE153" s="20">
        <f t="shared" si="87"/>
        <v>2.5</v>
      </c>
      <c r="AF153" s="20">
        <f t="shared" si="87"/>
        <v>15</v>
      </c>
      <c r="AG153" s="20">
        <f t="shared" si="87"/>
        <v>7.5</v>
      </c>
      <c r="AH153" s="20">
        <f t="shared" si="87"/>
        <v>5</v>
      </c>
      <c r="AI153" s="20">
        <f t="shared" si="87"/>
        <v>0.625</v>
      </c>
      <c r="AJ153" s="20">
        <f t="shared" si="87"/>
        <v>5.625</v>
      </c>
      <c r="AK153" s="20">
        <f t="shared" si="87"/>
        <v>1.25</v>
      </c>
      <c r="AL153" s="20">
        <f t="shared" si="87"/>
        <v>2.5</v>
      </c>
      <c r="AM153" s="20"/>
      <c r="AN153" s="214"/>
    </row>
    <row r="154" spans="1:41" ht="13.5" customHeight="1" x14ac:dyDescent="0.2">
      <c r="A154" s="286" t="str">
        <f>'問9S（表）'!A84</f>
        <v>無職(n = 331 )　　</v>
      </c>
      <c r="B154" s="36">
        <v>331</v>
      </c>
      <c r="C154" s="32">
        <v>98</v>
      </c>
      <c r="D154" s="33">
        <v>36</v>
      </c>
      <c r="E154" s="33">
        <v>28</v>
      </c>
      <c r="F154" s="33">
        <v>53</v>
      </c>
      <c r="G154" s="33">
        <v>24</v>
      </c>
      <c r="H154" s="33">
        <v>69</v>
      </c>
      <c r="I154" s="33">
        <v>21</v>
      </c>
      <c r="J154" s="33">
        <v>61</v>
      </c>
      <c r="K154" s="33">
        <v>11</v>
      </c>
      <c r="L154" s="33">
        <v>10</v>
      </c>
      <c r="M154" s="33">
        <v>8</v>
      </c>
      <c r="N154" s="33">
        <v>79</v>
      </c>
      <c r="O154" s="33">
        <v>25</v>
      </c>
      <c r="P154" s="33">
        <v>47</v>
      </c>
      <c r="Q154" s="33">
        <v>39</v>
      </c>
      <c r="R154" s="33">
        <v>26</v>
      </c>
      <c r="S154" s="33">
        <v>42</v>
      </c>
      <c r="T154" s="33">
        <v>9</v>
      </c>
      <c r="U154" s="33">
        <v>33</v>
      </c>
      <c r="V154" s="33">
        <v>24</v>
      </c>
      <c r="W154" s="33">
        <v>10</v>
      </c>
      <c r="X154" s="33">
        <v>26</v>
      </c>
      <c r="Y154" s="33">
        <v>37</v>
      </c>
      <c r="Z154" s="33">
        <v>10</v>
      </c>
      <c r="AA154" s="33">
        <v>20</v>
      </c>
      <c r="AB154" s="33">
        <v>52</v>
      </c>
      <c r="AC154" s="33">
        <v>34</v>
      </c>
      <c r="AD154" s="33">
        <v>23</v>
      </c>
      <c r="AE154" s="33">
        <v>61</v>
      </c>
      <c r="AF154" s="33">
        <v>25</v>
      </c>
      <c r="AG154" s="33">
        <v>31</v>
      </c>
      <c r="AH154" s="33">
        <v>14</v>
      </c>
      <c r="AI154" s="33">
        <v>14</v>
      </c>
      <c r="AJ154" s="33">
        <v>9</v>
      </c>
      <c r="AK154" s="33">
        <v>63</v>
      </c>
      <c r="AL154" s="33">
        <v>32</v>
      </c>
      <c r="AM154" s="35"/>
      <c r="AN154" s="5">
        <f>SUM($C154:AM154)</f>
        <v>1204</v>
      </c>
      <c r="AO154" t="str">
        <f>" 無職（ n = "&amp;B154&amp;"）"</f>
        <v xml:space="preserve"> 無職（ n = 331）</v>
      </c>
    </row>
    <row r="155" spans="1:41" x14ac:dyDescent="0.2">
      <c r="A155" s="287"/>
      <c r="B155" s="37">
        <v>100</v>
      </c>
      <c r="C155" s="20">
        <f t="shared" ref="C155:AL155" si="88">C154/$B$154*100</f>
        <v>29.607250755287005</v>
      </c>
      <c r="D155" s="20">
        <f t="shared" si="88"/>
        <v>10.876132930513595</v>
      </c>
      <c r="E155" s="20">
        <f t="shared" si="88"/>
        <v>8.4592145015105746</v>
      </c>
      <c r="F155" s="20">
        <f t="shared" si="88"/>
        <v>16.012084592145015</v>
      </c>
      <c r="G155" s="20">
        <f t="shared" si="88"/>
        <v>7.2507552870090644</v>
      </c>
      <c r="H155" s="20">
        <f t="shared" si="88"/>
        <v>20.84592145015106</v>
      </c>
      <c r="I155" s="20">
        <f t="shared" si="88"/>
        <v>6.3444108761329305</v>
      </c>
      <c r="J155" s="20">
        <f t="shared" si="88"/>
        <v>18.429003021148034</v>
      </c>
      <c r="K155" s="20">
        <f t="shared" si="88"/>
        <v>3.3232628398791544</v>
      </c>
      <c r="L155" s="20">
        <f t="shared" si="88"/>
        <v>3.0211480362537766</v>
      </c>
      <c r="M155" s="20">
        <f t="shared" si="88"/>
        <v>2.416918429003021</v>
      </c>
      <c r="N155" s="20">
        <f t="shared" si="88"/>
        <v>23.867069486404834</v>
      </c>
      <c r="O155" s="20">
        <f t="shared" si="88"/>
        <v>7.5528700906344408</v>
      </c>
      <c r="P155" s="20">
        <f t="shared" si="88"/>
        <v>14.19939577039275</v>
      </c>
      <c r="Q155" s="20">
        <f t="shared" si="88"/>
        <v>11.782477341389729</v>
      </c>
      <c r="R155" s="20">
        <f t="shared" si="88"/>
        <v>7.8549848942598182</v>
      </c>
      <c r="S155" s="20">
        <f t="shared" si="88"/>
        <v>12.688821752265861</v>
      </c>
      <c r="T155" s="20">
        <f t="shared" si="88"/>
        <v>2.7190332326283988</v>
      </c>
      <c r="U155" s="20">
        <f t="shared" si="88"/>
        <v>9.9697885196374632</v>
      </c>
      <c r="V155" s="20">
        <f t="shared" si="88"/>
        <v>7.2507552870090644</v>
      </c>
      <c r="W155" s="20">
        <f t="shared" si="88"/>
        <v>3.0211480362537766</v>
      </c>
      <c r="X155" s="20">
        <f t="shared" si="88"/>
        <v>7.8549848942598182</v>
      </c>
      <c r="Y155" s="20">
        <f t="shared" si="88"/>
        <v>11.178247734138973</v>
      </c>
      <c r="Z155" s="20">
        <f t="shared" si="88"/>
        <v>3.0211480362537766</v>
      </c>
      <c r="AA155" s="20">
        <f t="shared" si="88"/>
        <v>6.0422960725075532</v>
      </c>
      <c r="AB155" s="20">
        <f t="shared" si="88"/>
        <v>15.709969788519636</v>
      </c>
      <c r="AC155" s="20">
        <f t="shared" si="88"/>
        <v>10.271903323262841</v>
      </c>
      <c r="AD155" s="20">
        <f t="shared" si="88"/>
        <v>6.9486404833836861</v>
      </c>
      <c r="AE155" s="20">
        <f t="shared" si="88"/>
        <v>18.429003021148034</v>
      </c>
      <c r="AF155" s="20">
        <f t="shared" si="88"/>
        <v>7.5528700906344408</v>
      </c>
      <c r="AG155" s="20">
        <f t="shared" si="88"/>
        <v>9.3655589123867067</v>
      </c>
      <c r="AH155" s="20">
        <f t="shared" si="88"/>
        <v>4.2296072507552873</v>
      </c>
      <c r="AI155" s="20">
        <f t="shared" si="88"/>
        <v>4.2296072507552873</v>
      </c>
      <c r="AJ155" s="20">
        <f t="shared" si="88"/>
        <v>2.7190332326283988</v>
      </c>
      <c r="AK155" s="20">
        <f t="shared" si="88"/>
        <v>19.033232628398792</v>
      </c>
      <c r="AL155" s="20">
        <f t="shared" si="88"/>
        <v>9.667673716012084</v>
      </c>
      <c r="AM155" s="20"/>
      <c r="AN155" s="214"/>
    </row>
    <row r="156" spans="1:41" x14ac:dyDescent="0.2">
      <c r="A156" s="286" t="str">
        <f>'問9S（表）'!A86</f>
        <v>その他(n = 31 )　　</v>
      </c>
      <c r="B156" s="36">
        <v>31</v>
      </c>
      <c r="C156" s="32">
        <v>9</v>
      </c>
      <c r="D156" s="33">
        <v>4</v>
      </c>
      <c r="E156" s="33">
        <v>1</v>
      </c>
      <c r="F156" s="33">
        <v>4</v>
      </c>
      <c r="G156" s="33">
        <v>2</v>
      </c>
      <c r="H156" s="33">
        <v>3</v>
      </c>
      <c r="I156" s="33">
        <v>0</v>
      </c>
      <c r="J156" s="33">
        <v>4</v>
      </c>
      <c r="K156" s="33">
        <v>5</v>
      </c>
      <c r="L156" s="33">
        <v>5</v>
      </c>
      <c r="M156" s="33">
        <v>2</v>
      </c>
      <c r="N156" s="33">
        <v>2</v>
      </c>
      <c r="O156" s="33">
        <v>5</v>
      </c>
      <c r="P156" s="33">
        <v>2</v>
      </c>
      <c r="Q156" s="33">
        <v>3</v>
      </c>
      <c r="R156" s="33">
        <v>2</v>
      </c>
      <c r="S156" s="33">
        <v>0</v>
      </c>
      <c r="T156" s="33">
        <v>2</v>
      </c>
      <c r="U156" s="33">
        <v>0</v>
      </c>
      <c r="V156" s="33">
        <v>3</v>
      </c>
      <c r="W156" s="33">
        <v>1</v>
      </c>
      <c r="X156" s="33">
        <v>0</v>
      </c>
      <c r="Y156" s="33">
        <v>1</v>
      </c>
      <c r="Z156" s="33">
        <v>0</v>
      </c>
      <c r="AA156" s="33">
        <v>0</v>
      </c>
      <c r="AB156" s="33">
        <v>1</v>
      </c>
      <c r="AC156" s="33">
        <v>2</v>
      </c>
      <c r="AD156" s="33">
        <v>1</v>
      </c>
      <c r="AE156" s="33">
        <v>1</v>
      </c>
      <c r="AF156" s="33">
        <v>3</v>
      </c>
      <c r="AG156" s="33">
        <v>1</v>
      </c>
      <c r="AH156" s="33">
        <v>2</v>
      </c>
      <c r="AI156" s="33">
        <v>0</v>
      </c>
      <c r="AJ156" s="33">
        <v>1</v>
      </c>
      <c r="AK156" s="33">
        <v>0</v>
      </c>
      <c r="AL156" s="33">
        <v>2</v>
      </c>
      <c r="AM156" s="35"/>
      <c r="AN156" s="5">
        <f>SUM($C156:AM156)</f>
        <v>74</v>
      </c>
      <c r="AO156" t="str">
        <f>" その他（ n = "&amp;B156&amp;"）"</f>
        <v xml:space="preserve"> その他（ n = 31）</v>
      </c>
    </row>
    <row r="157" spans="1:41" x14ac:dyDescent="0.2">
      <c r="A157" s="287"/>
      <c r="B157" s="37">
        <v>100</v>
      </c>
      <c r="C157" s="20">
        <f t="shared" ref="C157:AL157" si="89">C156/$B$156*100</f>
        <v>29.032258064516132</v>
      </c>
      <c r="D157" s="20">
        <f t="shared" si="89"/>
        <v>12.903225806451612</v>
      </c>
      <c r="E157" s="20">
        <f t="shared" si="89"/>
        <v>3.225806451612903</v>
      </c>
      <c r="F157" s="20">
        <f t="shared" si="89"/>
        <v>12.903225806451612</v>
      </c>
      <c r="G157" s="20">
        <f t="shared" si="89"/>
        <v>6.4516129032258061</v>
      </c>
      <c r="H157" s="20">
        <f t="shared" si="89"/>
        <v>9.67741935483871</v>
      </c>
      <c r="I157" s="20">
        <f t="shared" si="89"/>
        <v>0</v>
      </c>
      <c r="J157" s="20">
        <f t="shared" si="89"/>
        <v>12.903225806451612</v>
      </c>
      <c r="K157" s="20">
        <f t="shared" si="89"/>
        <v>16.129032258064516</v>
      </c>
      <c r="L157" s="20">
        <f t="shared" si="89"/>
        <v>16.129032258064516</v>
      </c>
      <c r="M157" s="20">
        <f t="shared" si="89"/>
        <v>6.4516129032258061</v>
      </c>
      <c r="N157" s="20">
        <f t="shared" si="89"/>
        <v>6.4516129032258061</v>
      </c>
      <c r="O157" s="20">
        <f t="shared" si="89"/>
        <v>16.129032258064516</v>
      </c>
      <c r="P157" s="20">
        <f t="shared" si="89"/>
        <v>6.4516129032258061</v>
      </c>
      <c r="Q157" s="20">
        <f t="shared" si="89"/>
        <v>9.67741935483871</v>
      </c>
      <c r="R157" s="20">
        <f t="shared" si="89"/>
        <v>6.4516129032258061</v>
      </c>
      <c r="S157" s="20">
        <f t="shared" si="89"/>
        <v>0</v>
      </c>
      <c r="T157" s="20">
        <f t="shared" si="89"/>
        <v>6.4516129032258061</v>
      </c>
      <c r="U157" s="20">
        <f t="shared" si="89"/>
        <v>0</v>
      </c>
      <c r="V157" s="20">
        <f t="shared" si="89"/>
        <v>9.67741935483871</v>
      </c>
      <c r="W157" s="20">
        <f t="shared" si="89"/>
        <v>3.225806451612903</v>
      </c>
      <c r="X157" s="20">
        <f t="shared" si="89"/>
        <v>0</v>
      </c>
      <c r="Y157" s="20">
        <f t="shared" si="89"/>
        <v>3.225806451612903</v>
      </c>
      <c r="Z157" s="20">
        <f t="shared" si="89"/>
        <v>0</v>
      </c>
      <c r="AA157" s="20">
        <f t="shared" si="89"/>
        <v>0</v>
      </c>
      <c r="AB157" s="20">
        <f t="shared" si="89"/>
        <v>3.225806451612903</v>
      </c>
      <c r="AC157" s="20">
        <f t="shared" si="89"/>
        <v>6.4516129032258061</v>
      </c>
      <c r="AD157" s="20">
        <f t="shared" si="89"/>
        <v>3.225806451612903</v>
      </c>
      <c r="AE157" s="20">
        <f t="shared" si="89"/>
        <v>3.225806451612903</v>
      </c>
      <c r="AF157" s="20">
        <f t="shared" si="89"/>
        <v>9.67741935483871</v>
      </c>
      <c r="AG157" s="20">
        <f t="shared" si="89"/>
        <v>3.225806451612903</v>
      </c>
      <c r="AH157" s="20">
        <f t="shared" si="89"/>
        <v>6.4516129032258061</v>
      </c>
      <c r="AI157" s="20">
        <f t="shared" si="89"/>
        <v>0</v>
      </c>
      <c r="AJ157" s="20">
        <f t="shared" si="89"/>
        <v>3.225806451612903</v>
      </c>
      <c r="AK157" s="20">
        <f t="shared" si="89"/>
        <v>0</v>
      </c>
      <c r="AL157" s="20">
        <f t="shared" si="89"/>
        <v>6.4516129032258061</v>
      </c>
      <c r="AM157" s="20"/>
      <c r="AN157" s="214"/>
      <c r="AO157" t="str">
        <f>" その他（ n = "&amp;B156+B142+B150&amp;"）"</f>
        <v xml:space="preserve"> その他（ n = 88）</v>
      </c>
    </row>
    <row r="158" spans="1:41" s="205" customFormat="1" x14ac:dyDescent="0.2">
      <c r="A158" s="203"/>
      <c r="B158" s="201"/>
      <c r="C158" s="260">
        <f t="shared" ref="C158:AL158" si="90">_xlfn.RANK.EQ(C139,$C$139:$AL$139,0)</f>
        <v>1</v>
      </c>
      <c r="D158" s="260">
        <f t="shared" si="90"/>
        <v>8</v>
      </c>
      <c r="E158" s="201">
        <f t="shared" si="90"/>
        <v>28</v>
      </c>
      <c r="F158" s="260">
        <f t="shared" si="90"/>
        <v>10</v>
      </c>
      <c r="G158" s="201">
        <f t="shared" si="90"/>
        <v>29</v>
      </c>
      <c r="H158" s="260">
        <f t="shared" si="90"/>
        <v>5</v>
      </c>
      <c r="I158" s="201">
        <f t="shared" si="90"/>
        <v>14</v>
      </c>
      <c r="J158" s="260">
        <f t="shared" si="90"/>
        <v>4</v>
      </c>
      <c r="K158" s="201">
        <f t="shared" si="90"/>
        <v>11</v>
      </c>
      <c r="L158" s="201">
        <f t="shared" si="90"/>
        <v>18</v>
      </c>
      <c r="M158" s="201">
        <f t="shared" si="90"/>
        <v>31</v>
      </c>
      <c r="N158" s="260">
        <f t="shared" si="90"/>
        <v>2</v>
      </c>
      <c r="O158" s="201">
        <f t="shared" si="90"/>
        <v>16</v>
      </c>
      <c r="P158" s="201">
        <f t="shared" si="90"/>
        <v>30</v>
      </c>
      <c r="Q158" s="260">
        <f t="shared" si="90"/>
        <v>6</v>
      </c>
      <c r="R158" s="201">
        <f t="shared" si="90"/>
        <v>24</v>
      </c>
      <c r="S158" s="201">
        <f t="shared" si="90"/>
        <v>25</v>
      </c>
      <c r="T158" s="201">
        <f t="shared" si="90"/>
        <v>26</v>
      </c>
      <c r="U158" s="201">
        <f t="shared" si="90"/>
        <v>12</v>
      </c>
      <c r="V158" s="201">
        <f t="shared" si="90"/>
        <v>22</v>
      </c>
      <c r="W158" s="201">
        <f t="shared" si="90"/>
        <v>35</v>
      </c>
      <c r="X158" s="201">
        <f t="shared" si="90"/>
        <v>36</v>
      </c>
      <c r="Y158" s="201">
        <f t="shared" si="90"/>
        <v>33</v>
      </c>
      <c r="Z158" s="201">
        <f t="shared" si="90"/>
        <v>17</v>
      </c>
      <c r="AA158" s="201">
        <f t="shared" si="90"/>
        <v>32</v>
      </c>
      <c r="AB158" s="260">
        <f t="shared" si="90"/>
        <v>3</v>
      </c>
      <c r="AC158" s="260">
        <f t="shared" si="90"/>
        <v>7</v>
      </c>
      <c r="AD158" s="201">
        <f t="shared" si="90"/>
        <v>20</v>
      </c>
      <c r="AE158" s="201">
        <f t="shared" si="90"/>
        <v>19</v>
      </c>
      <c r="AF158" s="201">
        <f t="shared" si="90"/>
        <v>13</v>
      </c>
      <c r="AG158" s="260">
        <f t="shared" si="90"/>
        <v>9</v>
      </c>
      <c r="AH158" s="201">
        <f t="shared" si="90"/>
        <v>26</v>
      </c>
      <c r="AI158" s="201">
        <f t="shared" si="90"/>
        <v>21</v>
      </c>
      <c r="AJ158" s="201">
        <f t="shared" si="90"/>
        <v>15</v>
      </c>
      <c r="AK158" s="201">
        <f t="shared" si="90"/>
        <v>34</v>
      </c>
      <c r="AL158" s="201">
        <f t="shared" si="90"/>
        <v>23</v>
      </c>
      <c r="AM158" s="201">
        <v>37</v>
      </c>
      <c r="AN158" s="201">
        <f>SUM(C158:AM158)</f>
        <v>702</v>
      </c>
    </row>
    <row r="159" spans="1:41" x14ac:dyDescent="0.2">
      <c r="A159" s="26" t="s">
        <v>2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N159" s="214"/>
    </row>
    <row r="160" spans="1:41" x14ac:dyDescent="0.2">
      <c r="A160" s="6" t="s">
        <v>4</v>
      </c>
      <c r="B160" s="1"/>
      <c r="C160" s="252">
        <v>1</v>
      </c>
      <c r="D160" s="252">
        <v>2</v>
      </c>
      <c r="E160" s="252">
        <v>3</v>
      </c>
      <c r="F160" s="252">
        <v>4</v>
      </c>
      <c r="G160" s="252">
        <v>5</v>
      </c>
      <c r="H160" s="252">
        <v>6</v>
      </c>
      <c r="I160" s="252">
        <v>7</v>
      </c>
      <c r="J160" s="252">
        <v>8</v>
      </c>
      <c r="K160" s="252">
        <v>9</v>
      </c>
      <c r="L160" s="252">
        <v>10</v>
      </c>
      <c r="M160" s="252">
        <v>11</v>
      </c>
      <c r="N160" s="252">
        <v>12</v>
      </c>
      <c r="O160" s="252">
        <v>13</v>
      </c>
      <c r="P160" s="252">
        <v>14</v>
      </c>
      <c r="Q160" s="252">
        <v>15</v>
      </c>
      <c r="R160" s="252">
        <v>16</v>
      </c>
      <c r="S160" s="252">
        <v>17</v>
      </c>
      <c r="T160" s="252">
        <v>18</v>
      </c>
      <c r="U160" s="252">
        <v>19</v>
      </c>
      <c r="V160" s="252">
        <v>20</v>
      </c>
      <c r="W160" s="252">
        <v>21</v>
      </c>
      <c r="X160" s="252">
        <v>22</v>
      </c>
      <c r="Y160" s="252">
        <v>23</v>
      </c>
      <c r="Z160" s="252">
        <v>24</v>
      </c>
      <c r="AA160" s="252">
        <v>25</v>
      </c>
      <c r="AB160" s="252">
        <v>26</v>
      </c>
      <c r="AC160" s="252">
        <v>27</v>
      </c>
      <c r="AD160" s="252">
        <v>28</v>
      </c>
      <c r="AE160" s="252">
        <v>29</v>
      </c>
      <c r="AF160" s="252">
        <v>30</v>
      </c>
      <c r="AG160" s="252">
        <v>31</v>
      </c>
      <c r="AH160" s="252">
        <v>32</v>
      </c>
      <c r="AI160" s="252">
        <v>33</v>
      </c>
      <c r="AJ160" s="252">
        <v>34</v>
      </c>
      <c r="AK160" s="252">
        <v>35</v>
      </c>
      <c r="AL160" s="252">
        <v>36</v>
      </c>
      <c r="AM160" s="216">
        <v>37</v>
      </c>
    </row>
    <row r="161" spans="1:40" ht="64.8" x14ac:dyDescent="0.2">
      <c r="A161" s="13" t="s">
        <v>29</v>
      </c>
      <c r="B161" s="67" t="s">
        <v>161</v>
      </c>
      <c r="C161" s="68" t="s">
        <v>406</v>
      </c>
      <c r="D161" s="69" t="s">
        <v>405</v>
      </c>
      <c r="E161" s="69" t="s">
        <v>404</v>
      </c>
      <c r="F161" s="69" t="s">
        <v>403</v>
      </c>
      <c r="G161" s="69" t="s">
        <v>402</v>
      </c>
      <c r="H161" s="69" t="s">
        <v>401</v>
      </c>
      <c r="I161" s="69" t="s">
        <v>400</v>
      </c>
      <c r="J161" s="69" t="s">
        <v>399</v>
      </c>
      <c r="K161" s="69" t="s">
        <v>398</v>
      </c>
      <c r="L161" s="69" t="s">
        <v>397</v>
      </c>
      <c r="M161" s="69" t="s">
        <v>396</v>
      </c>
      <c r="N161" s="69" t="s">
        <v>395</v>
      </c>
      <c r="O161" s="69" t="s">
        <v>394</v>
      </c>
      <c r="P161" s="69" t="s">
        <v>393</v>
      </c>
      <c r="Q161" s="69" t="s">
        <v>392</v>
      </c>
      <c r="R161" s="69" t="s">
        <v>391</v>
      </c>
      <c r="S161" s="69" t="s">
        <v>390</v>
      </c>
      <c r="T161" s="69" t="s">
        <v>389</v>
      </c>
      <c r="U161" s="69" t="s">
        <v>388</v>
      </c>
      <c r="V161" s="69" t="s">
        <v>387</v>
      </c>
      <c r="W161" s="69" t="s">
        <v>386</v>
      </c>
      <c r="X161" s="69" t="s">
        <v>385</v>
      </c>
      <c r="Y161" s="69" t="s">
        <v>384</v>
      </c>
      <c r="Z161" s="69" t="s">
        <v>383</v>
      </c>
      <c r="AA161" s="69" t="s">
        <v>382</v>
      </c>
      <c r="AB161" s="69" t="s">
        <v>381</v>
      </c>
      <c r="AC161" s="69" t="s">
        <v>380</v>
      </c>
      <c r="AD161" s="69" t="s">
        <v>379</v>
      </c>
      <c r="AE161" s="69" t="s">
        <v>378</v>
      </c>
      <c r="AF161" s="69" t="s">
        <v>377</v>
      </c>
      <c r="AG161" s="69" t="s">
        <v>376</v>
      </c>
      <c r="AH161" s="69" t="s">
        <v>375</v>
      </c>
      <c r="AI161" s="69" t="s">
        <v>374</v>
      </c>
      <c r="AJ161" s="69" t="s">
        <v>373</v>
      </c>
      <c r="AK161" s="69" t="s">
        <v>372</v>
      </c>
      <c r="AL161" s="69" t="s">
        <v>371</v>
      </c>
      <c r="AM161" s="71" t="s">
        <v>179</v>
      </c>
      <c r="AN161" s="5" t="s">
        <v>122</v>
      </c>
    </row>
    <row r="162" spans="1:40" ht="13.5" customHeight="1" x14ac:dyDescent="0.2">
      <c r="A162" s="286" t="str">
        <f>A138</f>
        <v>全体(n = 1,553 )　　</v>
      </c>
      <c r="B162" s="122">
        <f>B138</f>
        <v>1553</v>
      </c>
      <c r="C162" s="130">
        <v>443</v>
      </c>
      <c r="D162" s="131">
        <v>283</v>
      </c>
      <c r="E162" s="131">
        <v>274</v>
      </c>
      <c r="F162" s="131">
        <v>258</v>
      </c>
      <c r="G162" s="131">
        <v>247</v>
      </c>
      <c r="H162" s="131">
        <v>225</v>
      </c>
      <c r="I162" s="131">
        <v>217</v>
      </c>
      <c r="J162" s="131">
        <v>190</v>
      </c>
      <c r="K162" s="131">
        <v>185</v>
      </c>
      <c r="L162" s="131">
        <v>172</v>
      </c>
      <c r="M162" s="131">
        <v>163</v>
      </c>
      <c r="N162" s="131">
        <v>155</v>
      </c>
      <c r="O162" s="131">
        <v>149</v>
      </c>
      <c r="P162" s="131">
        <v>126</v>
      </c>
      <c r="Q162" s="131">
        <v>104</v>
      </c>
      <c r="R162" s="131">
        <v>97</v>
      </c>
      <c r="S162" s="131">
        <v>91</v>
      </c>
      <c r="T162" s="131">
        <v>89</v>
      </c>
      <c r="U162" s="131">
        <v>86</v>
      </c>
      <c r="V162" s="131">
        <v>82</v>
      </c>
      <c r="W162" s="131">
        <v>69</v>
      </c>
      <c r="X162" s="131">
        <v>63</v>
      </c>
      <c r="Y162" s="131">
        <v>60</v>
      </c>
      <c r="Z162" s="131">
        <v>56</v>
      </c>
      <c r="AA162" s="131">
        <v>55</v>
      </c>
      <c r="AB162" s="131">
        <v>50</v>
      </c>
      <c r="AC162" s="131">
        <v>50</v>
      </c>
      <c r="AD162" s="131">
        <v>45</v>
      </c>
      <c r="AE162" s="131">
        <v>41</v>
      </c>
      <c r="AF162" s="131">
        <v>40</v>
      </c>
      <c r="AG162" s="131">
        <v>36</v>
      </c>
      <c r="AH162" s="131">
        <v>35</v>
      </c>
      <c r="AI162" s="131">
        <v>27</v>
      </c>
      <c r="AJ162" s="131">
        <v>26</v>
      </c>
      <c r="AK162" s="131">
        <v>14</v>
      </c>
      <c r="AL162" s="131">
        <v>13</v>
      </c>
      <c r="AM162" s="133"/>
      <c r="AN162" s="5">
        <f>SUM(C162:AM162)</f>
        <v>4316</v>
      </c>
    </row>
    <row r="163" spans="1:40" x14ac:dyDescent="0.2">
      <c r="A163" s="287"/>
      <c r="B163" s="123">
        <f t="shared" ref="B163:B181" si="91">B139</f>
        <v>100</v>
      </c>
      <c r="C163" s="134">
        <v>28.525434642627172</v>
      </c>
      <c r="D163" s="135">
        <v>18.222794591113971</v>
      </c>
      <c r="E163" s="135">
        <v>17.643271088216355</v>
      </c>
      <c r="F163" s="135">
        <v>16.613007083065035</v>
      </c>
      <c r="G163" s="135">
        <v>15.904700579523503</v>
      </c>
      <c r="H163" s="135">
        <v>14.488087572440438</v>
      </c>
      <c r="I163" s="135">
        <v>13.972955569864778</v>
      </c>
      <c r="J163" s="135">
        <v>12.234385061171924</v>
      </c>
      <c r="K163" s="135">
        <v>11.912427559562138</v>
      </c>
      <c r="L163" s="135">
        <v>11.07533805537669</v>
      </c>
      <c r="M163" s="135">
        <v>10.495814552479073</v>
      </c>
      <c r="N163" s="135">
        <v>9.9806825499034115</v>
      </c>
      <c r="O163" s="135">
        <v>9.5943335479716669</v>
      </c>
      <c r="P163" s="135">
        <v>8.1133290405666454</v>
      </c>
      <c r="Q163" s="135">
        <v>6.6967160334835798</v>
      </c>
      <c r="R163" s="135">
        <v>6.2459755312298775</v>
      </c>
      <c r="S163" s="135">
        <v>5.8596265292981329</v>
      </c>
      <c r="T163" s="135">
        <v>5.7308435286542174</v>
      </c>
      <c r="U163" s="135">
        <v>5.5376690276883451</v>
      </c>
      <c r="V163" s="135">
        <v>5.2801030264005151</v>
      </c>
      <c r="W163" s="135">
        <v>4.4430135222150673</v>
      </c>
      <c r="X163" s="135">
        <v>4.0566645202833227</v>
      </c>
      <c r="Y163" s="135">
        <v>3.8634900193174504</v>
      </c>
      <c r="Z163" s="135">
        <v>3.6059240180296199</v>
      </c>
      <c r="AA163" s="135">
        <v>3.5415325177076626</v>
      </c>
      <c r="AB163" s="135">
        <v>3.2195750160978753</v>
      </c>
      <c r="AC163" s="135">
        <v>3.2195750160978753</v>
      </c>
      <c r="AD163" s="135">
        <v>2.8976175144880876</v>
      </c>
      <c r="AE163" s="135">
        <v>2.6400515132002575</v>
      </c>
      <c r="AF163" s="135">
        <v>2.5756600128782998</v>
      </c>
      <c r="AG163" s="135">
        <v>2.3180940115904698</v>
      </c>
      <c r="AH163" s="135">
        <v>2.2537025112685125</v>
      </c>
      <c r="AI163" s="135">
        <v>1.7385705086928525</v>
      </c>
      <c r="AJ163" s="135">
        <v>1.6741790083708949</v>
      </c>
      <c r="AK163" s="135">
        <v>0.90148100450740498</v>
      </c>
      <c r="AL163" s="135">
        <v>0.83708950418544747</v>
      </c>
      <c r="AM163" s="137"/>
      <c r="AN163" s="214"/>
    </row>
    <row r="164" spans="1:40" ht="13.5" customHeight="1" x14ac:dyDescent="0.2">
      <c r="A164" s="286" t="str">
        <f>A140</f>
        <v>自営業(n = 145 )　　</v>
      </c>
      <c r="B164" s="122">
        <f t="shared" si="91"/>
        <v>145</v>
      </c>
      <c r="C164" s="138">
        <v>48</v>
      </c>
      <c r="D164" s="139">
        <v>40</v>
      </c>
      <c r="E164" s="139">
        <v>29</v>
      </c>
      <c r="F164" s="139">
        <v>27</v>
      </c>
      <c r="G164" s="139">
        <v>23</v>
      </c>
      <c r="H164" s="139">
        <v>16</v>
      </c>
      <c r="I164" s="139">
        <v>17</v>
      </c>
      <c r="J164" s="139">
        <v>9</v>
      </c>
      <c r="K164" s="139">
        <v>17</v>
      </c>
      <c r="L164" s="139">
        <v>15</v>
      </c>
      <c r="M164" s="139">
        <v>18</v>
      </c>
      <c r="N164" s="139">
        <v>13</v>
      </c>
      <c r="O164" s="139">
        <v>8</v>
      </c>
      <c r="P164" s="139">
        <v>13</v>
      </c>
      <c r="Q164" s="139">
        <v>8</v>
      </c>
      <c r="R164" s="139">
        <v>7</v>
      </c>
      <c r="S164" s="139">
        <v>12</v>
      </c>
      <c r="T164" s="139">
        <v>7</v>
      </c>
      <c r="U164" s="139">
        <v>10</v>
      </c>
      <c r="V164" s="139">
        <v>6</v>
      </c>
      <c r="W164" s="139">
        <v>9</v>
      </c>
      <c r="X164" s="139">
        <v>0</v>
      </c>
      <c r="Y164" s="139">
        <v>6</v>
      </c>
      <c r="Z164" s="139">
        <v>14</v>
      </c>
      <c r="AA164" s="139">
        <v>7</v>
      </c>
      <c r="AB164" s="139">
        <v>6</v>
      </c>
      <c r="AC164" s="139">
        <v>4</v>
      </c>
      <c r="AD164" s="139">
        <v>4</v>
      </c>
      <c r="AE164" s="139">
        <v>5</v>
      </c>
      <c r="AF164" s="139">
        <v>4</v>
      </c>
      <c r="AG164" s="139">
        <v>3</v>
      </c>
      <c r="AH164" s="139">
        <v>4</v>
      </c>
      <c r="AI164" s="139">
        <v>2</v>
      </c>
      <c r="AJ164" s="139">
        <v>4</v>
      </c>
      <c r="AK164" s="139">
        <v>1</v>
      </c>
      <c r="AL164" s="139">
        <v>1</v>
      </c>
      <c r="AM164" s="140">
        <v>30</v>
      </c>
      <c r="AN164" s="5">
        <f>SUM(C164:AM164)</f>
        <v>447</v>
      </c>
    </row>
    <row r="165" spans="1:40" x14ac:dyDescent="0.2">
      <c r="A165" s="287"/>
      <c r="B165" s="123">
        <f t="shared" si="91"/>
        <v>100</v>
      </c>
      <c r="C165" s="134">
        <v>33.103448275862071</v>
      </c>
      <c r="D165" s="135">
        <v>27.586206896551722</v>
      </c>
      <c r="E165" s="135">
        <v>20</v>
      </c>
      <c r="F165" s="135">
        <v>18.620689655172416</v>
      </c>
      <c r="G165" s="135">
        <v>15.862068965517242</v>
      </c>
      <c r="H165" s="135">
        <v>11.03448275862069</v>
      </c>
      <c r="I165" s="135">
        <v>11.724137931034482</v>
      </c>
      <c r="J165" s="135">
        <v>6.2068965517241379</v>
      </c>
      <c r="K165" s="135">
        <v>11.724137931034482</v>
      </c>
      <c r="L165" s="135">
        <v>10.344827586206897</v>
      </c>
      <c r="M165" s="135">
        <v>12.413793103448276</v>
      </c>
      <c r="N165" s="135">
        <v>8.9655172413793096</v>
      </c>
      <c r="O165" s="135">
        <v>5.5172413793103452</v>
      </c>
      <c r="P165" s="135">
        <v>8.9655172413793096</v>
      </c>
      <c r="Q165" s="135">
        <v>5.5172413793103452</v>
      </c>
      <c r="R165" s="135">
        <v>4.8275862068965516</v>
      </c>
      <c r="S165" s="135">
        <v>8.2758620689655178</v>
      </c>
      <c r="T165" s="135">
        <v>4.8275862068965516</v>
      </c>
      <c r="U165" s="135">
        <v>6.8965517241379306</v>
      </c>
      <c r="V165" s="135">
        <v>4.1379310344827589</v>
      </c>
      <c r="W165" s="135">
        <v>6.2068965517241379</v>
      </c>
      <c r="X165" s="135">
        <v>0</v>
      </c>
      <c r="Y165" s="135">
        <v>4.1379310344827589</v>
      </c>
      <c r="Z165" s="135">
        <v>9.6551724137931032</v>
      </c>
      <c r="AA165" s="135">
        <v>4.8275862068965516</v>
      </c>
      <c r="AB165" s="135">
        <v>4.1379310344827589</v>
      </c>
      <c r="AC165" s="135">
        <v>2.7586206896551726</v>
      </c>
      <c r="AD165" s="135">
        <v>2.7586206896551726</v>
      </c>
      <c r="AE165" s="135">
        <v>3.4482758620689653</v>
      </c>
      <c r="AF165" s="135">
        <v>2.7586206896551726</v>
      </c>
      <c r="AG165" s="135">
        <v>2.0689655172413794</v>
      </c>
      <c r="AH165" s="135">
        <v>2.7586206896551726</v>
      </c>
      <c r="AI165" s="135">
        <v>1.3793103448275863</v>
      </c>
      <c r="AJ165" s="135">
        <v>2.7586206896551726</v>
      </c>
      <c r="AK165" s="135">
        <v>0.68965517241379315</v>
      </c>
      <c r="AL165" s="135">
        <v>0.68965517241379315</v>
      </c>
      <c r="AM165" s="137">
        <v>21</v>
      </c>
      <c r="AN165" s="214"/>
    </row>
    <row r="166" spans="1:40" ht="13.5" customHeight="1" x14ac:dyDescent="0.2">
      <c r="A166" s="286" t="str">
        <f>A142</f>
        <v>自由業(※1)(n = 14 )　　</v>
      </c>
      <c r="B166" s="122">
        <f t="shared" si="91"/>
        <v>14</v>
      </c>
      <c r="C166" s="138">
        <v>4</v>
      </c>
      <c r="D166" s="139">
        <v>0</v>
      </c>
      <c r="E166" s="139">
        <v>4</v>
      </c>
      <c r="F166" s="139">
        <v>4</v>
      </c>
      <c r="G166" s="139">
        <v>1</v>
      </c>
      <c r="H166" s="139">
        <v>1</v>
      </c>
      <c r="I166" s="139">
        <v>2</v>
      </c>
      <c r="J166" s="139">
        <v>0</v>
      </c>
      <c r="K166" s="139">
        <v>4</v>
      </c>
      <c r="L166" s="139">
        <v>1</v>
      </c>
      <c r="M166" s="139">
        <v>2</v>
      </c>
      <c r="N166" s="139">
        <v>1</v>
      </c>
      <c r="O166" s="139">
        <v>0</v>
      </c>
      <c r="P166" s="139">
        <v>0</v>
      </c>
      <c r="Q166" s="139">
        <v>2</v>
      </c>
      <c r="R166" s="139">
        <v>0</v>
      </c>
      <c r="S166" s="139">
        <v>0</v>
      </c>
      <c r="T166" s="139">
        <v>0</v>
      </c>
      <c r="U166" s="139">
        <v>2</v>
      </c>
      <c r="V166" s="139">
        <v>1</v>
      </c>
      <c r="W166" s="139">
        <v>1</v>
      </c>
      <c r="X166" s="139">
        <v>0</v>
      </c>
      <c r="Y166" s="139">
        <v>0</v>
      </c>
      <c r="Z166" s="139">
        <v>0</v>
      </c>
      <c r="AA166" s="139">
        <v>1</v>
      </c>
      <c r="AB166" s="139">
        <v>1</v>
      </c>
      <c r="AC166" s="139">
        <v>1</v>
      </c>
      <c r="AD166" s="139">
        <v>0</v>
      </c>
      <c r="AE166" s="139">
        <v>0</v>
      </c>
      <c r="AF166" s="139">
        <v>0</v>
      </c>
      <c r="AG166" s="139">
        <v>1</v>
      </c>
      <c r="AH166" s="139">
        <v>2</v>
      </c>
      <c r="AI166" s="139">
        <v>0</v>
      </c>
      <c r="AJ166" s="139">
        <v>0</v>
      </c>
      <c r="AK166" s="139">
        <v>0</v>
      </c>
      <c r="AL166" s="139">
        <v>0</v>
      </c>
      <c r="AM166" s="140">
        <v>5</v>
      </c>
      <c r="AN166" s="5">
        <f>SUM(C166:AM166)</f>
        <v>41</v>
      </c>
    </row>
    <row r="167" spans="1:40" x14ac:dyDescent="0.2">
      <c r="A167" s="287"/>
      <c r="B167" s="123">
        <f t="shared" si="91"/>
        <v>100</v>
      </c>
      <c r="C167" s="134">
        <v>28.571428571428569</v>
      </c>
      <c r="D167" s="135">
        <v>0</v>
      </c>
      <c r="E167" s="135">
        <v>28.571428571428569</v>
      </c>
      <c r="F167" s="135">
        <v>28.571428571428569</v>
      </c>
      <c r="G167" s="135">
        <v>7.1428571428571423</v>
      </c>
      <c r="H167" s="135">
        <v>7.1428571428571423</v>
      </c>
      <c r="I167" s="135">
        <v>14.285714285714285</v>
      </c>
      <c r="J167" s="135">
        <v>0</v>
      </c>
      <c r="K167" s="135">
        <v>28.571428571428569</v>
      </c>
      <c r="L167" s="135">
        <v>7.1428571428571423</v>
      </c>
      <c r="M167" s="135">
        <v>14.285714285714285</v>
      </c>
      <c r="N167" s="135">
        <v>7.1428571428571423</v>
      </c>
      <c r="O167" s="135">
        <v>0</v>
      </c>
      <c r="P167" s="135">
        <v>0</v>
      </c>
      <c r="Q167" s="135">
        <v>14.285714285714285</v>
      </c>
      <c r="R167" s="135">
        <v>0</v>
      </c>
      <c r="S167" s="135">
        <v>0</v>
      </c>
      <c r="T167" s="135">
        <v>0</v>
      </c>
      <c r="U167" s="135">
        <v>14.285714285714285</v>
      </c>
      <c r="V167" s="135">
        <v>7.1428571428571423</v>
      </c>
      <c r="W167" s="135">
        <v>7.1428571428571423</v>
      </c>
      <c r="X167" s="135">
        <v>0</v>
      </c>
      <c r="Y167" s="135">
        <v>0</v>
      </c>
      <c r="Z167" s="135">
        <v>0</v>
      </c>
      <c r="AA167" s="135">
        <v>7.1428571428571423</v>
      </c>
      <c r="AB167" s="135">
        <v>7.1428571428571423</v>
      </c>
      <c r="AC167" s="135">
        <v>7.1428571428571423</v>
      </c>
      <c r="AD167" s="135">
        <v>0</v>
      </c>
      <c r="AE167" s="135">
        <v>0</v>
      </c>
      <c r="AF167" s="135">
        <v>0</v>
      </c>
      <c r="AG167" s="135">
        <v>7.1428571428571423</v>
      </c>
      <c r="AH167" s="135">
        <v>14.285714285714285</v>
      </c>
      <c r="AI167" s="135">
        <v>0</v>
      </c>
      <c r="AJ167" s="135">
        <v>0</v>
      </c>
      <c r="AK167" s="135">
        <v>0</v>
      </c>
      <c r="AL167" s="135">
        <v>0</v>
      </c>
      <c r="AM167" s="137">
        <v>20.8</v>
      </c>
      <c r="AN167" s="214"/>
    </row>
    <row r="168" spans="1:40" ht="13.5" customHeight="1" x14ac:dyDescent="0.2">
      <c r="A168" s="286" t="str">
        <f>A144</f>
        <v>会社・団体役員(n = 152 )　　</v>
      </c>
      <c r="B168" s="122">
        <f t="shared" si="91"/>
        <v>152</v>
      </c>
      <c r="C168" s="138">
        <v>48</v>
      </c>
      <c r="D168" s="139">
        <v>22</v>
      </c>
      <c r="E168" s="139">
        <v>28</v>
      </c>
      <c r="F168" s="139">
        <v>25</v>
      </c>
      <c r="G168" s="139">
        <v>16</v>
      </c>
      <c r="H168" s="139">
        <v>25</v>
      </c>
      <c r="I168" s="139">
        <v>28</v>
      </c>
      <c r="J168" s="139">
        <v>17</v>
      </c>
      <c r="K168" s="139">
        <v>18</v>
      </c>
      <c r="L168" s="139">
        <v>15</v>
      </c>
      <c r="M168" s="139">
        <v>8</v>
      </c>
      <c r="N168" s="139">
        <v>26</v>
      </c>
      <c r="O168" s="139">
        <v>12</v>
      </c>
      <c r="P168" s="139">
        <v>11</v>
      </c>
      <c r="Q168" s="139">
        <v>7</v>
      </c>
      <c r="R168" s="139">
        <v>10</v>
      </c>
      <c r="S168" s="139">
        <v>4</v>
      </c>
      <c r="T168" s="139">
        <v>3</v>
      </c>
      <c r="U168" s="139">
        <v>25</v>
      </c>
      <c r="V168" s="139">
        <v>8</v>
      </c>
      <c r="W168" s="139">
        <v>4</v>
      </c>
      <c r="X168" s="139">
        <v>18</v>
      </c>
      <c r="Y168" s="139">
        <v>14</v>
      </c>
      <c r="Z168" s="139">
        <v>19</v>
      </c>
      <c r="AA168" s="139">
        <v>6</v>
      </c>
      <c r="AB168" s="139">
        <v>8</v>
      </c>
      <c r="AC168" s="139">
        <v>4</v>
      </c>
      <c r="AD168" s="139">
        <v>13</v>
      </c>
      <c r="AE168" s="139">
        <v>11</v>
      </c>
      <c r="AF168" s="139">
        <v>33</v>
      </c>
      <c r="AG168" s="139">
        <v>3</v>
      </c>
      <c r="AH168" s="139">
        <v>10</v>
      </c>
      <c r="AI168" s="139">
        <v>10</v>
      </c>
      <c r="AJ168" s="139">
        <v>36</v>
      </c>
      <c r="AK168" s="139">
        <v>12</v>
      </c>
      <c r="AL168" s="139">
        <v>15</v>
      </c>
      <c r="AM168" s="140">
        <v>31</v>
      </c>
      <c r="AN168" s="5">
        <f>SUM(C168:AM168)</f>
        <v>603</v>
      </c>
    </row>
    <row r="169" spans="1:40" x14ac:dyDescent="0.2">
      <c r="A169" s="287"/>
      <c r="B169" s="123">
        <f t="shared" si="91"/>
        <v>100</v>
      </c>
      <c r="C169" s="134">
        <v>31.578947368421051</v>
      </c>
      <c r="D169" s="135">
        <v>14.473684210526317</v>
      </c>
      <c r="E169" s="135">
        <v>18.421052631578945</v>
      </c>
      <c r="F169" s="135">
        <v>16.447368421052634</v>
      </c>
      <c r="G169" s="135">
        <v>10.526315789473683</v>
      </c>
      <c r="H169" s="135">
        <v>16.447368421052634</v>
      </c>
      <c r="I169" s="135">
        <v>18.421052631578945</v>
      </c>
      <c r="J169" s="135">
        <v>11.184210526315789</v>
      </c>
      <c r="K169" s="135">
        <v>11.842105263157894</v>
      </c>
      <c r="L169" s="135">
        <v>9.8684210526315788</v>
      </c>
      <c r="M169" s="135">
        <v>5.2631578947368416</v>
      </c>
      <c r="N169" s="135">
        <v>17.105263157894736</v>
      </c>
      <c r="O169" s="135">
        <v>7.8947368421052628</v>
      </c>
      <c r="P169" s="135">
        <v>7.2368421052631584</v>
      </c>
      <c r="Q169" s="135">
        <v>4.6052631578947363</v>
      </c>
      <c r="R169" s="135">
        <v>6.5789473684210522</v>
      </c>
      <c r="S169" s="135">
        <v>2.6315789473684208</v>
      </c>
      <c r="T169" s="135">
        <v>1.9736842105263157</v>
      </c>
      <c r="U169" s="135">
        <v>16.447368421052634</v>
      </c>
      <c r="V169" s="135">
        <v>5.2631578947368416</v>
      </c>
      <c r="W169" s="135">
        <v>2.6315789473684208</v>
      </c>
      <c r="X169" s="135">
        <v>11.842105263157894</v>
      </c>
      <c r="Y169" s="135">
        <v>9.2105263157894726</v>
      </c>
      <c r="Z169" s="135">
        <v>12.5</v>
      </c>
      <c r="AA169" s="135">
        <v>3.9473684210526314</v>
      </c>
      <c r="AB169" s="135">
        <v>5.2631578947368416</v>
      </c>
      <c r="AC169" s="135">
        <v>2.6315789473684208</v>
      </c>
      <c r="AD169" s="135">
        <v>8.5526315789473681</v>
      </c>
      <c r="AE169" s="135">
        <v>7.2368421052631584</v>
      </c>
      <c r="AF169" s="135">
        <v>21.710526315789476</v>
      </c>
      <c r="AG169" s="135">
        <v>1.9736842105263157</v>
      </c>
      <c r="AH169" s="135">
        <v>6.5789473684210522</v>
      </c>
      <c r="AI169" s="135">
        <v>6.5789473684210522</v>
      </c>
      <c r="AJ169" s="135">
        <v>23.684210526315788</v>
      </c>
      <c r="AK169" s="135">
        <v>7.8947368421052628</v>
      </c>
      <c r="AL169" s="135">
        <v>9.8684210526315788</v>
      </c>
      <c r="AM169" s="137">
        <v>21.7</v>
      </c>
      <c r="AN169" s="214"/>
    </row>
    <row r="170" spans="1:40" ht="13.5" customHeight="1" x14ac:dyDescent="0.2">
      <c r="A170" s="290" t="str">
        <f>A146</f>
        <v>正規の従業員・職員(n = 361 )　　</v>
      </c>
      <c r="B170" s="122">
        <f t="shared" si="91"/>
        <v>361</v>
      </c>
      <c r="C170" s="138">
        <v>99</v>
      </c>
      <c r="D170" s="139">
        <v>54</v>
      </c>
      <c r="E170" s="139">
        <v>61</v>
      </c>
      <c r="F170" s="139">
        <v>54</v>
      </c>
      <c r="G170" s="139">
        <v>54</v>
      </c>
      <c r="H170" s="139">
        <v>61</v>
      </c>
      <c r="I170" s="139">
        <v>58</v>
      </c>
      <c r="J170" s="139">
        <v>45</v>
      </c>
      <c r="K170" s="139">
        <v>44</v>
      </c>
      <c r="L170" s="139">
        <v>26</v>
      </c>
      <c r="M170" s="139">
        <v>18</v>
      </c>
      <c r="N170" s="139">
        <v>38</v>
      </c>
      <c r="O170" s="139">
        <v>34</v>
      </c>
      <c r="P170" s="139">
        <v>24</v>
      </c>
      <c r="Q170" s="139">
        <v>29</v>
      </c>
      <c r="R170" s="139">
        <v>13</v>
      </c>
      <c r="S170" s="139">
        <v>20</v>
      </c>
      <c r="T170" s="139">
        <v>16</v>
      </c>
      <c r="U170" s="139">
        <v>25</v>
      </c>
      <c r="V170" s="139">
        <v>23</v>
      </c>
      <c r="W170" s="139">
        <v>20</v>
      </c>
      <c r="X170" s="139">
        <v>16</v>
      </c>
      <c r="Y170" s="139">
        <v>15</v>
      </c>
      <c r="Z170" s="139">
        <v>10</v>
      </c>
      <c r="AA170" s="139">
        <v>11</v>
      </c>
      <c r="AB170" s="139">
        <v>6</v>
      </c>
      <c r="AC170" s="139">
        <v>10</v>
      </c>
      <c r="AD170" s="139">
        <v>11</v>
      </c>
      <c r="AE170" s="139">
        <v>7</v>
      </c>
      <c r="AF170" s="139">
        <v>9</v>
      </c>
      <c r="AG170" s="139">
        <v>8</v>
      </c>
      <c r="AH170" s="139">
        <v>5</v>
      </c>
      <c r="AI170" s="139">
        <v>9</v>
      </c>
      <c r="AJ170" s="139">
        <v>9</v>
      </c>
      <c r="AK170" s="139">
        <v>4</v>
      </c>
      <c r="AL170" s="139">
        <v>2</v>
      </c>
      <c r="AM170" s="140">
        <v>79</v>
      </c>
      <c r="AN170" s="5">
        <f>SUM(C170:AM170)</f>
        <v>1027</v>
      </c>
    </row>
    <row r="171" spans="1:40" x14ac:dyDescent="0.2">
      <c r="A171" s="291"/>
      <c r="B171" s="123">
        <f t="shared" si="91"/>
        <v>100</v>
      </c>
      <c r="C171" s="134">
        <v>27.423822714681439</v>
      </c>
      <c r="D171" s="135">
        <v>14.958448753462603</v>
      </c>
      <c r="E171" s="135">
        <v>16.897506925207757</v>
      </c>
      <c r="F171" s="135">
        <v>14.958448753462603</v>
      </c>
      <c r="G171" s="135">
        <v>14.958448753462603</v>
      </c>
      <c r="H171" s="135">
        <v>16.897506925207757</v>
      </c>
      <c r="I171" s="135">
        <v>16.066481994459831</v>
      </c>
      <c r="J171" s="135">
        <v>12.465373961218837</v>
      </c>
      <c r="K171" s="135">
        <v>12.18836565096953</v>
      </c>
      <c r="L171" s="135">
        <v>7.202216066481995</v>
      </c>
      <c r="M171" s="135">
        <v>4.986149584487535</v>
      </c>
      <c r="N171" s="135">
        <v>10.526315789473683</v>
      </c>
      <c r="O171" s="135">
        <v>9.418282548476455</v>
      </c>
      <c r="P171" s="135">
        <v>6.64819944598338</v>
      </c>
      <c r="Q171" s="135">
        <v>8.0332409972299157</v>
      </c>
      <c r="R171" s="135">
        <v>3.6011080332409975</v>
      </c>
      <c r="S171" s="135">
        <v>5.5401662049861491</v>
      </c>
      <c r="T171" s="135">
        <v>4.43213296398892</v>
      </c>
      <c r="U171" s="135">
        <v>6.9252077562326875</v>
      </c>
      <c r="V171" s="135">
        <v>6.3711911357340725</v>
      </c>
      <c r="W171" s="135">
        <v>5.5401662049861491</v>
      </c>
      <c r="X171" s="135">
        <v>4.43213296398892</v>
      </c>
      <c r="Y171" s="135">
        <v>4.1551246537396125</v>
      </c>
      <c r="Z171" s="135">
        <v>2.7700831024930745</v>
      </c>
      <c r="AA171" s="135">
        <v>3.0470914127423825</v>
      </c>
      <c r="AB171" s="135">
        <v>1.662049861495845</v>
      </c>
      <c r="AC171" s="135">
        <v>2.7700831024930745</v>
      </c>
      <c r="AD171" s="135">
        <v>3.0470914127423825</v>
      </c>
      <c r="AE171" s="135">
        <v>1.9390581717451523</v>
      </c>
      <c r="AF171" s="135">
        <v>2.4930747922437675</v>
      </c>
      <c r="AG171" s="135">
        <v>2.21606648199446</v>
      </c>
      <c r="AH171" s="135">
        <v>1.3850415512465373</v>
      </c>
      <c r="AI171" s="135">
        <v>2.4930747922437675</v>
      </c>
      <c r="AJ171" s="135">
        <v>2.4930747922437675</v>
      </c>
      <c r="AK171" s="135">
        <v>1.10803324099723</v>
      </c>
      <c r="AL171" s="135">
        <v>0.554016620498615</v>
      </c>
      <c r="AM171" s="137">
        <v>20.8</v>
      </c>
      <c r="AN171" s="214"/>
    </row>
    <row r="172" spans="1:40" ht="13.5" customHeight="1" x14ac:dyDescent="0.2">
      <c r="A172" s="294" t="str">
        <f>A148</f>
        <v>パートタイム・アルバイト・派遣(n = 288 )　　</v>
      </c>
      <c r="B172" s="122">
        <f t="shared" si="91"/>
        <v>288</v>
      </c>
      <c r="C172" s="138">
        <v>83</v>
      </c>
      <c r="D172" s="139">
        <v>50</v>
      </c>
      <c r="E172" s="139">
        <v>48</v>
      </c>
      <c r="F172" s="139">
        <v>53</v>
      </c>
      <c r="G172" s="139">
        <v>40</v>
      </c>
      <c r="H172" s="139">
        <v>48</v>
      </c>
      <c r="I172" s="139">
        <v>36</v>
      </c>
      <c r="J172" s="139">
        <v>42</v>
      </c>
      <c r="K172" s="139">
        <v>44</v>
      </c>
      <c r="L172" s="139">
        <v>25</v>
      </c>
      <c r="M172" s="139">
        <v>24</v>
      </c>
      <c r="N172" s="139">
        <v>33</v>
      </c>
      <c r="O172" s="139">
        <v>29</v>
      </c>
      <c r="P172" s="139">
        <v>20</v>
      </c>
      <c r="Q172" s="139">
        <v>17</v>
      </c>
      <c r="R172" s="139">
        <v>15</v>
      </c>
      <c r="S172" s="139">
        <v>12</v>
      </c>
      <c r="T172" s="139">
        <v>13</v>
      </c>
      <c r="U172" s="139">
        <v>20</v>
      </c>
      <c r="V172" s="139">
        <v>13</v>
      </c>
      <c r="W172" s="139">
        <v>14</v>
      </c>
      <c r="X172" s="139">
        <v>15</v>
      </c>
      <c r="Y172" s="139">
        <v>12</v>
      </c>
      <c r="Z172" s="139">
        <v>7</v>
      </c>
      <c r="AA172" s="139">
        <v>9</v>
      </c>
      <c r="AB172" s="139">
        <v>7</v>
      </c>
      <c r="AC172" s="139">
        <v>7</v>
      </c>
      <c r="AD172" s="139">
        <v>3</v>
      </c>
      <c r="AE172" s="139">
        <v>10</v>
      </c>
      <c r="AF172" s="139">
        <v>12</v>
      </c>
      <c r="AG172" s="139">
        <v>3</v>
      </c>
      <c r="AH172" s="139">
        <v>4</v>
      </c>
      <c r="AI172" s="139">
        <v>1</v>
      </c>
      <c r="AJ172" s="139">
        <v>3</v>
      </c>
      <c r="AK172" s="139">
        <v>1</v>
      </c>
      <c r="AL172" s="139">
        <v>1</v>
      </c>
      <c r="AM172" s="140">
        <v>56</v>
      </c>
      <c r="AN172" s="5">
        <f>SUM(C172:AM172)</f>
        <v>830</v>
      </c>
    </row>
    <row r="173" spans="1:40" x14ac:dyDescent="0.2">
      <c r="A173" s="295"/>
      <c r="B173" s="123">
        <f t="shared" si="91"/>
        <v>100</v>
      </c>
      <c r="C173" s="134">
        <v>28.819444444444443</v>
      </c>
      <c r="D173" s="135">
        <v>17.361111111111111</v>
      </c>
      <c r="E173" s="135">
        <v>16.666666666666664</v>
      </c>
      <c r="F173" s="135">
        <v>18.402777777777779</v>
      </c>
      <c r="G173" s="135">
        <v>13.888888888888889</v>
      </c>
      <c r="H173" s="135">
        <v>16.666666666666664</v>
      </c>
      <c r="I173" s="135">
        <v>12.5</v>
      </c>
      <c r="J173" s="135">
        <v>14.583333333333334</v>
      </c>
      <c r="K173" s="135">
        <v>15.277777777777779</v>
      </c>
      <c r="L173" s="135">
        <v>8.6805555555555554</v>
      </c>
      <c r="M173" s="135">
        <v>8.3333333333333321</v>
      </c>
      <c r="N173" s="135">
        <v>11.458333333333332</v>
      </c>
      <c r="O173" s="135">
        <v>10.069444444444445</v>
      </c>
      <c r="P173" s="135">
        <v>6.9444444444444446</v>
      </c>
      <c r="Q173" s="135">
        <v>5.9027777777777777</v>
      </c>
      <c r="R173" s="135">
        <v>5.2083333333333339</v>
      </c>
      <c r="S173" s="135">
        <v>4.1666666666666661</v>
      </c>
      <c r="T173" s="135">
        <v>4.5138888888888884</v>
      </c>
      <c r="U173" s="135">
        <v>6.9444444444444446</v>
      </c>
      <c r="V173" s="135">
        <v>4.5138888888888884</v>
      </c>
      <c r="W173" s="135">
        <v>4.8611111111111116</v>
      </c>
      <c r="X173" s="135">
        <v>5.2083333333333339</v>
      </c>
      <c r="Y173" s="135">
        <v>4.1666666666666661</v>
      </c>
      <c r="Z173" s="135">
        <v>2.4305555555555558</v>
      </c>
      <c r="AA173" s="135">
        <v>3.125</v>
      </c>
      <c r="AB173" s="135">
        <v>2.4305555555555558</v>
      </c>
      <c r="AC173" s="135">
        <v>2.4305555555555558</v>
      </c>
      <c r="AD173" s="135">
        <v>1.0416666666666665</v>
      </c>
      <c r="AE173" s="135">
        <v>3.4722222222222223</v>
      </c>
      <c r="AF173" s="135">
        <v>4.1666666666666661</v>
      </c>
      <c r="AG173" s="135">
        <v>1.0416666666666665</v>
      </c>
      <c r="AH173" s="135">
        <v>1.3888888888888888</v>
      </c>
      <c r="AI173" s="135">
        <v>0.34722222222222221</v>
      </c>
      <c r="AJ173" s="135">
        <v>1.0416666666666665</v>
      </c>
      <c r="AK173" s="135">
        <v>0.34722222222222221</v>
      </c>
      <c r="AL173" s="135">
        <v>0.34722222222222221</v>
      </c>
      <c r="AM173" s="137">
        <v>20.3</v>
      </c>
      <c r="AN173" s="251"/>
    </row>
    <row r="174" spans="1:40" ht="13.5" customHeight="1" x14ac:dyDescent="0.2">
      <c r="A174" s="286" t="str">
        <f>A150</f>
        <v>学生(n = 43 )　　</v>
      </c>
      <c r="B174" s="122">
        <f t="shared" si="91"/>
        <v>43</v>
      </c>
      <c r="C174" s="138">
        <v>11</v>
      </c>
      <c r="D174" s="139">
        <v>7</v>
      </c>
      <c r="E174" s="139">
        <v>6</v>
      </c>
      <c r="F174" s="139">
        <v>1</v>
      </c>
      <c r="G174" s="139">
        <v>8</v>
      </c>
      <c r="H174" s="139">
        <v>4</v>
      </c>
      <c r="I174" s="139">
        <v>5</v>
      </c>
      <c r="J174" s="139">
        <v>9</v>
      </c>
      <c r="K174" s="139">
        <v>7</v>
      </c>
      <c r="L174" s="139">
        <v>4</v>
      </c>
      <c r="M174" s="139">
        <v>3</v>
      </c>
      <c r="N174" s="139">
        <v>4</v>
      </c>
      <c r="O174" s="139">
        <v>4</v>
      </c>
      <c r="P174" s="139">
        <v>5</v>
      </c>
      <c r="Q174" s="139">
        <v>3</v>
      </c>
      <c r="R174" s="139">
        <v>2</v>
      </c>
      <c r="S174" s="139">
        <v>1</v>
      </c>
      <c r="T174" s="139">
        <v>1</v>
      </c>
      <c r="U174" s="139">
        <v>2</v>
      </c>
      <c r="V174" s="139">
        <v>2</v>
      </c>
      <c r="W174" s="139">
        <v>4</v>
      </c>
      <c r="X174" s="139">
        <v>1</v>
      </c>
      <c r="Y174" s="139">
        <v>2</v>
      </c>
      <c r="Z174" s="139">
        <v>1</v>
      </c>
      <c r="AA174" s="139">
        <v>0</v>
      </c>
      <c r="AB174" s="139">
        <v>1</v>
      </c>
      <c r="AC174" s="139">
        <v>0</v>
      </c>
      <c r="AD174" s="139">
        <v>2</v>
      </c>
      <c r="AE174" s="139">
        <v>3</v>
      </c>
      <c r="AF174" s="139">
        <v>2</v>
      </c>
      <c r="AG174" s="139">
        <v>5</v>
      </c>
      <c r="AH174" s="139">
        <v>1</v>
      </c>
      <c r="AI174" s="139">
        <v>0</v>
      </c>
      <c r="AJ174" s="139">
        <v>0</v>
      </c>
      <c r="AK174" s="139">
        <v>0</v>
      </c>
      <c r="AL174" s="139">
        <v>0</v>
      </c>
      <c r="AM174" s="140">
        <v>7</v>
      </c>
      <c r="AN174" s="5">
        <f>SUM(C174:AM174)</f>
        <v>118</v>
      </c>
    </row>
    <row r="175" spans="1:40" x14ac:dyDescent="0.2">
      <c r="A175" s="287"/>
      <c r="B175" s="123">
        <f t="shared" si="91"/>
        <v>100</v>
      </c>
      <c r="C175" s="134">
        <v>25.581395348837212</v>
      </c>
      <c r="D175" s="135">
        <v>16.279069767441861</v>
      </c>
      <c r="E175" s="135">
        <v>13.953488372093023</v>
      </c>
      <c r="F175" s="135">
        <v>2.3255813953488373</v>
      </c>
      <c r="G175" s="135">
        <v>18.604651162790699</v>
      </c>
      <c r="H175" s="135">
        <v>9.3023255813953494</v>
      </c>
      <c r="I175" s="135">
        <v>11.627906976744185</v>
      </c>
      <c r="J175" s="135">
        <v>20.930232558139537</v>
      </c>
      <c r="K175" s="135">
        <v>16.279069767441861</v>
      </c>
      <c r="L175" s="135">
        <v>9.3023255813953494</v>
      </c>
      <c r="M175" s="135">
        <v>6.9767441860465116</v>
      </c>
      <c r="N175" s="135">
        <v>9.3023255813953494</v>
      </c>
      <c r="O175" s="135">
        <v>9.3023255813953494</v>
      </c>
      <c r="P175" s="135">
        <v>11.627906976744185</v>
      </c>
      <c r="Q175" s="135">
        <v>6.9767441860465116</v>
      </c>
      <c r="R175" s="135">
        <v>4.6511627906976747</v>
      </c>
      <c r="S175" s="135">
        <v>2.3255813953488373</v>
      </c>
      <c r="T175" s="135">
        <v>2.3255813953488373</v>
      </c>
      <c r="U175" s="135">
        <v>4.6511627906976747</v>
      </c>
      <c r="V175" s="135">
        <v>4.6511627906976747</v>
      </c>
      <c r="W175" s="135">
        <v>9.3023255813953494</v>
      </c>
      <c r="X175" s="135">
        <v>2.3255813953488373</v>
      </c>
      <c r="Y175" s="135">
        <v>4.6511627906976747</v>
      </c>
      <c r="Z175" s="135">
        <v>2.3255813953488373</v>
      </c>
      <c r="AA175" s="135">
        <v>0</v>
      </c>
      <c r="AB175" s="135">
        <v>2.3255813953488373</v>
      </c>
      <c r="AC175" s="135">
        <v>0</v>
      </c>
      <c r="AD175" s="135">
        <v>4.6511627906976747</v>
      </c>
      <c r="AE175" s="135">
        <v>6.9767441860465116</v>
      </c>
      <c r="AF175" s="135">
        <v>4.6511627906976747</v>
      </c>
      <c r="AG175" s="135">
        <v>11.627906976744185</v>
      </c>
      <c r="AH175" s="135">
        <v>2.3255813953488373</v>
      </c>
      <c r="AI175" s="135">
        <v>0</v>
      </c>
      <c r="AJ175" s="135">
        <v>0</v>
      </c>
      <c r="AK175" s="135">
        <v>0</v>
      </c>
      <c r="AL175" s="135">
        <v>0</v>
      </c>
      <c r="AM175" s="137">
        <v>17.899999999999999</v>
      </c>
      <c r="AN175" s="214"/>
    </row>
    <row r="176" spans="1:40" ht="13.5" customHeight="1" x14ac:dyDescent="0.2">
      <c r="A176" s="286" t="str">
        <f>A152</f>
        <v>家事従事(n = 160 )　　</v>
      </c>
      <c r="B176" s="122">
        <f t="shared" si="91"/>
        <v>160</v>
      </c>
      <c r="C176" s="138">
        <v>35</v>
      </c>
      <c r="D176" s="139">
        <v>21</v>
      </c>
      <c r="E176" s="139">
        <v>40</v>
      </c>
      <c r="F176" s="139">
        <v>24</v>
      </c>
      <c r="G176" s="139">
        <v>29</v>
      </c>
      <c r="H176" s="139">
        <v>25</v>
      </c>
      <c r="I176" s="139">
        <v>31</v>
      </c>
      <c r="J176" s="139">
        <v>25</v>
      </c>
      <c r="K176" s="139">
        <v>12</v>
      </c>
      <c r="L176" s="139">
        <v>25</v>
      </c>
      <c r="M176" s="139">
        <v>21</v>
      </c>
      <c r="N176" s="139">
        <v>12</v>
      </c>
      <c r="O176" s="139">
        <v>24</v>
      </c>
      <c r="P176" s="139">
        <v>13</v>
      </c>
      <c r="Q176" s="139">
        <v>9</v>
      </c>
      <c r="R176" s="139">
        <v>8</v>
      </c>
      <c r="S176" s="139">
        <v>11</v>
      </c>
      <c r="T176" s="139">
        <v>6</v>
      </c>
      <c r="U176" s="139">
        <v>4</v>
      </c>
      <c r="V176" s="139">
        <v>8</v>
      </c>
      <c r="W176" s="139">
        <v>1</v>
      </c>
      <c r="X176" s="139">
        <v>6</v>
      </c>
      <c r="Y176" s="139">
        <v>4</v>
      </c>
      <c r="Z176" s="139">
        <v>3</v>
      </c>
      <c r="AA176" s="139">
        <v>4</v>
      </c>
      <c r="AB176" s="139">
        <v>4</v>
      </c>
      <c r="AC176" s="139">
        <v>8</v>
      </c>
      <c r="AD176" s="139">
        <v>6</v>
      </c>
      <c r="AE176" s="139">
        <v>3</v>
      </c>
      <c r="AF176" s="139">
        <v>3</v>
      </c>
      <c r="AG176" s="139">
        <v>4</v>
      </c>
      <c r="AH176" s="139">
        <v>3</v>
      </c>
      <c r="AI176" s="139">
        <v>3</v>
      </c>
      <c r="AJ176" s="139">
        <v>2</v>
      </c>
      <c r="AK176" s="139">
        <v>0</v>
      </c>
      <c r="AL176" s="139">
        <v>1</v>
      </c>
      <c r="AM176" s="140">
        <v>28</v>
      </c>
      <c r="AN176" s="5">
        <f>SUM(C176:AM176)</f>
        <v>466</v>
      </c>
    </row>
    <row r="177" spans="1:40" x14ac:dyDescent="0.2">
      <c r="A177" s="287"/>
      <c r="B177" s="123">
        <f t="shared" si="91"/>
        <v>100</v>
      </c>
      <c r="C177" s="134">
        <v>21.875</v>
      </c>
      <c r="D177" s="135">
        <v>13.125</v>
      </c>
      <c r="E177" s="135">
        <v>25</v>
      </c>
      <c r="F177" s="135">
        <v>15</v>
      </c>
      <c r="G177" s="135">
        <v>18.125</v>
      </c>
      <c r="H177" s="135">
        <v>15.625</v>
      </c>
      <c r="I177" s="135">
        <v>19.375</v>
      </c>
      <c r="J177" s="135">
        <v>15.625</v>
      </c>
      <c r="K177" s="135">
        <v>7.5</v>
      </c>
      <c r="L177" s="135">
        <v>15.625</v>
      </c>
      <c r="M177" s="135">
        <v>13.125</v>
      </c>
      <c r="N177" s="135">
        <v>7.5</v>
      </c>
      <c r="O177" s="135">
        <v>15</v>
      </c>
      <c r="P177" s="135">
        <v>8.125</v>
      </c>
      <c r="Q177" s="135">
        <v>5.625</v>
      </c>
      <c r="R177" s="135">
        <v>5</v>
      </c>
      <c r="S177" s="135">
        <v>6.8750000000000009</v>
      </c>
      <c r="T177" s="135">
        <v>3.75</v>
      </c>
      <c r="U177" s="135">
        <v>2.5</v>
      </c>
      <c r="V177" s="135">
        <v>5</v>
      </c>
      <c r="W177" s="135">
        <v>0.625</v>
      </c>
      <c r="X177" s="135">
        <v>3.75</v>
      </c>
      <c r="Y177" s="135">
        <v>2.5</v>
      </c>
      <c r="Z177" s="135">
        <v>1.875</v>
      </c>
      <c r="AA177" s="135">
        <v>2.5</v>
      </c>
      <c r="AB177" s="135">
        <v>2.5</v>
      </c>
      <c r="AC177" s="135">
        <v>5</v>
      </c>
      <c r="AD177" s="135">
        <v>3.75</v>
      </c>
      <c r="AE177" s="135">
        <v>1.875</v>
      </c>
      <c r="AF177" s="135">
        <v>1.875</v>
      </c>
      <c r="AG177" s="135">
        <v>2.5</v>
      </c>
      <c r="AH177" s="135">
        <v>1.875</v>
      </c>
      <c r="AI177" s="135">
        <v>1.875</v>
      </c>
      <c r="AJ177" s="135">
        <v>1.25</v>
      </c>
      <c r="AK177" s="135">
        <v>0</v>
      </c>
      <c r="AL177" s="135">
        <v>0.625</v>
      </c>
      <c r="AM177" s="137">
        <v>19.899999999999999</v>
      </c>
      <c r="AN177" s="214"/>
    </row>
    <row r="178" spans="1:40" ht="13.5" customHeight="1" x14ac:dyDescent="0.2">
      <c r="A178" s="286" t="str">
        <f>A154</f>
        <v>無職(n = 331 )　　</v>
      </c>
      <c r="B178" s="122">
        <f t="shared" si="91"/>
        <v>331</v>
      </c>
      <c r="C178" s="138">
        <v>98</v>
      </c>
      <c r="D178" s="139">
        <v>79</v>
      </c>
      <c r="E178" s="139">
        <v>52</v>
      </c>
      <c r="F178" s="139">
        <v>61</v>
      </c>
      <c r="G178" s="139">
        <v>69</v>
      </c>
      <c r="H178" s="139">
        <v>39</v>
      </c>
      <c r="I178" s="139">
        <v>34</v>
      </c>
      <c r="J178" s="139">
        <v>36</v>
      </c>
      <c r="K178" s="139">
        <v>31</v>
      </c>
      <c r="L178" s="139">
        <v>53</v>
      </c>
      <c r="M178" s="139">
        <v>11</v>
      </c>
      <c r="N178" s="139">
        <v>33</v>
      </c>
      <c r="O178" s="139">
        <v>25</v>
      </c>
      <c r="P178" s="139">
        <v>21</v>
      </c>
      <c r="Q178" s="139">
        <v>9</v>
      </c>
      <c r="R178" s="139">
        <v>25</v>
      </c>
      <c r="S178" s="139">
        <v>10</v>
      </c>
      <c r="T178" s="139">
        <v>10</v>
      </c>
      <c r="U178" s="139">
        <v>61</v>
      </c>
      <c r="V178" s="139">
        <v>23</v>
      </c>
      <c r="W178" s="139">
        <v>14</v>
      </c>
      <c r="X178" s="139">
        <v>24</v>
      </c>
      <c r="Y178" s="139">
        <v>32</v>
      </c>
      <c r="Z178" s="139">
        <v>26</v>
      </c>
      <c r="AA178" s="139">
        <v>42</v>
      </c>
      <c r="AB178" s="139">
        <v>9</v>
      </c>
      <c r="AC178" s="139">
        <v>14</v>
      </c>
      <c r="AD178" s="139">
        <v>28</v>
      </c>
      <c r="AE178" s="139">
        <v>24</v>
      </c>
      <c r="AF178" s="139">
        <v>47</v>
      </c>
      <c r="AG178" s="139">
        <v>8</v>
      </c>
      <c r="AH178" s="139">
        <v>20</v>
      </c>
      <c r="AI178" s="139">
        <v>37</v>
      </c>
      <c r="AJ178" s="139">
        <v>63</v>
      </c>
      <c r="AK178" s="139">
        <v>10</v>
      </c>
      <c r="AL178" s="139">
        <v>26</v>
      </c>
      <c r="AM178" s="140">
        <v>106</v>
      </c>
      <c r="AN178" s="5">
        <f>SUM(C178:AM178)</f>
        <v>1310</v>
      </c>
    </row>
    <row r="179" spans="1:40" x14ac:dyDescent="0.2">
      <c r="A179" s="287"/>
      <c r="B179" s="123">
        <f t="shared" si="91"/>
        <v>100</v>
      </c>
      <c r="C179" s="134">
        <v>29.607250755287005</v>
      </c>
      <c r="D179" s="135">
        <v>23.867069486404834</v>
      </c>
      <c r="E179" s="135">
        <v>15.709969788519636</v>
      </c>
      <c r="F179" s="135">
        <v>18.429003021148034</v>
      </c>
      <c r="G179" s="135">
        <v>20.84592145015106</v>
      </c>
      <c r="H179" s="135">
        <v>11.782477341389729</v>
      </c>
      <c r="I179" s="135">
        <v>10.271903323262841</v>
      </c>
      <c r="J179" s="135">
        <v>10.876132930513595</v>
      </c>
      <c r="K179" s="135">
        <v>9.3655589123867067</v>
      </c>
      <c r="L179" s="135">
        <v>16.012084592145015</v>
      </c>
      <c r="M179" s="135">
        <v>3.3232628398791544</v>
      </c>
      <c r="N179" s="135">
        <v>9.9697885196374632</v>
      </c>
      <c r="O179" s="135">
        <v>7.5528700906344408</v>
      </c>
      <c r="P179" s="135">
        <v>6.3444108761329305</v>
      </c>
      <c r="Q179" s="135">
        <v>2.7190332326283988</v>
      </c>
      <c r="R179" s="135">
        <v>7.5528700906344408</v>
      </c>
      <c r="S179" s="135">
        <v>3.0211480362537766</v>
      </c>
      <c r="T179" s="135">
        <v>3.0211480362537766</v>
      </c>
      <c r="U179" s="135">
        <v>18.429003021148034</v>
      </c>
      <c r="V179" s="135">
        <v>6.9486404833836861</v>
      </c>
      <c r="W179" s="135">
        <v>4.2296072507552873</v>
      </c>
      <c r="X179" s="135">
        <v>7.2507552870090644</v>
      </c>
      <c r="Y179" s="135">
        <v>9.667673716012084</v>
      </c>
      <c r="Z179" s="135">
        <v>7.8549848942598182</v>
      </c>
      <c r="AA179" s="135">
        <v>12.688821752265861</v>
      </c>
      <c r="AB179" s="135">
        <v>2.7190332326283988</v>
      </c>
      <c r="AC179" s="135">
        <v>4.2296072507552873</v>
      </c>
      <c r="AD179" s="135">
        <v>8.4592145015105746</v>
      </c>
      <c r="AE179" s="135">
        <v>7.2507552870090644</v>
      </c>
      <c r="AF179" s="135">
        <v>14.19939577039275</v>
      </c>
      <c r="AG179" s="135">
        <v>2.416918429003021</v>
      </c>
      <c r="AH179" s="135">
        <v>6.0422960725075532</v>
      </c>
      <c r="AI179" s="135">
        <v>11.178247734138973</v>
      </c>
      <c r="AJ179" s="135">
        <v>19.033232628398792</v>
      </c>
      <c r="AK179" s="135">
        <v>3.0211480362537766</v>
      </c>
      <c r="AL179" s="135">
        <v>7.8549848942598182</v>
      </c>
      <c r="AM179" s="137">
        <v>30.9</v>
      </c>
      <c r="AN179" s="214"/>
    </row>
    <row r="180" spans="1:40" x14ac:dyDescent="0.2">
      <c r="A180" s="286" t="str">
        <f>A156</f>
        <v>その他(n = 31 )　　</v>
      </c>
      <c r="B180" s="122">
        <f t="shared" si="91"/>
        <v>31</v>
      </c>
      <c r="C180" s="138">
        <v>9</v>
      </c>
      <c r="D180" s="139">
        <v>2</v>
      </c>
      <c r="E180" s="139">
        <v>1</v>
      </c>
      <c r="F180" s="139">
        <v>4</v>
      </c>
      <c r="G180" s="139">
        <v>3</v>
      </c>
      <c r="H180" s="139">
        <v>3</v>
      </c>
      <c r="I180" s="139">
        <v>2</v>
      </c>
      <c r="J180" s="139">
        <v>4</v>
      </c>
      <c r="K180" s="139">
        <v>1</v>
      </c>
      <c r="L180" s="139">
        <v>4</v>
      </c>
      <c r="M180" s="139">
        <v>5</v>
      </c>
      <c r="N180" s="139">
        <v>0</v>
      </c>
      <c r="O180" s="139">
        <v>3</v>
      </c>
      <c r="P180" s="139">
        <v>0</v>
      </c>
      <c r="Q180" s="139">
        <v>1</v>
      </c>
      <c r="R180" s="139">
        <v>5</v>
      </c>
      <c r="S180" s="139">
        <v>0</v>
      </c>
      <c r="T180" s="139">
        <v>5</v>
      </c>
      <c r="U180" s="139">
        <v>1</v>
      </c>
      <c r="V180" s="139">
        <v>1</v>
      </c>
      <c r="W180" s="139">
        <v>0</v>
      </c>
      <c r="X180" s="139">
        <v>3</v>
      </c>
      <c r="Y180" s="139">
        <v>2</v>
      </c>
      <c r="Z180" s="139">
        <v>2</v>
      </c>
      <c r="AA180" s="139">
        <v>0</v>
      </c>
      <c r="AB180" s="139">
        <v>2</v>
      </c>
      <c r="AC180" s="139">
        <v>2</v>
      </c>
      <c r="AD180" s="139">
        <v>1</v>
      </c>
      <c r="AE180" s="139">
        <v>2</v>
      </c>
      <c r="AF180" s="139">
        <v>2</v>
      </c>
      <c r="AG180" s="139">
        <v>2</v>
      </c>
      <c r="AH180" s="139">
        <v>0</v>
      </c>
      <c r="AI180" s="139">
        <v>1</v>
      </c>
      <c r="AJ180" s="139">
        <v>0</v>
      </c>
      <c r="AK180" s="139">
        <v>1</v>
      </c>
      <c r="AL180" s="139">
        <v>0</v>
      </c>
      <c r="AM180" s="140">
        <v>5</v>
      </c>
      <c r="AN180" s="5">
        <f>SUM(C180:AM180)</f>
        <v>79</v>
      </c>
    </row>
    <row r="181" spans="1:40" x14ac:dyDescent="0.2">
      <c r="A181" s="287"/>
      <c r="B181" s="123">
        <f t="shared" si="91"/>
        <v>100</v>
      </c>
      <c r="C181" s="134">
        <v>29.032258064516132</v>
      </c>
      <c r="D181" s="135">
        <v>6.4516129032258061</v>
      </c>
      <c r="E181" s="135">
        <v>3.225806451612903</v>
      </c>
      <c r="F181" s="135">
        <v>12.903225806451612</v>
      </c>
      <c r="G181" s="135">
        <v>9.67741935483871</v>
      </c>
      <c r="H181" s="135">
        <v>9.67741935483871</v>
      </c>
      <c r="I181" s="135">
        <v>6.4516129032258061</v>
      </c>
      <c r="J181" s="135">
        <v>12.903225806451612</v>
      </c>
      <c r="K181" s="135">
        <v>3.225806451612903</v>
      </c>
      <c r="L181" s="135">
        <v>12.903225806451612</v>
      </c>
      <c r="M181" s="135">
        <v>16.129032258064516</v>
      </c>
      <c r="N181" s="135">
        <v>0</v>
      </c>
      <c r="O181" s="135">
        <v>9.67741935483871</v>
      </c>
      <c r="P181" s="135">
        <v>0</v>
      </c>
      <c r="Q181" s="135">
        <v>3.225806451612903</v>
      </c>
      <c r="R181" s="135">
        <v>16.129032258064516</v>
      </c>
      <c r="S181" s="135">
        <v>0</v>
      </c>
      <c r="T181" s="135">
        <v>16.129032258064516</v>
      </c>
      <c r="U181" s="135">
        <v>3.225806451612903</v>
      </c>
      <c r="V181" s="135">
        <v>3.225806451612903</v>
      </c>
      <c r="W181" s="135">
        <v>0</v>
      </c>
      <c r="X181" s="135">
        <v>9.67741935483871</v>
      </c>
      <c r="Y181" s="135">
        <v>6.4516129032258061</v>
      </c>
      <c r="Z181" s="135">
        <v>6.4516129032258061</v>
      </c>
      <c r="AA181" s="135">
        <v>0</v>
      </c>
      <c r="AB181" s="135">
        <v>6.4516129032258061</v>
      </c>
      <c r="AC181" s="135">
        <v>6.4516129032258061</v>
      </c>
      <c r="AD181" s="135">
        <v>3.225806451612903</v>
      </c>
      <c r="AE181" s="135">
        <v>6.4516129032258061</v>
      </c>
      <c r="AF181" s="135">
        <v>6.4516129032258061</v>
      </c>
      <c r="AG181" s="135">
        <v>6.4516129032258061</v>
      </c>
      <c r="AH181" s="135">
        <v>0</v>
      </c>
      <c r="AI181" s="135">
        <v>3.225806451612903</v>
      </c>
      <c r="AJ181" s="135">
        <v>0</v>
      </c>
      <c r="AK181" s="135">
        <v>3.225806451612903</v>
      </c>
      <c r="AL181" s="135">
        <v>0</v>
      </c>
      <c r="AM181" s="137">
        <v>17.2</v>
      </c>
      <c r="AN181" s="214"/>
    </row>
    <row r="182" spans="1:40" x14ac:dyDescent="0.2">
      <c r="A182" s="203"/>
      <c r="B182" s="201"/>
      <c r="C182" s="201">
        <v>1</v>
      </c>
      <c r="D182" s="201">
        <v>2</v>
      </c>
      <c r="E182" s="201">
        <v>3</v>
      </c>
      <c r="F182" s="201">
        <v>4</v>
      </c>
      <c r="G182" s="201">
        <v>5</v>
      </c>
      <c r="H182" s="201">
        <v>6</v>
      </c>
      <c r="I182" s="201">
        <v>7</v>
      </c>
      <c r="J182" s="201">
        <v>8</v>
      </c>
      <c r="K182" s="201">
        <v>9</v>
      </c>
      <c r="L182" s="201">
        <v>10</v>
      </c>
      <c r="M182" s="201">
        <v>11</v>
      </c>
      <c r="N182" s="201">
        <v>12</v>
      </c>
      <c r="O182" s="201">
        <v>13</v>
      </c>
      <c r="P182" s="201">
        <v>14</v>
      </c>
      <c r="Q182" s="201">
        <v>15</v>
      </c>
      <c r="R182" s="201">
        <v>16</v>
      </c>
      <c r="S182" s="201">
        <v>17</v>
      </c>
      <c r="T182" s="201">
        <v>18</v>
      </c>
      <c r="U182" s="201">
        <v>19</v>
      </c>
      <c r="V182" s="201">
        <v>20</v>
      </c>
      <c r="W182" s="201">
        <v>21</v>
      </c>
      <c r="X182" s="201">
        <v>22</v>
      </c>
      <c r="Y182" s="201">
        <v>23</v>
      </c>
      <c r="Z182" s="201">
        <v>24</v>
      </c>
      <c r="AA182" s="201">
        <v>25</v>
      </c>
      <c r="AB182" s="201">
        <v>26</v>
      </c>
      <c r="AC182" s="201">
        <v>26</v>
      </c>
      <c r="AD182" s="201">
        <v>28</v>
      </c>
      <c r="AE182" s="201">
        <v>29</v>
      </c>
      <c r="AF182" s="201">
        <v>30</v>
      </c>
      <c r="AG182" s="201">
        <v>31</v>
      </c>
      <c r="AH182" s="201">
        <v>32</v>
      </c>
      <c r="AI182" s="201">
        <v>33</v>
      </c>
      <c r="AJ182" s="201">
        <v>34</v>
      </c>
      <c r="AK182" s="201">
        <v>35</v>
      </c>
      <c r="AL182" s="201">
        <v>36</v>
      </c>
      <c r="AM182" s="201">
        <v>37</v>
      </c>
      <c r="AN182" s="214"/>
    </row>
    <row r="183" spans="1:40" x14ac:dyDescent="0.2">
      <c r="A183" s="26" t="s">
        <v>2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N183" s="214"/>
    </row>
    <row r="184" spans="1:40" ht="12.75" customHeight="1" x14ac:dyDescent="0.2">
      <c r="A184" s="6" t="s">
        <v>368</v>
      </c>
      <c r="B184" s="4"/>
      <c r="C184" s="27">
        <v>1</v>
      </c>
      <c r="D184" s="27">
        <v>2</v>
      </c>
      <c r="E184" s="27">
        <v>3</v>
      </c>
      <c r="F184" s="27">
        <v>4</v>
      </c>
      <c r="G184" s="27">
        <v>5</v>
      </c>
      <c r="H184" s="27">
        <v>6</v>
      </c>
      <c r="I184" s="27">
        <v>7</v>
      </c>
      <c r="J184" s="27">
        <v>8</v>
      </c>
      <c r="K184" s="27">
        <v>9</v>
      </c>
      <c r="L184" s="27">
        <v>10</v>
      </c>
      <c r="M184" s="27"/>
    </row>
    <row r="185" spans="1:40" ht="32.4" x14ac:dyDescent="0.2">
      <c r="A185" s="12" t="str">
        <f>A137</f>
        <v>【職業別】</v>
      </c>
      <c r="B185" s="67" t="str">
        <f>B122</f>
        <v>調査数</v>
      </c>
      <c r="C185" s="68" t="str">
        <f t="shared" ref="C185:L185" si="92">C161</f>
        <v>防災対策</v>
      </c>
      <c r="D185" s="69" t="str">
        <f t="shared" si="92"/>
        <v>高齢者福祉</v>
      </c>
      <c r="E185" s="69" t="str">
        <f t="shared" si="92"/>
        <v>道路整備・維持管理</v>
      </c>
      <c r="F185" s="69" t="str">
        <f t="shared" si="92"/>
        <v>地域医療の確保</v>
      </c>
      <c r="G185" s="69" t="str">
        <f t="shared" si="92"/>
        <v>防犯・交通安全対策</v>
      </c>
      <c r="H185" s="69" t="str">
        <f t="shared" si="92"/>
        <v>子育て支援</v>
      </c>
      <c r="I185" s="70" t="str">
        <f t="shared" si="92"/>
        <v>河川整備・維持管理</v>
      </c>
      <c r="J185" s="69" t="str">
        <f t="shared" si="92"/>
        <v>自然環境保全</v>
      </c>
      <c r="K185" s="70" t="str">
        <f t="shared" si="92"/>
        <v>学校教育の充実</v>
      </c>
      <c r="L185" s="71" t="str">
        <f t="shared" si="92"/>
        <v>廃棄物対策</v>
      </c>
      <c r="M185" s="71"/>
    </row>
    <row r="186" spans="1:40" ht="12.75" customHeight="1" x14ac:dyDescent="0.2">
      <c r="A186" s="286" t="str">
        <f>A138</f>
        <v>全体(n = 1,553 )　　</v>
      </c>
      <c r="B186" s="122">
        <f t="shared" ref="B186:B205" si="93">B138</f>
        <v>1553</v>
      </c>
      <c r="C186" s="130">
        <f t="shared" ref="C186:L186" si="94">C162</f>
        <v>443</v>
      </c>
      <c r="D186" s="131">
        <f t="shared" si="94"/>
        <v>283</v>
      </c>
      <c r="E186" s="131">
        <f t="shared" si="94"/>
        <v>274</v>
      </c>
      <c r="F186" s="131">
        <f t="shared" si="94"/>
        <v>258</v>
      </c>
      <c r="G186" s="131">
        <f t="shared" si="94"/>
        <v>247</v>
      </c>
      <c r="H186" s="131">
        <f t="shared" si="94"/>
        <v>225</v>
      </c>
      <c r="I186" s="132">
        <f t="shared" si="94"/>
        <v>217</v>
      </c>
      <c r="J186" s="131">
        <f t="shared" si="94"/>
        <v>190</v>
      </c>
      <c r="K186" s="132">
        <f t="shared" si="94"/>
        <v>185</v>
      </c>
      <c r="L186" s="133">
        <f t="shared" si="94"/>
        <v>172</v>
      </c>
      <c r="M186" s="133"/>
    </row>
    <row r="187" spans="1:40" ht="12.75" customHeight="1" x14ac:dyDescent="0.2">
      <c r="A187" s="287"/>
      <c r="B187" s="123">
        <f t="shared" si="93"/>
        <v>100</v>
      </c>
      <c r="C187" s="134">
        <f t="shared" ref="C187:L187" si="95">C163</f>
        <v>28.525434642627172</v>
      </c>
      <c r="D187" s="135">
        <f t="shared" si="95"/>
        <v>18.222794591113971</v>
      </c>
      <c r="E187" s="135">
        <f t="shared" si="95"/>
        <v>17.643271088216355</v>
      </c>
      <c r="F187" s="135">
        <f t="shared" si="95"/>
        <v>16.613007083065035</v>
      </c>
      <c r="G187" s="135">
        <f t="shared" si="95"/>
        <v>15.904700579523503</v>
      </c>
      <c r="H187" s="135">
        <f t="shared" si="95"/>
        <v>14.488087572440438</v>
      </c>
      <c r="I187" s="136">
        <f t="shared" si="95"/>
        <v>13.972955569864778</v>
      </c>
      <c r="J187" s="135">
        <f t="shared" si="95"/>
        <v>12.234385061171924</v>
      </c>
      <c r="K187" s="136">
        <f t="shared" si="95"/>
        <v>11.912427559562138</v>
      </c>
      <c r="L187" s="137">
        <f t="shared" si="95"/>
        <v>11.07533805537669</v>
      </c>
      <c r="M187" s="137"/>
    </row>
    <row r="188" spans="1:40" ht="12.75" customHeight="1" x14ac:dyDescent="0.2">
      <c r="A188" s="286" t="str">
        <f>A140</f>
        <v>自営業(n = 145 )　　</v>
      </c>
      <c r="B188" s="122">
        <f t="shared" si="93"/>
        <v>145</v>
      </c>
      <c r="C188" s="138">
        <f t="shared" ref="C188:L188" si="96">C164</f>
        <v>48</v>
      </c>
      <c r="D188" s="139">
        <f t="shared" si="96"/>
        <v>40</v>
      </c>
      <c r="E188" s="139">
        <f t="shared" si="96"/>
        <v>29</v>
      </c>
      <c r="F188" s="139">
        <f t="shared" si="96"/>
        <v>27</v>
      </c>
      <c r="G188" s="139">
        <f t="shared" si="96"/>
        <v>23</v>
      </c>
      <c r="H188" s="139">
        <f t="shared" si="96"/>
        <v>16</v>
      </c>
      <c r="I188" s="149">
        <f t="shared" si="96"/>
        <v>17</v>
      </c>
      <c r="J188" s="139">
        <f t="shared" si="96"/>
        <v>9</v>
      </c>
      <c r="K188" s="149">
        <f t="shared" si="96"/>
        <v>17</v>
      </c>
      <c r="L188" s="140">
        <f t="shared" si="96"/>
        <v>15</v>
      </c>
      <c r="M188" s="140"/>
    </row>
    <row r="189" spans="1:40" ht="13.5" customHeight="1" x14ac:dyDescent="0.2">
      <c r="A189" s="287"/>
      <c r="B189" s="123">
        <f t="shared" si="93"/>
        <v>100</v>
      </c>
      <c r="C189" s="134">
        <f t="shared" ref="C189:L189" si="97">C165</f>
        <v>33.103448275862071</v>
      </c>
      <c r="D189" s="135">
        <f t="shared" si="97"/>
        <v>27.586206896551722</v>
      </c>
      <c r="E189" s="135">
        <f t="shared" si="97"/>
        <v>20</v>
      </c>
      <c r="F189" s="135">
        <f t="shared" si="97"/>
        <v>18.620689655172416</v>
      </c>
      <c r="G189" s="135">
        <f t="shared" si="97"/>
        <v>15.862068965517242</v>
      </c>
      <c r="H189" s="135">
        <f t="shared" si="97"/>
        <v>11.03448275862069</v>
      </c>
      <c r="I189" s="136">
        <f t="shared" si="97"/>
        <v>11.724137931034482</v>
      </c>
      <c r="J189" s="135">
        <f t="shared" si="97"/>
        <v>6.2068965517241379</v>
      </c>
      <c r="K189" s="136">
        <f t="shared" si="97"/>
        <v>11.724137931034482</v>
      </c>
      <c r="L189" s="137">
        <f t="shared" si="97"/>
        <v>10.344827586206897</v>
      </c>
      <c r="M189" s="137"/>
    </row>
    <row r="190" spans="1:40" ht="13.5" customHeight="1" x14ac:dyDescent="0.2">
      <c r="A190" s="286" t="str">
        <f>A142</f>
        <v>自由業(※1)(n = 14 )　　</v>
      </c>
      <c r="B190" s="122">
        <f t="shared" si="93"/>
        <v>14</v>
      </c>
      <c r="C190" s="138">
        <f t="shared" ref="C190:L190" si="98">C166</f>
        <v>4</v>
      </c>
      <c r="D190" s="139">
        <f t="shared" si="98"/>
        <v>0</v>
      </c>
      <c r="E190" s="139">
        <f t="shared" si="98"/>
        <v>4</v>
      </c>
      <c r="F190" s="139">
        <f t="shared" si="98"/>
        <v>4</v>
      </c>
      <c r="G190" s="139">
        <f t="shared" si="98"/>
        <v>1</v>
      </c>
      <c r="H190" s="139">
        <f t="shared" si="98"/>
        <v>1</v>
      </c>
      <c r="I190" s="149">
        <f t="shared" si="98"/>
        <v>2</v>
      </c>
      <c r="J190" s="139">
        <f t="shared" si="98"/>
        <v>0</v>
      </c>
      <c r="K190" s="149">
        <f t="shared" si="98"/>
        <v>4</v>
      </c>
      <c r="L190" s="140">
        <f t="shared" si="98"/>
        <v>1</v>
      </c>
      <c r="M190" s="140"/>
    </row>
    <row r="191" spans="1:40" ht="13.5" customHeight="1" x14ac:dyDescent="0.2">
      <c r="A191" s="287"/>
      <c r="B191" s="123">
        <f t="shared" si="93"/>
        <v>100</v>
      </c>
      <c r="C191" s="134">
        <f t="shared" ref="C191:L191" si="99">C167</f>
        <v>28.571428571428569</v>
      </c>
      <c r="D191" s="135">
        <f t="shared" si="99"/>
        <v>0</v>
      </c>
      <c r="E191" s="135">
        <f t="shared" si="99"/>
        <v>28.571428571428569</v>
      </c>
      <c r="F191" s="135">
        <f t="shared" si="99"/>
        <v>28.571428571428569</v>
      </c>
      <c r="G191" s="135">
        <f t="shared" si="99"/>
        <v>7.1428571428571423</v>
      </c>
      <c r="H191" s="135">
        <f t="shared" si="99"/>
        <v>7.1428571428571423</v>
      </c>
      <c r="I191" s="136">
        <f t="shared" si="99"/>
        <v>14.285714285714285</v>
      </c>
      <c r="J191" s="135">
        <f t="shared" si="99"/>
        <v>0</v>
      </c>
      <c r="K191" s="136">
        <f t="shared" si="99"/>
        <v>28.571428571428569</v>
      </c>
      <c r="L191" s="137">
        <f t="shared" si="99"/>
        <v>7.1428571428571423</v>
      </c>
      <c r="M191" s="137"/>
    </row>
    <row r="192" spans="1:40" ht="13.5" customHeight="1" x14ac:dyDescent="0.2">
      <c r="A192" s="286" t="str">
        <f>A144</f>
        <v>会社・団体役員(n = 152 )　　</v>
      </c>
      <c r="B192" s="122">
        <f t="shared" si="93"/>
        <v>152</v>
      </c>
      <c r="C192" s="138">
        <f t="shared" ref="C192:L192" si="100">C168</f>
        <v>48</v>
      </c>
      <c r="D192" s="139">
        <f t="shared" si="100"/>
        <v>22</v>
      </c>
      <c r="E192" s="139">
        <f t="shared" si="100"/>
        <v>28</v>
      </c>
      <c r="F192" s="139">
        <f t="shared" si="100"/>
        <v>25</v>
      </c>
      <c r="G192" s="139">
        <f t="shared" si="100"/>
        <v>16</v>
      </c>
      <c r="H192" s="139">
        <f t="shared" si="100"/>
        <v>25</v>
      </c>
      <c r="I192" s="149">
        <f t="shared" si="100"/>
        <v>28</v>
      </c>
      <c r="J192" s="139">
        <f t="shared" si="100"/>
        <v>17</v>
      </c>
      <c r="K192" s="149">
        <f t="shared" si="100"/>
        <v>18</v>
      </c>
      <c r="L192" s="140">
        <f t="shared" si="100"/>
        <v>15</v>
      </c>
      <c r="M192" s="140"/>
    </row>
    <row r="193" spans="1:35" x14ac:dyDescent="0.2">
      <c r="A193" s="287"/>
      <c r="B193" s="123">
        <f t="shared" si="93"/>
        <v>100</v>
      </c>
      <c r="C193" s="134">
        <f t="shared" ref="C193:L193" si="101">C169</f>
        <v>31.578947368421051</v>
      </c>
      <c r="D193" s="135">
        <f t="shared" si="101"/>
        <v>14.473684210526317</v>
      </c>
      <c r="E193" s="135">
        <f t="shared" si="101"/>
        <v>18.421052631578945</v>
      </c>
      <c r="F193" s="135">
        <f t="shared" si="101"/>
        <v>16.447368421052634</v>
      </c>
      <c r="G193" s="135">
        <f t="shared" si="101"/>
        <v>10.526315789473683</v>
      </c>
      <c r="H193" s="135">
        <f t="shared" si="101"/>
        <v>16.447368421052634</v>
      </c>
      <c r="I193" s="136">
        <f t="shared" si="101"/>
        <v>18.421052631578945</v>
      </c>
      <c r="J193" s="135">
        <f t="shared" si="101"/>
        <v>11.184210526315789</v>
      </c>
      <c r="K193" s="136">
        <f t="shared" si="101"/>
        <v>11.842105263157894</v>
      </c>
      <c r="L193" s="137">
        <f t="shared" si="101"/>
        <v>9.8684210526315788</v>
      </c>
      <c r="M193" s="137"/>
    </row>
    <row r="194" spans="1:35" x14ac:dyDescent="0.2">
      <c r="A194" s="286" t="str">
        <f>A146</f>
        <v>正規の従業員・職員(n = 361 )　　</v>
      </c>
      <c r="B194" s="122">
        <f t="shared" si="93"/>
        <v>361</v>
      </c>
      <c r="C194" s="138">
        <f t="shared" ref="C194:L194" si="102">C170</f>
        <v>99</v>
      </c>
      <c r="D194" s="139">
        <f t="shared" si="102"/>
        <v>54</v>
      </c>
      <c r="E194" s="139">
        <f t="shared" si="102"/>
        <v>61</v>
      </c>
      <c r="F194" s="139">
        <f t="shared" si="102"/>
        <v>54</v>
      </c>
      <c r="G194" s="139">
        <f t="shared" si="102"/>
        <v>54</v>
      </c>
      <c r="H194" s="139">
        <f t="shared" si="102"/>
        <v>61</v>
      </c>
      <c r="I194" s="149">
        <f t="shared" si="102"/>
        <v>58</v>
      </c>
      <c r="J194" s="139">
        <f t="shared" si="102"/>
        <v>45</v>
      </c>
      <c r="K194" s="149">
        <f t="shared" si="102"/>
        <v>44</v>
      </c>
      <c r="L194" s="140">
        <f t="shared" si="102"/>
        <v>26</v>
      </c>
      <c r="M194" s="140"/>
    </row>
    <row r="195" spans="1:35" x14ac:dyDescent="0.2">
      <c r="A195" s="287"/>
      <c r="B195" s="123">
        <f t="shared" si="93"/>
        <v>100</v>
      </c>
      <c r="C195" s="134">
        <f t="shared" ref="C195:L195" si="103">C171</f>
        <v>27.423822714681439</v>
      </c>
      <c r="D195" s="135">
        <f t="shared" si="103"/>
        <v>14.958448753462603</v>
      </c>
      <c r="E195" s="135">
        <f t="shared" si="103"/>
        <v>16.897506925207757</v>
      </c>
      <c r="F195" s="135">
        <f t="shared" si="103"/>
        <v>14.958448753462603</v>
      </c>
      <c r="G195" s="135">
        <f t="shared" si="103"/>
        <v>14.958448753462603</v>
      </c>
      <c r="H195" s="135">
        <f t="shared" si="103"/>
        <v>16.897506925207757</v>
      </c>
      <c r="I195" s="136">
        <f t="shared" si="103"/>
        <v>16.066481994459831</v>
      </c>
      <c r="J195" s="135">
        <f t="shared" si="103"/>
        <v>12.465373961218837</v>
      </c>
      <c r="K195" s="136">
        <f t="shared" si="103"/>
        <v>12.18836565096953</v>
      </c>
      <c r="L195" s="137">
        <f t="shared" si="103"/>
        <v>7.202216066481995</v>
      </c>
      <c r="M195" s="137"/>
    </row>
    <row r="196" spans="1:35" ht="13.5" customHeight="1" x14ac:dyDescent="0.2">
      <c r="A196" s="286" t="str">
        <f>A148</f>
        <v>パートタイム・アルバイト・派遣(n = 288 )　　</v>
      </c>
      <c r="B196" s="122">
        <f t="shared" si="93"/>
        <v>288</v>
      </c>
      <c r="C196" s="138">
        <f t="shared" ref="C196:L196" si="104">C172</f>
        <v>83</v>
      </c>
      <c r="D196" s="139">
        <f t="shared" si="104"/>
        <v>50</v>
      </c>
      <c r="E196" s="139">
        <f t="shared" si="104"/>
        <v>48</v>
      </c>
      <c r="F196" s="139">
        <f t="shared" si="104"/>
        <v>53</v>
      </c>
      <c r="G196" s="139">
        <f t="shared" si="104"/>
        <v>40</v>
      </c>
      <c r="H196" s="139">
        <f t="shared" si="104"/>
        <v>48</v>
      </c>
      <c r="I196" s="149">
        <f t="shared" si="104"/>
        <v>36</v>
      </c>
      <c r="J196" s="139">
        <f t="shared" si="104"/>
        <v>42</v>
      </c>
      <c r="K196" s="149">
        <f t="shared" si="104"/>
        <v>44</v>
      </c>
      <c r="L196" s="140">
        <f t="shared" si="104"/>
        <v>25</v>
      </c>
      <c r="M196" s="140"/>
    </row>
    <row r="197" spans="1:35" ht="13.5" customHeight="1" x14ac:dyDescent="0.2">
      <c r="A197" s="287"/>
      <c r="B197" s="123">
        <f t="shared" si="93"/>
        <v>100</v>
      </c>
      <c r="C197" s="134">
        <f t="shared" ref="C197:L197" si="105">C173</f>
        <v>28.819444444444443</v>
      </c>
      <c r="D197" s="135">
        <f t="shared" si="105"/>
        <v>17.361111111111111</v>
      </c>
      <c r="E197" s="135">
        <f t="shared" si="105"/>
        <v>16.666666666666664</v>
      </c>
      <c r="F197" s="135">
        <f t="shared" si="105"/>
        <v>18.402777777777779</v>
      </c>
      <c r="G197" s="135">
        <f t="shared" si="105"/>
        <v>13.888888888888889</v>
      </c>
      <c r="H197" s="135">
        <f t="shared" si="105"/>
        <v>16.666666666666664</v>
      </c>
      <c r="I197" s="136">
        <f t="shared" si="105"/>
        <v>12.5</v>
      </c>
      <c r="J197" s="135">
        <f t="shared" si="105"/>
        <v>14.583333333333334</v>
      </c>
      <c r="K197" s="136">
        <f t="shared" si="105"/>
        <v>15.277777777777779</v>
      </c>
      <c r="L197" s="137">
        <f t="shared" si="105"/>
        <v>8.6805555555555554</v>
      </c>
      <c r="M197" s="137"/>
    </row>
    <row r="198" spans="1:35" ht="13.5" customHeight="1" x14ac:dyDescent="0.2">
      <c r="A198" s="286" t="str">
        <f>A150</f>
        <v>学生(n = 43 )　　</v>
      </c>
      <c r="B198" s="122">
        <f t="shared" si="93"/>
        <v>43</v>
      </c>
      <c r="C198" s="138">
        <f t="shared" ref="C198:L198" si="106">C174</f>
        <v>11</v>
      </c>
      <c r="D198" s="139">
        <f t="shared" si="106"/>
        <v>7</v>
      </c>
      <c r="E198" s="139">
        <f t="shared" si="106"/>
        <v>6</v>
      </c>
      <c r="F198" s="139">
        <f t="shared" si="106"/>
        <v>1</v>
      </c>
      <c r="G198" s="139">
        <f t="shared" si="106"/>
        <v>8</v>
      </c>
      <c r="H198" s="139">
        <f t="shared" si="106"/>
        <v>4</v>
      </c>
      <c r="I198" s="149">
        <f t="shared" si="106"/>
        <v>5</v>
      </c>
      <c r="J198" s="139">
        <f t="shared" si="106"/>
        <v>9</v>
      </c>
      <c r="K198" s="149">
        <f t="shared" si="106"/>
        <v>7</v>
      </c>
      <c r="L198" s="140">
        <f t="shared" si="106"/>
        <v>4</v>
      </c>
      <c r="M198" s="140"/>
    </row>
    <row r="199" spans="1:35" ht="13.5" customHeight="1" x14ac:dyDescent="0.2">
      <c r="A199" s="287"/>
      <c r="B199" s="123">
        <f t="shared" si="93"/>
        <v>100</v>
      </c>
      <c r="C199" s="134">
        <f t="shared" ref="C199:L199" si="107">C175</f>
        <v>25.581395348837212</v>
      </c>
      <c r="D199" s="135">
        <f t="shared" si="107"/>
        <v>16.279069767441861</v>
      </c>
      <c r="E199" s="135">
        <f t="shared" si="107"/>
        <v>13.953488372093023</v>
      </c>
      <c r="F199" s="135">
        <f t="shared" si="107"/>
        <v>2.3255813953488373</v>
      </c>
      <c r="G199" s="135">
        <f t="shared" si="107"/>
        <v>18.604651162790699</v>
      </c>
      <c r="H199" s="135">
        <f t="shared" si="107"/>
        <v>9.3023255813953494</v>
      </c>
      <c r="I199" s="136">
        <f t="shared" si="107"/>
        <v>11.627906976744185</v>
      </c>
      <c r="J199" s="135">
        <f t="shared" si="107"/>
        <v>20.930232558139537</v>
      </c>
      <c r="K199" s="136">
        <f t="shared" si="107"/>
        <v>16.279069767441861</v>
      </c>
      <c r="L199" s="137">
        <f t="shared" si="107"/>
        <v>9.3023255813953494</v>
      </c>
      <c r="M199" s="137"/>
    </row>
    <row r="200" spans="1:35" ht="13.5" customHeight="1" x14ac:dyDescent="0.2">
      <c r="A200" s="286" t="str">
        <f>A152</f>
        <v>家事従事(n = 160 )　　</v>
      </c>
      <c r="B200" s="122">
        <f t="shared" si="93"/>
        <v>160</v>
      </c>
      <c r="C200" s="138">
        <f t="shared" ref="C200:L200" si="108">C176</f>
        <v>35</v>
      </c>
      <c r="D200" s="139">
        <f t="shared" si="108"/>
        <v>21</v>
      </c>
      <c r="E200" s="139">
        <f t="shared" si="108"/>
        <v>40</v>
      </c>
      <c r="F200" s="139">
        <f t="shared" si="108"/>
        <v>24</v>
      </c>
      <c r="G200" s="139">
        <f t="shared" si="108"/>
        <v>29</v>
      </c>
      <c r="H200" s="139">
        <f t="shared" si="108"/>
        <v>25</v>
      </c>
      <c r="I200" s="149">
        <f t="shared" si="108"/>
        <v>31</v>
      </c>
      <c r="J200" s="139">
        <f t="shared" si="108"/>
        <v>25</v>
      </c>
      <c r="K200" s="149">
        <f t="shared" si="108"/>
        <v>12</v>
      </c>
      <c r="L200" s="140">
        <f t="shared" si="108"/>
        <v>25</v>
      </c>
      <c r="M200" s="140"/>
    </row>
    <row r="201" spans="1:35" ht="13.5" customHeight="1" x14ac:dyDescent="0.2">
      <c r="A201" s="287"/>
      <c r="B201" s="123">
        <f t="shared" si="93"/>
        <v>100</v>
      </c>
      <c r="C201" s="134">
        <f t="shared" ref="C201:L201" si="109">C177</f>
        <v>21.875</v>
      </c>
      <c r="D201" s="135">
        <f t="shared" si="109"/>
        <v>13.125</v>
      </c>
      <c r="E201" s="135">
        <f t="shared" si="109"/>
        <v>25</v>
      </c>
      <c r="F201" s="135">
        <f t="shared" si="109"/>
        <v>15</v>
      </c>
      <c r="G201" s="135">
        <f t="shared" si="109"/>
        <v>18.125</v>
      </c>
      <c r="H201" s="135">
        <f t="shared" si="109"/>
        <v>15.625</v>
      </c>
      <c r="I201" s="136">
        <f t="shared" si="109"/>
        <v>19.375</v>
      </c>
      <c r="J201" s="135">
        <f t="shared" si="109"/>
        <v>15.625</v>
      </c>
      <c r="K201" s="136">
        <f t="shared" si="109"/>
        <v>7.5</v>
      </c>
      <c r="L201" s="137">
        <f t="shared" si="109"/>
        <v>15.625</v>
      </c>
      <c r="M201" s="137"/>
    </row>
    <row r="202" spans="1:35" ht="13.5" customHeight="1" x14ac:dyDescent="0.2">
      <c r="A202" s="286" t="str">
        <f>A154</f>
        <v>無職(n = 331 )　　</v>
      </c>
      <c r="B202" s="122">
        <f t="shared" si="93"/>
        <v>331</v>
      </c>
      <c r="C202" s="138">
        <f t="shared" ref="C202:L202" si="110">C178</f>
        <v>98</v>
      </c>
      <c r="D202" s="139">
        <f t="shared" si="110"/>
        <v>79</v>
      </c>
      <c r="E202" s="139">
        <f t="shared" si="110"/>
        <v>52</v>
      </c>
      <c r="F202" s="139">
        <f t="shared" si="110"/>
        <v>61</v>
      </c>
      <c r="G202" s="139">
        <f t="shared" si="110"/>
        <v>69</v>
      </c>
      <c r="H202" s="139">
        <f t="shared" si="110"/>
        <v>39</v>
      </c>
      <c r="I202" s="149">
        <f t="shared" si="110"/>
        <v>34</v>
      </c>
      <c r="J202" s="139">
        <f t="shared" si="110"/>
        <v>36</v>
      </c>
      <c r="K202" s="149">
        <f t="shared" si="110"/>
        <v>31</v>
      </c>
      <c r="L202" s="140">
        <f t="shared" si="110"/>
        <v>53</v>
      </c>
      <c r="M202" s="140"/>
    </row>
    <row r="203" spans="1:35" x14ac:dyDescent="0.2">
      <c r="A203" s="287"/>
      <c r="B203" s="123">
        <f t="shared" si="93"/>
        <v>100</v>
      </c>
      <c r="C203" s="134">
        <f t="shared" ref="C203:L203" si="111">C179</f>
        <v>29.607250755287005</v>
      </c>
      <c r="D203" s="135">
        <f t="shared" si="111"/>
        <v>23.867069486404834</v>
      </c>
      <c r="E203" s="135">
        <f t="shared" si="111"/>
        <v>15.709969788519636</v>
      </c>
      <c r="F203" s="135">
        <f t="shared" si="111"/>
        <v>18.429003021148034</v>
      </c>
      <c r="G203" s="135">
        <f t="shared" si="111"/>
        <v>20.84592145015106</v>
      </c>
      <c r="H203" s="135">
        <f t="shared" si="111"/>
        <v>11.782477341389729</v>
      </c>
      <c r="I203" s="136">
        <f t="shared" si="111"/>
        <v>10.271903323262841</v>
      </c>
      <c r="J203" s="135">
        <f t="shared" si="111"/>
        <v>10.876132930513595</v>
      </c>
      <c r="K203" s="136">
        <f t="shared" si="111"/>
        <v>9.3655589123867067</v>
      </c>
      <c r="L203" s="137">
        <f t="shared" si="111"/>
        <v>16.012084592145015</v>
      </c>
      <c r="M203" s="137"/>
    </row>
    <row r="204" spans="1:35" x14ac:dyDescent="0.2">
      <c r="A204" s="286" t="str">
        <f>A156</f>
        <v>その他(n = 31 )　　</v>
      </c>
      <c r="B204" s="122">
        <f t="shared" si="93"/>
        <v>31</v>
      </c>
      <c r="C204" s="138">
        <f t="shared" ref="C204:L204" si="112">C180</f>
        <v>9</v>
      </c>
      <c r="D204" s="139">
        <f t="shared" si="112"/>
        <v>2</v>
      </c>
      <c r="E204" s="139">
        <f t="shared" si="112"/>
        <v>1</v>
      </c>
      <c r="F204" s="139">
        <f t="shared" si="112"/>
        <v>4</v>
      </c>
      <c r="G204" s="139">
        <f t="shared" si="112"/>
        <v>3</v>
      </c>
      <c r="H204" s="139">
        <f t="shared" si="112"/>
        <v>3</v>
      </c>
      <c r="I204" s="149">
        <f t="shared" si="112"/>
        <v>2</v>
      </c>
      <c r="J204" s="139">
        <f t="shared" si="112"/>
        <v>4</v>
      </c>
      <c r="K204" s="149">
        <f t="shared" si="112"/>
        <v>1</v>
      </c>
      <c r="L204" s="140">
        <f t="shared" si="112"/>
        <v>4</v>
      </c>
      <c r="M204" s="140"/>
    </row>
    <row r="205" spans="1:35" x14ac:dyDescent="0.2">
      <c r="A205" s="287"/>
      <c r="B205" s="123">
        <f t="shared" si="93"/>
        <v>100</v>
      </c>
      <c r="C205" s="134">
        <f t="shared" ref="C205:L205" si="113">C181</f>
        <v>29.032258064516132</v>
      </c>
      <c r="D205" s="135">
        <f t="shared" si="113"/>
        <v>6.4516129032258061</v>
      </c>
      <c r="E205" s="135">
        <f t="shared" si="113"/>
        <v>3.225806451612903</v>
      </c>
      <c r="F205" s="135">
        <f t="shared" si="113"/>
        <v>12.903225806451612</v>
      </c>
      <c r="G205" s="135">
        <f t="shared" si="113"/>
        <v>9.67741935483871</v>
      </c>
      <c r="H205" s="135">
        <f t="shared" si="113"/>
        <v>9.67741935483871</v>
      </c>
      <c r="I205" s="136">
        <f t="shared" si="113"/>
        <v>6.4516129032258061</v>
      </c>
      <c r="J205" s="135">
        <f t="shared" si="113"/>
        <v>12.903225806451612</v>
      </c>
      <c r="K205" s="136">
        <f t="shared" si="113"/>
        <v>3.225806451612903</v>
      </c>
      <c r="L205" s="137">
        <f t="shared" si="113"/>
        <v>12.903225806451612</v>
      </c>
      <c r="M205" s="137"/>
    </row>
    <row r="206" spans="1:35" x14ac:dyDescent="0.2">
      <c r="A206" s="259" t="s">
        <v>2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1:35" ht="12.75" customHeight="1" x14ac:dyDescent="0.2">
      <c r="A207" s="258" t="s">
        <v>370</v>
      </c>
      <c r="B207" s="4"/>
      <c r="C207" s="27">
        <v>1</v>
      </c>
      <c r="D207" s="27">
        <v>2</v>
      </c>
      <c r="E207" s="27">
        <v>3</v>
      </c>
      <c r="F207" s="27">
        <v>4</v>
      </c>
      <c r="G207" s="27">
        <v>5</v>
      </c>
      <c r="H207" s="27">
        <v>6</v>
      </c>
      <c r="I207" s="27">
        <v>7</v>
      </c>
      <c r="J207" s="27">
        <v>8</v>
      </c>
      <c r="K207" s="27">
        <v>9</v>
      </c>
      <c r="L207" s="27">
        <v>10</v>
      </c>
      <c r="M207" s="27"/>
      <c r="P207" s="191">
        <v>1</v>
      </c>
      <c r="Q207" s="191">
        <v>2</v>
      </c>
      <c r="R207" s="191">
        <v>3</v>
      </c>
      <c r="S207" s="191">
        <v>4</v>
      </c>
      <c r="T207" s="191">
        <v>5</v>
      </c>
      <c r="U207" s="191">
        <v>6</v>
      </c>
      <c r="V207" s="191">
        <v>7</v>
      </c>
      <c r="W207" s="191">
        <v>8</v>
      </c>
      <c r="X207" s="191">
        <v>9</v>
      </c>
      <c r="Y207" s="191">
        <v>10</v>
      </c>
      <c r="Z207" s="191"/>
    </row>
    <row r="208" spans="1:35" ht="32.4" x14ac:dyDescent="0.2">
      <c r="A208" s="12" t="str">
        <f t="shared" ref="A208:M208" si="114">A185</f>
        <v>【職業別】</v>
      </c>
      <c r="B208" s="67" t="str">
        <f t="shared" si="114"/>
        <v>調査数</v>
      </c>
      <c r="C208" s="68" t="str">
        <f t="shared" si="114"/>
        <v>防災対策</v>
      </c>
      <c r="D208" s="69" t="str">
        <f t="shared" si="114"/>
        <v>高齢者福祉</v>
      </c>
      <c r="E208" s="69" t="str">
        <f t="shared" si="114"/>
        <v>道路整備・維持管理</v>
      </c>
      <c r="F208" s="69" t="str">
        <f t="shared" si="114"/>
        <v>地域医療の確保</v>
      </c>
      <c r="G208" s="69" t="str">
        <f t="shared" si="114"/>
        <v>防犯・交通安全対策</v>
      </c>
      <c r="H208" s="69" t="str">
        <f t="shared" si="114"/>
        <v>子育て支援</v>
      </c>
      <c r="I208" s="70" t="str">
        <f t="shared" si="114"/>
        <v>河川整備・維持管理</v>
      </c>
      <c r="J208" s="69" t="str">
        <f t="shared" si="114"/>
        <v>自然環境保全</v>
      </c>
      <c r="K208" s="70" t="str">
        <f t="shared" si="114"/>
        <v>学校教育の充実</v>
      </c>
      <c r="L208" s="71" t="str">
        <f t="shared" si="114"/>
        <v>廃棄物対策</v>
      </c>
      <c r="M208" s="71">
        <f t="shared" si="114"/>
        <v>0</v>
      </c>
      <c r="N208" s="249" t="s">
        <v>35</v>
      </c>
      <c r="O208" s="12" t="str">
        <f>A208</f>
        <v>【職業別】</v>
      </c>
      <c r="P208" s="68" t="str">
        <f t="shared" ref="P208:Y208" si="115">C208</f>
        <v>防災対策</v>
      </c>
      <c r="Q208" s="69" t="str">
        <f t="shared" si="115"/>
        <v>高齢者福祉</v>
      </c>
      <c r="R208" s="69" t="str">
        <f t="shared" si="115"/>
        <v>道路整備・維持管理</v>
      </c>
      <c r="S208" s="69" t="str">
        <f t="shared" si="115"/>
        <v>地域医療の確保</v>
      </c>
      <c r="T208" s="114" t="str">
        <f t="shared" si="115"/>
        <v>防犯・交通安全対策</v>
      </c>
      <c r="U208" s="115" t="str">
        <f t="shared" si="115"/>
        <v>子育て支援</v>
      </c>
      <c r="V208" s="69" t="str">
        <f t="shared" si="115"/>
        <v>河川整備・維持管理</v>
      </c>
      <c r="W208" s="69" t="str">
        <f t="shared" si="115"/>
        <v>自然環境保全</v>
      </c>
      <c r="X208" s="70" t="str">
        <f t="shared" si="115"/>
        <v>学校教育の充実</v>
      </c>
      <c r="Y208" s="71" t="str">
        <f t="shared" si="115"/>
        <v>廃棄物対策</v>
      </c>
      <c r="Z208" s="71"/>
    </row>
    <row r="209" spans="1:26" ht="12.75" customHeight="1" x14ac:dyDescent="0.2">
      <c r="A209" s="286" t="str">
        <f t="shared" ref="A209:L209" si="116">A186</f>
        <v>全体(n = 1,553 )　　</v>
      </c>
      <c r="B209" s="122">
        <f t="shared" si="116"/>
        <v>1553</v>
      </c>
      <c r="C209" s="130">
        <f t="shared" si="116"/>
        <v>443</v>
      </c>
      <c r="D209" s="131">
        <f t="shared" si="116"/>
        <v>283</v>
      </c>
      <c r="E209" s="131">
        <f t="shared" si="116"/>
        <v>274</v>
      </c>
      <c r="F209" s="131">
        <f t="shared" si="116"/>
        <v>258</v>
      </c>
      <c r="G209" s="131">
        <f t="shared" si="116"/>
        <v>247</v>
      </c>
      <c r="H209" s="131">
        <f t="shared" si="116"/>
        <v>225</v>
      </c>
      <c r="I209" s="132">
        <f t="shared" si="116"/>
        <v>217</v>
      </c>
      <c r="J209" s="131">
        <f t="shared" si="116"/>
        <v>190</v>
      </c>
      <c r="K209" s="132">
        <f t="shared" si="116"/>
        <v>185</v>
      </c>
      <c r="L209" s="133">
        <f t="shared" si="116"/>
        <v>172</v>
      </c>
      <c r="M209" s="133"/>
      <c r="N209" s="248">
        <f>SUM($C209:L209)</f>
        <v>2494</v>
      </c>
      <c r="O209" s="101" t="str">
        <f>A211</f>
        <v>自営業(n = 145 )　　</v>
      </c>
      <c r="P209" s="92">
        <f t="shared" ref="P209:Y209" si="117">C212</f>
        <v>33.103448275862071</v>
      </c>
      <c r="Q209" s="93">
        <f t="shared" si="117"/>
        <v>27.586206896551722</v>
      </c>
      <c r="R209" s="93">
        <f t="shared" si="117"/>
        <v>20</v>
      </c>
      <c r="S209" s="93">
        <f t="shared" si="117"/>
        <v>18.620689655172416</v>
      </c>
      <c r="T209" s="257">
        <f t="shared" si="117"/>
        <v>15.862068965517242</v>
      </c>
      <c r="U209" s="117">
        <f t="shared" si="117"/>
        <v>11.03448275862069</v>
      </c>
      <c r="V209" s="93">
        <f t="shared" si="117"/>
        <v>11.724137931034482</v>
      </c>
      <c r="W209" s="93">
        <f t="shared" si="117"/>
        <v>6.2068965517241379</v>
      </c>
      <c r="X209" s="94">
        <f t="shared" si="117"/>
        <v>11.724137931034482</v>
      </c>
      <c r="Y209" s="95">
        <f t="shared" si="117"/>
        <v>10.344827586206897</v>
      </c>
      <c r="Z209" s="95"/>
    </row>
    <row r="210" spans="1:26" ht="12.75" customHeight="1" x14ac:dyDescent="0.2">
      <c r="A210" s="287"/>
      <c r="B210" s="123">
        <f t="shared" ref="B210:L210" si="118">B187</f>
        <v>100</v>
      </c>
      <c r="C210" s="134">
        <f t="shared" si="118"/>
        <v>28.525434642627172</v>
      </c>
      <c r="D210" s="135">
        <f t="shared" si="118"/>
        <v>18.222794591113971</v>
      </c>
      <c r="E210" s="135">
        <f t="shared" si="118"/>
        <v>17.643271088216355</v>
      </c>
      <c r="F210" s="135">
        <f t="shared" si="118"/>
        <v>16.613007083065035</v>
      </c>
      <c r="G210" s="135">
        <f t="shared" si="118"/>
        <v>15.904700579523503</v>
      </c>
      <c r="H210" s="135">
        <f t="shared" si="118"/>
        <v>14.488087572440438</v>
      </c>
      <c r="I210" s="136">
        <f t="shared" si="118"/>
        <v>13.972955569864778</v>
      </c>
      <c r="J210" s="135">
        <f t="shared" si="118"/>
        <v>12.234385061171924</v>
      </c>
      <c r="K210" s="136">
        <f t="shared" si="118"/>
        <v>11.912427559562138</v>
      </c>
      <c r="L210" s="137">
        <f t="shared" si="118"/>
        <v>11.07533805537669</v>
      </c>
      <c r="M210" s="137"/>
      <c r="N210" s="248"/>
      <c r="O210" s="103" t="str">
        <f>A213</f>
        <v>会社・団体役員(n = 152 )　　</v>
      </c>
      <c r="P210" s="96">
        <f t="shared" ref="P210:Y210" si="119">C214</f>
        <v>31.578947368421051</v>
      </c>
      <c r="Q210" s="97">
        <f t="shared" si="119"/>
        <v>14.473684210526317</v>
      </c>
      <c r="R210" s="97">
        <f t="shared" si="119"/>
        <v>18.421052631578945</v>
      </c>
      <c r="S210" s="97">
        <f t="shared" si="119"/>
        <v>16.447368421052634</v>
      </c>
      <c r="T210" s="256">
        <f t="shared" si="119"/>
        <v>10.526315789473683</v>
      </c>
      <c r="U210" s="118">
        <f t="shared" si="119"/>
        <v>16.447368421052634</v>
      </c>
      <c r="V210" s="97">
        <f t="shared" si="119"/>
        <v>18.421052631578945</v>
      </c>
      <c r="W210" s="97">
        <f t="shared" si="119"/>
        <v>11.184210526315789</v>
      </c>
      <c r="X210" s="98">
        <f t="shared" si="119"/>
        <v>11.842105263157894</v>
      </c>
      <c r="Y210" s="99">
        <f t="shared" si="119"/>
        <v>9.8684210526315788</v>
      </c>
      <c r="Z210" s="99"/>
    </row>
    <row r="211" spans="1:26" ht="13.5" customHeight="1" x14ac:dyDescent="0.2">
      <c r="A211" s="286" t="str">
        <f>A188</f>
        <v>自営業(n = 145 )　　</v>
      </c>
      <c r="B211" s="122">
        <f t="shared" ref="B211:L211" si="120">B188</f>
        <v>145</v>
      </c>
      <c r="C211" s="138">
        <f t="shared" si="120"/>
        <v>48</v>
      </c>
      <c r="D211" s="139">
        <f t="shared" si="120"/>
        <v>40</v>
      </c>
      <c r="E211" s="139">
        <f t="shared" si="120"/>
        <v>29</v>
      </c>
      <c r="F211" s="139">
        <f t="shared" si="120"/>
        <v>27</v>
      </c>
      <c r="G211" s="139">
        <f t="shared" si="120"/>
        <v>23</v>
      </c>
      <c r="H211" s="139">
        <f t="shared" si="120"/>
        <v>16</v>
      </c>
      <c r="I211" s="149">
        <f t="shared" si="120"/>
        <v>17</v>
      </c>
      <c r="J211" s="139">
        <f t="shared" si="120"/>
        <v>9</v>
      </c>
      <c r="K211" s="149">
        <f t="shared" si="120"/>
        <v>17</v>
      </c>
      <c r="L211" s="140">
        <f t="shared" si="120"/>
        <v>15</v>
      </c>
      <c r="M211" s="140"/>
      <c r="N211" s="248">
        <f>SUM($C211:L211)</f>
        <v>241</v>
      </c>
      <c r="O211" s="103" t="str">
        <f>A215</f>
        <v>正規の従業員・職員(n = 361 )　　</v>
      </c>
      <c r="P211" s="96">
        <f t="shared" ref="P211:Y211" si="121">C216</f>
        <v>27.423822714681439</v>
      </c>
      <c r="Q211" s="97">
        <f t="shared" si="121"/>
        <v>14.958448753462603</v>
      </c>
      <c r="R211" s="97">
        <f t="shared" si="121"/>
        <v>16.897506925207757</v>
      </c>
      <c r="S211" s="97">
        <f t="shared" si="121"/>
        <v>14.958448753462603</v>
      </c>
      <c r="T211" s="256">
        <f t="shared" si="121"/>
        <v>14.958448753462603</v>
      </c>
      <c r="U211" s="118">
        <f t="shared" si="121"/>
        <v>16.897506925207757</v>
      </c>
      <c r="V211" s="97">
        <f t="shared" si="121"/>
        <v>16.066481994459831</v>
      </c>
      <c r="W211" s="97">
        <f t="shared" si="121"/>
        <v>12.465373961218837</v>
      </c>
      <c r="X211" s="98">
        <f t="shared" si="121"/>
        <v>12.18836565096953</v>
      </c>
      <c r="Y211" s="99">
        <f t="shared" si="121"/>
        <v>7.202216066481995</v>
      </c>
      <c r="Z211" s="99"/>
    </row>
    <row r="212" spans="1:26" ht="13.5" customHeight="1" x14ac:dyDescent="0.2">
      <c r="A212" s="287"/>
      <c r="B212" s="123">
        <f t="shared" ref="B212:L212" si="122">B189</f>
        <v>100</v>
      </c>
      <c r="C212" s="134">
        <f t="shared" si="122"/>
        <v>33.103448275862071</v>
      </c>
      <c r="D212" s="135">
        <f t="shared" si="122"/>
        <v>27.586206896551722</v>
      </c>
      <c r="E212" s="135">
        <f t="shared" si="122"/>
        <v>20</v>
      </c>
      <c r="F212" s="135">
        <f t="shared" si="122"/>
        <v>18.620689655172416</v>
      </c>
      <c r="G212" s="135">
        <f t="shared" si="122"/>
        <v>15.862068965517242</v>
      </c>
      <c r="H212" s="135">
        <f t="shared" si="122"/>
        <v>11.03448275862069</v>
      </c>
      <c r="I212" s="136">
        <f t="shared" si="122"/>
        <v>11.724137931034482</v>
      </c>
      <c r="J212" s="135">
        <f t="shared" si="122"/>
        <v>6.2068965517241379</v>
      </c>
      <c r="K212" s="136">
        <f t="shared" si="122"/>
        <v>11.724137931034482</v>
      </c>
      <c r="L212" s="137">
        <f t="shared" si="122"/>
        <v>10.344827586206897</v>
      </c>
      <c r="M212" s="137"/>
      <c r="N212" s="248"/>
      <c r="O212" s="103" t="str">
        <f>A217</f>
        <v>パートタイム・アルバイト・派遣(n = 288 )　　</v>
      </c>
      <c r="P212" s="96">
        <f t="shared" ref="P212:Y212" si="123">C218</f>
        <v>28.819444444444443</v>
      </c>
      <c r="Q212" s="97">
        <f t="shared" si="123"/>
        <v>17.361111111111111</v>
      </c>
      <c r="R212" s="97">
        <f t="shared" si="123"/>
        <v>16.666666666666664</v>
      </c>
      <c r="S212" s="97">
        <f t="shared" si="123"/>
        <v>18.402777777777779</v>
      </c>
      <c r="T212" s="256">
        <f t="shared" si="123"/>
        <v>13.888888888888889</v>
      </c>
      <c r="U212" s="118">
        <f t="shared" si="123"/>
        <v>16.666666666666664</v>
      </c>
      <c r="V212" s="97">
        <f t="shared" si="123"/>
        <v>12.5</v>
      </c>
      <c r="W212" s="97">
        <f t="shared" si="123"/>
        <v>14.583333333333334</v>
      </c>
      <c r="X212" s="98">
        <f t="shared" si="123"/>
        <v>15.277777777777779</v>
      </c>
      <c r="Y212" s="99">
        <f t="shared" si="123"/>
        <v>8.6805555555555554</v>
      </c>
      <c r="Z212" s="99"/>
    </row>
    <row r="213" spans="1:26" ht="13.5" customHeight="1" x14ac:dyDescent="0.2">
      <c r="A213" s="286" t="str">
        <f t="shared" ref="A213:L213" si="124">A192</f>
        <v>会社・団体役員(n = 152 )　　</v>
      </c>
      <c r="B213" s="122">
        <f t="shared" si="124"/>
        <v>152</v>
      </c>
      <c r="C213" s="138">
        <f t="shared" si="124"/>
        <v>48</v>
      </c>
      <c r="D213" s="139">
        <f t="shared" si="124"/>
        <v>22</v>
      </c>
      <c r="E213" s="139">
        <f t="shared" si="124"/>
        <v>28</v>
      </c>
      <c r="F213" s="139">
        <f t="shared" si="124"/>
        <v>25</v>
      </c>
      <c r="G213" s="139">
        <f t="shared" si="124"/>
        <v>16</v>
      </c>
      <c r="H213" s="139">
        <f t="shared" si="124"/>
        <v>25</v>
      </c>
      <c r="I213" s="149">
        <f t="shared" si="124"/>
        <v>28</v>
      </c>
      <c r="J213" s="139">
        <f t="shared" si="124"/>
        <v>17</v>
      </c>
      <c r="K213" s="149">
        <f t="shared" si="124"/>
        <v>18</v>
      </c>
      <c r="L213" s="140">
        <f t="shared" si="124"/>
        <v>15</v>
      </c>
      <c r="M213" s="140"/>
      <c r="N213" s="247">
        <f>SUM($C213:L213)</f>
        <v>242</v>
      </c>
      <c r="O213" s="103" t="str">
        <f>A219</f>
        <v>家事従事(n = 160 )　　</v>
      </c>
      <c r="P213" s="96">
        <f t="shared" ref="P213:Y213" si="125">C220</f>
        <v>21.875</v>
      </c>
      <c r="Q213" s="97">
        <f t="shared" si="125"/>
        <v>13.125</v>
      </c>
      <c r="R213" s="97">
        <f t="shared" si="125"/>
        <v>25</v>
      </c>
      <c r="S213" s="97">
        <f t="shared" si="125"/>
        <v>15</v>
      </c>
      <c r="T213" s="256">
        <f t="shared" si="125"/>
        <v>18.125</v>
      </c>
      <c r="U213" s="118">
        <f t="shared" si="125"/>
        <v>15.625</v>
      </c>
      <c r="V213" s="97">
        <f t="shared" si="125"/>
        <v>19.375</v>
      </c>
      <c r="W213" s="97">
        <f t="shared" si="125"/>
        <v>15.625</v>
      </c>
      <c r="X213" s="98">
        <f t="shared" si="125"/>
        <v>7.5</v>
      </c>
      <c r="Y213" s="99">
        <f t="shared" si="125"/>
        <v>15.625</v>
      </c>
      <c r="Z213" s="99"/>
    </row>
    <row r="214" spans="1:26" ht="13.5" customHeight="1" x14ac:dyDescent="0.2">
      <c r="A214" s="287"/>
      <c r="B214" s="123">
        <f t="shared" ref="B214:L214" si="126">B193</f>
        <v>100</v>
      </c>
      <c r="C214" s="134">
        <f t="shared" si="126"/>
        <v>31.578947368421051</v>
      </c>
      <c r="D214" s="135">
        <f t="shared" si="126"/>
        <v>14.473684210526317</v>
      </c>
      <c r="E214" s="135">
        <f t="shared" si="126"/>
        <v>18.421052631578945</v>
      </c>
      <c r="F214" s="135">
        <f t="shared" si="126"/>
        <v>16.447368421052634</v>
      </c>
      <c r="G214" s="135">
        <f t="shared" si="126"/>
        <v>10.526315789473683</v>
      </c>
      <c r="H214" s="135">
        <f t="shared" si="126"/>
        <v>16.447368421052634</v>
      </c>
      <c r="I214" s="136">
        <f t="shared" si="126"/>
        <v>18.421052631578945</v>
      </c>
      <c r="J214" s="135">
        <f t="shared" si="126"/>
        <v>11.184210526315789</v>
      </c>
      <c r="K214" s="136">
        <f t="shared" si="126"/>
        <v>11.842105263157894</v>
      </c>
      <c r="L214" s="137">
        <f t="shared" si="126"/>
        <v>9.8684210526315788</v>
      </c>
      <c r="M214" s="137"/>
      <c r="N214" s="247"/>
      <c r="O214" s="103" t="str">
        <f>A221</f>
        <v>無職(n = 331 )　　</v>
      </c>
      <c r="P214" s="96">
        <f t="shared" ref="P214:Y214" si="127">C222</f>
        <v>29.607250755287005</v>
      </c>
      <c r="Q214" s="97">
        <f t="shared" si="127"/>
        <v>23.867069486404834</v>
      </c>
      <c r="R214" s="97">
        <f t="shared" si="127"/>
        <v>15.709969788519636</v>
      </c>
      <c r="S214" s="97">
        <f t="shared" si="127"/>
        <v>18.429003021148034</v>
      </c>
      <c r="T214" s="256">
        <f t="shared" si="127"/>
        <v>20.84592145015106</v>
      </c>
      <c r="U214" s="118">
        <f t="shared" si="127"/>
        <v>11.782477341389729</v>
      </c>
      <c r="V214" s="97">
        <f t="shared" si="127"/>
        <v>10.271903323262841</v>
      </c>
      <c r="W214" s="97">
        <f t="shared" si="127"/>
        <v>10.876132930513595</v>
      </c>
      <c r="X214" s="98">
        <f t="shared" si="127"/>
        <v>9.3655589123867067</v>
      </c>
      <c r="Y214" s="99">
        <f t="shared" si="127"/>
        <v>16.012084592145015</v>
      </c>
      <c r="Z214" s="99"/>
    </row>
    <row r="215" spans="1:26" ht="13.5" customHeight="1" x14ac:dyDescent="0.2">
      <c r="A215" s="286" t="str">
        <f>A194</f>
        <v>正規の従業員・職員(n = 361 )　　</v>
      </c>
      <c r="B215" s="122">
        <f t="shared" ref="B215:L215" si="128">B194</f>
        <v>361</v>
      </c>
      <c r="C215" s="138">
        <f t="shared" si="128"/>
        <v>99</v>
      </c>
      <c r="D215" s="139">
        <f t="shared" si="128"/>
        <v>54</v>
      </c>
      <c r="E215" s="139">
        <f t="shared" si="128"/>
        <v>61</v>
      </c>
      <c r="F215" s="139">
        <f t="shared" si="128"/>
        <v>54</v>
      </c>
      <c r="G215" s="139">
        <f t="shared" si="128"/>
        <v>54</v>
      </c>
      <c r="H215" s="139">
        <f t="shared" si="128"/>
        <v>61</v>
      </c>
      <c r="I215" s="149">
        <f t="shared" si="128"/>
        <v>58</v>
      </c>
      <c r="J215" s="139">
        <f t="shared" si="128"/>
        <v>45</v>
      </c>
      <c r="K215" s="149">
        <f t="shared" si="128"/>
        <v>44</v>
      </c>
      <c r="L215" s="140">
        <f t="shared" si="128"/>
        <v>26</v>
      </c>
      <c r="M215" s="140"/>
      <c r="N215" s="247">
        <f>SUM($C215:L215)</f>
        <v>556</v>
      </c>
      <c r="O215" s="102" t="str">
        <f>A223</f>
        <v>その他(n = 88 )　　</v>
      </c>
      <c r="P215" s="86">
        <f t="shared" ref="P215:Y215" si="129">C224</f>
        <v>27.27272727272727</v>
      </c>
      <c r="Q215" s="87">
        <f t="shared" si="129"/>
        <v>10.227272727272728</v>
      </c>
      <c r="R215" s="87">
        <f t="shared" si="129"/>
        <v>12.5</v>
      </c>
      <c r="S215" s="87">
        <f t="shared" si="129"/>
        <v>10.227272727272728</v>
      </c>
      <c r="T215" s="255">
        <f t="shared" si="129"/>
        <v>13.636363636363635</v>
      </c>
      <c r="U215" s="116">
        <f t="shared" si="129"/>
        <v>9.0909090909090917</v>
      </c>
      <c r="V215" s="87">
        <f t="shared" si="129"/>
        <v>10.227272727272728</v>
      </c>
      <c r="W215" s="87">
        <f t="shared" si="129"/>
        <v>14.772727272727273</v>
      </c>
      <c r="X215" s="88">
        <f t="shared" si="129"/>
        <v>13.636363636363635</v>
      </c>
      <c r="Y215" s="89">
        <f t="shared" si="129"/>
        <v>10.227272727272728</v>
      </c>
      <c r="Z215" s="89"/>
    </row>
    <row r="216" spans="1:26" ht="13.5" customHeight="1" x14ac:dyDescent="0.2">
      <c r="A216" s="287"/>
      <c r="B216" s="123">
        <f t="shared" ref="B216:L216" si="130">B195</f>
        <v>100</v>
      </c>
      <c r="C216" s="134">
        <f t="shared" si="130"/>
        <v>27.423822714681439</v>
      </c>
      <c r="D216" s="135">
        <f t="shared" si="130"/>
        <v>14.958448753462603</v>
      </c>
      <c r="E216" s="135">
        <f t="shared" si="130"/>
        <v>16.897506925207757</v>
      </c>
      <c r="F216" s="135">
        <f t="shared" si="130"/>
        <v>14.958448753462603</v>
      </c>
      <c r="G216" s="135">
        <f t="shared" si="130"/>
        <v>14.958448753462603</v>
      </c>
      <c r="H216" s="135">
        <f t="shared" si="130"/>
        <v>16.897506925207757</v>
      </c>
      <c r="I216" s="136">
        <f t="shared" si="130"/>
        <v>16.066481994459831</v>
      </c>
      <c r="J216" s="135">
        <f t="shared" si="130"/>
        <v>12.465373961218837</v>
      </c>
      <c r="K216" s="136">
        <f t="shared" si="130"/>
        <v>12.18836565096953</v>
      </c>
      <c r="L216" s="137">
        <f t="shared" si="130"/>
        <v>7.202216066481995</v>
      </c>
      <c r="M216" s="137"/>
      <c r="N216" s="247"/>
    </row>
    <row r="217" spans="1:26" ht="13.5" customHeight="1" x14ac:dyDescent="0.2">
      <c r="A217" s="286" t="str">
        <f>A196</f>
        <v>パートタイム・アルバイト・派遣(n = 288 )　　</v>
      </c>
      <c r="B217" s="122">
        <f t="shared" ref="B217:L217" si="131">B196</f>
        <v>288</v>
      </c>
      <c r="C217" s="138">
        <f t="shared" si="131"/>
        <v>83</v>
      </c>
      <c r="D217" s="139">
        <f t="shared" si="131"/>
        <v>50</v>
      </c>
      <c r="E217" s="139">
        <f t="shared" si="131"/>
        <v>48</v>
      </c>
      <c r="F217" s="139">
        <f t="shared" si="131"/>
        <v>53</v>
      </c>
      <c r="G217" s="139">
        <f t="shared" si="131"/>
        <v>40</v>
      </c>
      <c r="H217" s="139">
        <f t="shared" si="131"/>
        <v>48</v>
      </c>
      <c r="I217" s="149">
        <f t="shared" si="131"/>
        <v>36</v>
      </c>
      <c r="J217" s="139">
        <f t="shared" si="131"/>
        <v>42</v>
      </c>
      <c r="K217" s="149">
        <f t="shared" si="131"/>
        <v>44</v>
      </c>
      <c r="L217" s="140">
        <f t="shared" si="131"/>
        <v>25</v>
      </c>
      <c r="M217" s="140"/>
      <c r="N217" s="247">
        <f>SUM($C217:L217)</f>
        <v>469</v>
      </c>
    </row>
    <row r="218" spans="1:26" ht="13.5" customHeight="1" x14ac:dyDescent="0.2">
      <c r="A218" s="287"/>
      <c r="B218" s="123">
        <f t="shared" ref="B218:L218" si="132">B197</f>
        <v>100</v>
      </c>
      <c r="C218" s="134">
        <f t="shared" si="132"/>
        <v>28.819444444444443</v>
      </c>
      <c r="D218" s="135">
        <f t="shared" si="132"/>
        <v>17.361111111111111</v>
      </c>
      <c r="E218" s="135">
        <f t="shared" si="132"/>
        <v>16.666666666666664</v>
      </c>
      <c r="F218" s="135">
        <f t="shared" si="132"/>
        <v>18.402777777777779</v>
      </c>
      <c r="G218" s="135">
        <f t="shared" si="132"/>
        <v>13.888888888888889</v>
      </c>
      <c r="H218" s="135">
        <f t="shared" si="132"/>
        <v>16.666666666666664</v>
      </c>
      <c r="I218" s="136">
        <f t="shared" si="132"/>
        <v>12.5</v>
      </c>
      <c r="J218" s="135">
        <f t="shared" si="132"/>
        <v>14.583333333333334</v>
      </c>
      <c r="K218" s="136">
        <f t="shared" si="132"/>
        <v>15.277777777777779</v>
      </c>
      <c r="L218" s="137">
        <f t="shared" si="132"/>
        <v>8.6805555555555554</v>
      </c>
      <c r="M218" s="137"/>
      <c r="N218" s="247"/>
    </row>
    <row r="219" spans="1:26" ht="13.5" customHeight="1" x14ac:dyDescent="0.2">
      <c r="A219" s="286" t="str">
        <f t="shared" ref="A219:L219" si="133">A200</f>
        <v>家事従事(n = 160 )　　</v>
      </c>
      <c r="B219" s="122">
        <f t="shared" si="133"/>
        <v>160</v>
      </c>
      <c r="C219" s="138">
        <f t="shared" si="133"/>
        <v>35</v>
      </c>
      <c r="D219" s="139">
        <f t="shared" si="133"/>
        <v>21</v>
      </c>
      <c r="E219" s="139">
        <f t="shared" si="133"/>
        <v>40</v>
      </c>
      <c r="F219" s="139">
        <f t="shared" si="133"/>
        <v>24</v>
      </c>
      <c r="G219" s="139">
        <f t="shared" si="133"/>
        <v>29</v>
      </c>
      <c r="H219" s="139">
        <f t="shared" si="133"/>
        <v>25</v>
      </c>
      <c r="I219" s="149">
        <f t="shared" si="133"/>
        <v>31</v>
      </c>
      <c r="J219" s="139">
        <f t="shared" si="133"/>
        <v>25</v>
      </c>
      <c r="K219" s="149">
        <f t="shared" si="133"/>
        <v>12</v>
      </c>
      <c r="L219" s="140">
        <f t="shared" si="133"/>
        <v>25</v>
      </c>
      <c r="M219" s="140"/>
      <c r="N219" s="247">
        <f>SUM($C219:L219)</f>
        <v>267</v>
      </c>
    </row>
    <row r="220" spans="1:26" ht="13.5" customHeight="1" x14ac:dyDescent="0.2">
      <c r="A220" s="287"/>
      <c r="B220" s="123">
        <f t="shared" ref="B220:L220" si="134">B201</f>
        <v>100</v>
      </c>
      <c r="C220" s="134">
        <f t="shared" si="134"/>
        <v>21.875</v>
      </c>
      <c r="D220" s="135">
        <f t="shared" si="134"/>
        <v>13.125</v>
      </c>
      <c r="E220" s="135">
        <f t="shared" si="134"/>
        <v>25</v>
      </c>
      <c r="F220" s="135">
        <f t="shared" si="134"/>
        <v>15</v>
      </c>
      <c r="G220" s="135">
        <f t="shared" si="134"/>
        <v>18.125</v>
      </c>
      <c r="H220" s="135">
        <f t="shared" si="134"/>
        <v>15.625</v>
      </c>
      <c r="I220" s="136">
        <f t="shared" si="134"/>
        <v>19.375</v>
      </c>
      <c r="J220" s="135">
        <f t="shared" si="134"/>
        <v>15.625</v>
      </c>
      <c r="K220" s="136">
        <f t="shared" si="134"/>
        <v>7.5</v>
      </c>
      <c r="L220" s="137">
        <f t="shared" si="134"/>
        <v>15.625</v>
      </c>
      <c r="M220" s="137"/>
      <c r="N220" s="247"/>
    </row>
    <row r="221" spans="1:26" ht="13.5" customHeight="1" x14ac:dyDescent="0.2">
      <c r="A221" s="286" t="str">
        <f>A202</f>
        <v>無職(n = 331 )　　</v>
      </c>
      <c r="B221" s="122">
        <f>B202</f>
        <v>331</v>
      </c>
      <c r="C221" s="138">
        <v>98</v>
      </c>
      <c r="D221" s="139">
        <v>79</v>
      </c>
      <c r="E221" s="139">
        <v>52</v>
      </c>
      <c r="F221" s="139">
        <v>61</v>
      </c>
      <c r="G221" s="139">
        <v>69</v>
      </c>
      <c r="H221" s="139">
        <v>39</v>
      </c>
      <c r="I221" s="149">
        <v>34</v>
      </c>
      <c r="J221" s="139">
        <v>36</v>
      </c>
      <c r="K221" s="149">
        <v>31</v>
      </c>
      <c r="L221" s="140">
        <v>53</v>
      </c>
      <c r="M221" s="140"/>
      <c r="N221" s="247">
        <f>SUM($C221:L221)</f>
        <v>552</v>
      </c>
    </row>
    <row r="222" spans="1:26" x14ac:dyDescent="0.2">
      <c r="A222" s="287"/>
      <c r="B222" s="123">
        <f t="shared" ref="B222:L222" si="135">B203</f>
        <v>100</v>
      </c>
      <c r="C222" s="134">
        <f t="shared" si="135"/>
        <v>29.607250755287005</v>
      </c>
      <c r="D222" s="135">
        <f t="shared" si="135"/>
        <v>23.867069486404834</v>
      </c>
      <c r="E222" s="135">
        <f t="shared" si="135"/>
        <v>15.709969788519636</v>
      </c>
      <c r="F222" s="135">
        <f t="shared" si="135"/>
        <v>18.429003021148034</v>
      </c>
      <c r="G222" s="135">
        <f t="shared" si="135"/>
        <v>20.84592145015106</v>
      </c>
      <c r="H222" s="135">
        <f t="shared" si="135"/>
        <v>11.782477341389729</v>
      </c>
      <c r="I222" s="136">
        <f t="shared" si="135"/>
        <v>10.271903323262841</v>
      </c>
      <c r="J222" s="135">
        <f t="shared" si="135"/>
        <v>10.876132930513595</v>
      </c>
      <c r="K222" s="136">
        <f t="shared" si="135"/>
        <v>9.3655589123867067</v>
      </c>
      <c r="L222" s="137">
        <f t="shared" si="135"/>
        <v>16.012084592145015</v>
      </c>
      <c r="M222" s="137"/>
      <c r="N222" s="247"/>
    </row>
    <row r="223" spans="1:26" x14ac:dyDescent="0.2">
      <c r="A223" s="286" t="str">
        <f>'問9S（表）'!J82</f>
        <v>その他(n = 88 )　　</v>
      </c>
      <c r="B223" s="122">
        <f t="shared" ref="B223:L223" si="136">B190+B198+B204</f>
        <v>88</v>
      </c>
      <c r="C223" s="138">
        <f t="shared" si="136"/>
        <v>24</v>
      </c>
      <c r="D223" s="139">
        <f t="shared" si="136"/>
        <v>9</v>
      </c>
      <c r="E223" s="139">
        <f t="shared" si="136"/>
        <v>11</v>
      </c>
      <c r="F223" s="139">
        <f t="shared" si="136"/>
        <v>9</v>
      </c>
      <c r="G223" s="139">
        <f t="shared" si="136"/>
        <v>12</v>
      </c>
      <c r="H223" s="139">
        <f t="shared" si="136"/>
        <v>8</v>
      </c>
      <c r="I223" s="149">
        <f t="shared" si="136"/>
        <v>9</v>
      </c>
      <c r="J223" s="139">
        <f t="shared" si="136"/>
        <v>13</v>
      </c>
      <c r="K223" s="149">
        <f t="shared" si="136"/>
        <v>12</v>
      </c>
      <c r="L223" s="140">
        <f t="shared" si="136"/>
        <v>9</v>
      </c>
      <c r="M223" s="140"/>
      <c r="N223" s="247">
        <f>SUM($C223:L223)</f>
        <v>116</v>
      </c>
    </row>
    <row r="224" spans="1:26" x14ac:dyDescent="0.2">
      <c r="A224" s="287"/>
      <c r="B224" s="123">
        <v>100</v>
      </c>
      <c r="C224" s="134">
        <f t="shared" ref="C224:L224" si="137">(C223/$B$223)*100</f>
        <v>27.27272727272727</v>
      </c>
      <c r="D224" s="135">
        <f t="shared" si="137"/>
        <v>10.227272727272728</v>
      </c>
      <c r="E224" s="135">
        <f t="shared" si="137"/>
        <v>12.5</v>
      </c>
      <c r="F224" s="135">
        <f t="shared" si="137"/>
        <v>10.227272727272728</v>
      </c>
      <c r="G224" s="135">
        <f t="shared" si="137"/>
        <v>13.636363636363635</v>
      </c>
      <c r="H224" s="135">
        <f t="shared" si="137"/>
        <v>9.0909090909090917</v>
      </c>
      <c r="I224" s="136">
        <f t="shared" si="137"/>
        <v>10.227272727272728</v>
      </c>
      <c r="J224" s="135">
        <f t="shared" si="137"/>
        <v>14.772727272727273</v>
      </c>
      <c r="K224" s="136">
        <f t="shared" si="137"/>
        <v>13.636363636363635</v>
      </c>
      <c r="L224" s="137">
        <f t="shared" si="137"/>
        <v>10.227272727272728</v>
      </c>
      <c r="M224" s="137"/>
      <c r="N224" s="247"/>
    </row>
    <row r="226" spans="1:40" x14ac:dyDescent="0.2">
      <c r="A226" s="3" t="s">
        <v>369</v>
      </c>
      <c r="B226" s="1" t="str">
        <f>B89</f>
        <v>県の取り組みでよくやっていると思う分野</v>
      </c>
      <c r="C226" s="8"/>
      <c r="D226" s="9"/>
      <c r="E226" s="8"/>
      <c r="F226" s="241" t="s">
        <v>367</v>
      </c>
      <c r="G226" s="8"/>
      <c r="H226" s="9" t="s">
        <v>1</v>
      </c>
      <c r="I226" s="8"/>
      <c r="J226" s="8"/>
      <c r="K226" s="8"/>
      <c r="L226" s="8"/>
      <c r="N226" s="8"/>
      <c r="O226" s="8"/>
      <c r="P226" s="8"/>
      <c r="Q226" s="9" t="s">
        <v>1</v>
      </c>
      <c r="R226" s="8"/>
      <c r="S226" s="8"/>
      <c r="T226" s="8"/>
      <c r="U226" s="8"/>
      <c r="V226" s="9" t="s">
        <v>1</v>
      </c>
      <c r="W226" s="8"/>
      <c r="X226" s="8"/>
      <c r="Y226" s="8"/>
      <c r="Z226" s="9" t="s">
        <v>1</v>
      </c>
      <c r="AA226" s="8"/>
      <c r="AB226" s="8"/>
      <c r="AC226" s="8"/>
      <c r="AD226" s="8"/>
      <c r="AE226" s="9" t="s">
        <v>1</v>
      </c>
      <c r="AF226" s="8"/>
      <c r="AG226" s="8"/>
      <c r="AH226" s="8"/>
      <c r="AI226" s="9" t="s">
        <v>1</v>
      </c>
    </row>
    <row r="227" spans="1:40" ht="64.8" x14ac:dyDescent="0.2">
      <c r="A227" s="13" t="s">
        <v>66</v>
      </c>
      <c r="B227" s="67" t="str">
        <f t="shared" ref="B227:AM227" si="138">B137</f>
        <v>調査数</v>
      </c>
      <c r="C227" s="68" t="str">
        <f t="shared" si="138"/>
        <v>防災対策</v>
      </c>
      <c r="D227" s="69" t="str">
        <f t="shared" si="138"/>
        <v>自然環境保全</v>
      </c>
      <c r="E227" s="69" t="str">
        <f t="shared" si="138"/>
        <v>住環境保全</v>
      </c>
      <c r="F227" s="69" t="str">
        <f t="shared" si="138"/>
        <v>廃棄物対策</v>
      </c>
      <c r="G227" s="69" t="str">
        <f t="shared" si="138"/>
        <v>消費者保護</v>
      </c>
      <c r="H227" s="69" t="str">
        <f t="shared" si="138"/>
        <v>防犯・交通安全対策</v>
      </c>
      <c r="I227" s="69" t="str">
        <f t="shared" si="138"/>
        <v>地域コミュニティの活性化</v>
      </c>
      <c r="J227" s="69" t="str">
        <f t="shared" si="138"/>
        <v>地域医療の確保</v>
      </c>
      <c r="K227" s="69" t="str">
        <f t="shared" si="138"/>
        <v>健康増進</v>
      </c>
      <c r="L227" s="69" t="str">
        <f t="shared" si="138"/>
        <v>食品の安全対策</v>
      </c>
      <c r="M227" s="69" t="str">
        <f t="shared" si="138"/>
        <v>薬物対策</v>
      </c>
      <c r="N227" s="69" t="str">
        <f t="shared" si="138"/>
        <v>高齢者福祉</v>
      </c>
      <c r="O227" s="69" t="str">
        <f t="shared" si="138"/>
        <v>障がい者福祉</v>
      </c>
      <c r="P227" s="69" t="str">
        <f t="shared" si="138"/>
        <v>少子化対策</v>
      </c>
      <c r="Q227" s="69" t="str">
        <f t="shared" si="138"/>
        <v>子育て支援</v>
      </c>
      <c r="R227" s="69" t="str">
        <f t="shared" si="138"/>
        <v>中小企業支援</v>
      </c>
      <c r="S227" s="69" t="str">
        <f t="shared" si="138"/>
        <v>企業誘致</v>
      </c>
      <c r="T227" s="69" t="str">
        <f t="shared" si="138"/>
        <v>成長産業分野の振興</v>
      </c>
      <c r="U227" s="69" t="str">
        <f t="shared" si="138"/>
        <v>観光振興</v>
      </c>
      <c r="V227" s="69" t="str">
        <f t="shared" si="138"/>
        <v>就労支援</v>
      </c>
      <c r="W227" s="69" t="str">
        <f t="shared" si="138"/>
        <v>労働環境改善</v>
      </c>
      <c r="X227" s="69" t="str">
        <f t="shared" si="138"/>
        <v>様々な産業を担う人材の育成</v>
      </c>
      <c r="Y227" s="69" t="str">
        <f t="shared" si="138"/>
        <v>女性の活躍推進</v>
      </c>
      <c r="Z227" s="69" t="str">
        <f t="shared" si="138"/>
        <v>農業等振興</v>
      </c>
      <c r="AA227" s="69" t="str">
        <f t="shared" si="138"/>
        <v>林業振興</v>
      </c>
      <c r="AB227" s="69" t="str">
        <f t="shared" si="138"/>
        <v>道路整備・維持管理</v>
      </c>
      <c r="AC227" s="69" t="str">
        <f t="shared" si="138"/>
        <v>河川整備・維持管理</v>
      </c>
      <c r="AD227" s="69" t="str">
        <f t="shared" si="138"/>
        <v>砂防対策</v>
      </c>
      <c r="AE227" s="69" t="str">
        <f t="shared" si="138"/>
        <v>公共交通の充実</v>
      </c>
      <c r="AF227" s="69" t="str">
        <f t="shared" si="138"/>
        <v>公園整備</v>
      </c>
      <c r="AG227" s="69" t="str">
        <f t="shared" si="138"/>
        <v>学校教育の充実</v>
      </c>
      <c r="AH227" s="69" t="str">
        <f t="shared" si="138"/>
        <v>社会教育・生涯学習の充実</v>
      </c>
      <c r="AI227" s="69" t="str">
        <f t="shared" si="138"/>
        <v>文化・芸術の振興</v>
      </c>
      <c r="AJ227" s="69" t="str">
        <f t="shared" si="138"/>
        <v>スポーツやレクリエーション
                        の推進</v>
      </c>
      <c r="AK227" s="69" t="str">
        <f t="shared" si="138"/>
        <v>若者の県内定着</v>
      </c>
      <c r="AL227" s="69" t="str">
        <f t="shared" si="138"/>
        <v>県外からの移住・定住の推進</v>
      </c>
      <c r="AM227" s="71" t="str">
        <f t="shared" si="138"/>
        <v>無回答</v>
      </c>
      <c r="AN227" s="229" t="s">
        <v>122</v>
      </c>
    </row>
    <row r="228" spans="1:40" ht="13.5" customHeight="1" x14ac:dyDescent="0.2">
      <c r="A228" s="286" t="str">
        <f>'問9S（表）'!A98</f>
        <v>全体(n = 1,553 )　　</v>
      </c>
      <c r="B228" s="36">
        <v>1566</v>
      </c>
      <c r="C228" s="28">
        <v>417</v>
      </c>
      <c r="D228" s="29">
        <v>155</v>
      </c>
      <c r="E228" s="29">
        <v>40</v>
      </c>
      <c r="F228" s="29">
        <v>178</v>
      </c>
      <c r="G228" s="29">
        <v>29</v>
      </c>
      <c r="H228" s="29">
        <v>223</v>
      </c>
      <c r="I228" s="29">
        <v>109</v>
      </c>
      <c r="J228" s="29">
        <v>180</v>
      </c>
      <c r="K228" s="29">
        <v>142</v>
      </c>
      <c r="L228" s="29">
        <v>95</v>
      </c>
      <c r="M228" s="29">
        <v>18</v>
      </c>
      <c r="N228" s="29">
        <v>232</v>
      </c>
      <c r="O228" s="29">
        <v>106</v>
      </c>
      <c r="P228" s="29">
        <v>30</v>
      </c>
      <c r="Q228" s="29">
        <v>244</v>
      </c>
      <c r="R228" s="29">
        <v>48</v>
      </c>
      <c r="S228" s="29">
        <v>25</v>
      </c>
      <c r="T228" s="29">
        <v>35</v>
      </c>
      <c r="U228" s="29">
        <v>216</v>
      </c>
      <c r="V228" s="29">
        <v>34</v>
      </c>
      <c r="W228" s="29">
        <v>15</v>
      </c>
      <c r="X228" s="29">
        <v>19</v>
      </c>
      <c r="Y228" s="29">
        <v>33</v>
      </c>
      <c r="Z228" s="29">
        <v>86</v>
      </c>
      <c r="AA228" s="29">
        <v>32</v>
      </c>
      <c r="AB228" s="29">
        <v>263</v>
      </c>
      <c r="AC228" s="29">
        <v>210</v>
      </c>
      <c r="AD228" s="29">
        <v>67</v>
      </c>
      <c r="AE228" s="29">
        <v>84</v>
      </c>
      <c r="AF228" s="29">
        <v>147</v>
      </c>
      <c r="AG228" s="29">
        <v>152</v>
      </c>
      <c r="AH228" s="29">
        <v>49</v>
      </c>
      <c r="AI228" s="29">
        <v>87</v>
      </c>
      <c r="AJ228" s="29">
        <v>155</v>
      </c>
      <c r="AK228" s="29">
        <v>27</v>
      </c>
      <c r="AL228" s="29">
        <v>54</v>
      </c>
      <c r="AM228" s="31">
        <v>364</v>
      </c>
      <c r="AN228" s="5">
        <f>SUM($C228:AM228)</f>
        <v>4400</v>
      </c>
    </row>
    <row r="229" spans="1:40" x14ac:dyDescent="0.2">
      <c r="A229" s="287"/>
      <c r="B229" s="37">
        <v>100</v>
      </c>
      <c r="C229" s="20">
        <v>26.6</v>
      </c>
      <c r="D229" s="232">
        <v>9.9</v>
      </c>
      <c r="E229" s="232">
        <v>2.6</v>
      </c>
      <c r="F229" s="232">
        <v>11.4</v>
      </c>
      <c r="G229" s="232">
        <v>1.9</v>
      </c>
      <c r="H229" s="232">
        <v>14.2</v>
      </c>
      <c r="I229" s="232">
        <v>7</v>
      </c>
      <c r="J229" s="232">
        <v>11.5</v>
      </c>
      <c r="K229" s="232">
        <v>9.1</v>
      </c>
      <c r="L229" s="232">
        <v>6.1</v>
      </c>
      <c r="M229" s="232">
        <v>1.1000000000000001</v>
      </c>
      <c r="N229" s="232">
        <v>14.8</v>
      </c>
      <c r="O229" s="232">
        <v>6.8</v>
      </c>
      <c r="P229" s="232">
        <v>1.9</v>
      </c>
      <c r="Q229" s="232">
        <v>15.6</v>
      </c>
      <c r="R229" s="232">
        <v>3.1</v>
      </c>
      <c r="S229" s="232">
        <v>1.6</v>
      </c>
      <c r="T229" s="232">
        <v>2.2000000000000002</v>
      </c>
      <c r="U229" s="232">
        <v>13.8</v>
      </c>
      <c r="V229" s="232">
        <v>2.2000000000000002</v>
      </c>
      <c r="W229" s="232">
        <v>1</v>
      </c>
      <c r="X229" s="232">
        <v>1.2</v>
      </c>
      <c r="Y229" s="232">
        <v>2.1</v>
      </c>
      <c r="Z229" s="232">
        <v>5.5</v>
      </c>
      <c r="AA229" s="232">
        <v>2</v>
      </c>
      <c r="AB229" s="232">
        <v>16.8</v>
      </c>
      <c r="AC229" s="232">
        <v>13.4</v>
      </c>
      <c r="AD229" s="232">
        <v>4.3</v>
      </c>
      <c r="AE229" s="232">
        <v>5.4</v>
      </c>
      <c r="AF229" s="232">
        <v>9.4</v>
      </c>
      <c r="AG229" s="232">
        <v>9.6999999999999993</v>
      </c>
      <c r="AH229" s="232">
        <v>3.1</v>
      </c>
      <c r="AI229" s="232">
        <v>5.6</v>
      </c>
      <c r="AJ229" s="232">
        <v>9.9</v>
      </c>
      <c r="AK229" s="232">
        <v>1.7</v>
      </c>
      <c r="AL229" s="232">
        <v>3.4</v>
      </c>
      <c r="AM229" s="231">
        <v>23.2</v>
      </c>
      <c r="AN229" s="214"/>
    </row>
    <row r="230" spans="1:40" ht="13.5" customHeight="1" x14ac:dyDescent="0.2">
      <c r="A230" s="286" t="str">
        <f>'問9S（表）'!A100</f>
        <v>十分満足している(n = 66 )</v>
      </c>
      <c r="B230" s="36">
        <v>54</v>
      </c>
      <c r="C230" s="32">
        <v>15</v>
      </c>
      <c r="D230" s="33">
        <v>10</v>
      </c>
      <c r="E230" s="33">
        <v>1</v>
      </c>
      <c r="F230" s="33">
        <v>3</v>
      </c>
      <c r="G230" s="33">
        <v>2</v>
      </c>
      <c r="H230" s="33">
        <v>10</v>
      </c>
      <c r="I230" s="33">
        <v>4</v>
      </c>
      <c r="J230" s="33">
        <v>9</v>
      </c>
      <c r="K230" s="33">
        <v>7</v>
      </c>
      <c r="L230" s="33">
        <v>2</v>
      </c>
      <c r="M230" s="33">
        <v>0</v>
      </c>
      <c r="N230" s="33">
        <v>8</v>
      </c>
      <c r="O230" s="33">
        <v>5</v>
      </c>
      <c r="P230" s="33">
        <v>0</v>
      </c>
      <c r="Q230" s="33">
        <v>12</v>
      </c>
      <c r="R230" s="33">
        <v>2</v>
      </c>
      <c r="S230" s="33">
        <v>0</v>
      </c>
      <c r="T230" s="33">
        <v>1</v>
      </c>
      <c r="U230" s="33">
        <v>4</v>
      </c>
      <c r="V230" s="33">
        <v>2</v>
      </c>
      <c r="W230" s="33">
        <v>2</v>
      </c>
      <c r="X230" s="33">
        <v>1</v>
      </c>
      <c r="Y230" s="33">
        <v>0</v>
      </c>
      <c r="Z230" s="33">
        <v>4</v>
      </c>
      <c r="AA230" s="33">
        <v>1</v>
      </c>
      <c r="AB230" s="33">
        <v>8</v>
      </c>
      <c r="AC230" s="33">
        <v>8</v>
      </c>
      <c r="AD230" s="33">
        <v>4</v>
      </c>
      <c r="AE230" s="33">
        <v>5</v>
      </c>
      <c r="AF230" s="33">
        <v>6</v>
      </c>
      <c r="AG230" s="33">
        <v>11</v>
      </c>
      <c r="AH230" s="33">
        <v>2</v>
      </c>
      <c r="AI230" s="33">
        <v>2</v>
      </c>
      <c r="AJ230" s="33">
        <v>5</v>
      </c>
      <c r="AK230" s="33">
        <v>0</v>
      </c>
      <c r="AL230" s="33">
        <v>2</v>
      </c>
      <c r="AM230" s="35">
        <v>11</v>
      </c>
      <c r="AN230" s="5">
        <f>SUM($C230:AM230)</f>
        <v>169</v>
      </c>
    </row>
    <row r="231" spans="1:40" x14ac:dyDescent="0.2">
      <c r="A231" s="287"/>
      <c r="B231" s="37">
        <v>100</v>
      </c>
      <c r="C231" s="20">
        <v>27.8</v>
      </c>
      <c r="D231" s="232">
        <v>18.5</v>
      </c>
      <c r="E231" s="232">
        <v>1.9</v>
      </c>
      <c r="F231" s="232">
        <v>5.6</v>
      </c>
      <c r="G231" s="232">
        <v>3.7</v>
      </c>
      <c r="H231" s="232">
        <v>18.5</v>
      </c>
      <c r="I231" s="232">
        <v>7.4</v>
      </c>
      <c r="J231" s="232">
        <v>16.7</v>
      </c>
      <c r="K231" s="232">
        <v>13</v>
      </c>
      <c r="L231" s="232">
        <v>3.7</v>
      </c>
      <c r="M231" s="232">
        <v>0</v>
      </c>
      <c r="N231" s="232">
        <v>14.8</v>
      </c>
      <c r="O231" s="232">
        <v>9.3000000000000007</v>
      </c>
      <c r="P231" s="232">
        <v>0</v>
      </c>
      <c r="Q231" s="232">
        <v>22.2</v>
      </c>
      <c r="R231" s="232">
        <v>3.7</v>
      </c>
      <c r="S231" s="232">
        <v>0</v>
      </c>
      <c r="T231" s="232">
        <v>1.9</v>
      </c>
      <c r="U231" s="232">
        <v>7.4</v>
      </c>
      <c r="V231" s="232">
        <v>3.7</v>
      </c>
      <c r="W231" s="232">
        <v>3.7</v>
      </c>
      <c r="X231" s="232">
        <v>1.9</v>
      </c>
      <c r="Y231" s="232">
        <v>0</v>
      </c>
      <c r="Z231" s="232">
        <v>7.4</v>
      </c>
      <c r="AA231" s="232">
        <v>1.9</v>
      </c>
      <c r="AB231" s="232">
        <v>14.8</v>
      </c>
      <c r="AC231" s="232">
        <v>14.8</v>
      </c>
      <c r="AD231" s="232">
        <v>7.4</v>
      </c>
      <c r="AE231" s="232">
        <v>9.3000000000000007</v>
      </c>
      <c r="AF231" s="232">
        <v>11.1</v>
      </c>
      <c r="AG231" s="232">
        <v>20.399999999999999</v>
      </c>
      <c r="AH231" s="232">
        <v>3.7</v>
      </c>
      <c r="AI231" s="232">
        <v>3.7</v>
      </c>
      <c r="AJ231" s="232">
        <v>9.3000000000000007</v>
      </c>
      <c r="AK231" s="232">
        <v>0</v>
      </c>
      <c r="AL231" s="232">
        <v>3.7</v>
      </c>
      <c r="AM231" s="231">
        <v>20.399999999999999</v>
      </c>
      <c r="AN231" s="214"/>
    </row>
    <row r="232" spans="1:40" ht="13.5" customHeight="1" x14ac:dyDescent="0.2">
      <c r="A232" s="286" t="str">
        <f>'問9S（表）'!A102</f>
        <v>おおむね満足している(n = 768 )</v>
      </c>
      <c r="B232" s="36">
        <v>777</v>
      </c>
      <c r="C232" s="32">
        <v>223</v>
      </c>
      <c r="D232" s="33">
        <v>75</v>
      </c>
      <c r="E232" s="33">
        <v>19</v>
      </c>
      <c r="F232" s="33">
        <v>87</v>
      </c>
      <c r="G232" s="33">
        <v>13</v>
      </c>
      <c r="H232" s="33">
        <v>115</v>
      </c>
      <c r="I232" s="33">
        <v>55</v>
      </c>
      <c r="J232" s="33">
        <v>103</v>
      </c>
      <c r="K232" s="33">
        <v>75</v>
      </c>
      <c r="L232" s="33">
        <v>48</v>
      </c>
      <c r="M232" s="33">
        <v>11</v>
      </c>
      <c r="N232" s="33">
        <v>127</v>
      </c>
      <c r="O232" s="33">
        <v>54</v>
      </c>
      <c r="P232" s="33">
        <v>18</v>
      </c>
      <c r="Q232" s="33">
        <v>131</v>
      </c>
      <c r="R232" s="33">
        <v>22</v>
      </c>
      <c r="S232" s="33">
        <v>12</v>
      </c>
      <c r="T232" s="33">
        <v>19</v>
      </c>
      <c r="U232" s="33">
        <v>108</v>
      </c>
      <c r="V232" s="33">
        <v>13</v>
      </c>
      <c r="W232" s="33">
        <v>8</v>
      </c>
      <c r="X232" s="33">
        <v>10</v>
      </c>
      <c r="Y232" s="33">
        <v>14</v>
      </c>
      <c r="Z232" s="33">
        <v>40</v>
      </c>
      <c r="AA232" s="33">
        <v>14</v>
      </c>
      <c r="AB232" s="33">
        <v>148</v>
      </c>
      <c r="AC232" s="33">
        <v>109</v>
      </c>
      <c r="AD232" s="33">
        <v>36</v>
      </c>
      <c r="AE232" s="33">
        <v>45</v>
      </c>
      <c r="AF232" s="33">
        <v>75</v>
      </c>
      <c r="AG232" s="33">
        <v>79</v>
      </c>
      <c r="AH232" s="33">
        <v>25</v>
      </c>
      <c r="AI232" s="33">
        <v>44</v>
      </c>
      <c r="AJ232" s="33">
        <v>73</v>
      </c>
      <c r="AK232" s="33">
        <v>14</v>
      </c>
      <c r="AL232" s="33">
        <v>28</v>
      </c>
      <c r="AM232" s="35">
        <v>152</v>
      </c>
      <c r="AN232" s="5">
        <f>SUM($C232:AM232)</f>
        <v>2242</v>
      </c>
    </row>
    <row r="233" spans="1:40" x14ac:dyDescent="0.2">
      <c r="A233" s="287"/>
      <c r="B233" s="37">
        <v>100</v>
      </c>
      <c r="C233" s="20">
        <v>28.7</v>
      </c>
      <c r="D233" s="232">
        <v>9.6999999999999993</v>
      </c>
      <c r="E233" s="232">
        <v>2.4</v>
      </c>
      <c r="F233" s="232">
        <v>11.2</v>
      </c>
      <c r="G233" s="232">
        <v>1.7</v>
      </c>
      <c r="H233" s="232">
        <v>14.8</v>
      </c>
      <c r="I233" s="232">
        <v>7.1</v>
      </c>
      <c r="J233" s="232">
        <v>13.3</v>
      </c>
      <c r="K233" s="232">
        <v>9.6999999999999993</v>
      </c>
      <c r="L233" s="232">
        <v>6.2</v>
      </c>
      <c r="M233" s="232">
        <v>1.4</v>
      </c>
      <c r="N233" s="232">
        <v>16.3</v>
      </c>
      <c r="O233" s="232">
        <v>6.9</v>
      </c>
      <c r="P233" s="232">
        <v>2.2999999999999998</v>
      </c>
      <c r="Q233" s="232">
        <v>16.899999999999999</v>
      </c>
      <c r="R233" s="232">
        <v>2.8</v>
      </c>
      <c r="S233" s="232">
        <v>1.5</v>
      </c>
      <c r="T233" s="232">
        <v>2.4</v>
      </c>
      <c r="U233" s="232">
        <v>13.9</v>
      </c>
      <c r="V233" s="232">
        <v>1.7</v>
      </c>
      <c r="W233" s="232">
        <v>1</v>
      </c>
      <c r="X233" s="232">
        <v>1.3</v>
      </c>
      <c r="Y233" s="232">
        <v>1.8</v>
      </c>
      <c r="Z233" s="232">
        <v>5.0999999999999996</v>
      </c>
      <c r="AA233" s="232">
        <v>1.8</v>
      </c>
      <c r="AB233" s="232">
        <v>19</v>
      </c>
      <c r="AC233" s="232">
        <v>14</v>
      </c>
      <c r="AD233" s="232">
        <v>4.5999999999999996</v>
      </c>
      <c r="AE233" s="232">
        <v>5.8</v>
      </c>
      <c r="AF233" s="232">
        <v>9.6999999999999993</v>
      </c>
      <c r="AG233" s="232">
        <v>10.199999999999999</v>
      </c>
      <c r="AH233" s="232">
        <v>3.2</v>
      </c>
      <c r="AI233" s="232">
        <v>5.7</v>
      </c>
      <c r="AJ233" s="232">
        <v>9.4</v>
      </c>
      <c r="AK233" s="232">
        <v>1.8</v>
      </c>
      <c r="AL233" s="232">
        <v>3.6</v>
      </c>
      <c r="AM233" s="231">
        <v>19.600000000000001</v>
      </c>
      <c r="AN233" s="214"/>
    </row>
    <row r="234" spans="1:40" ht="13.5" customHeight="1" x14ac:dyDescent="0.2">
      <c r="A234" s="286" t="str">
        <f>'問9S（表）'!A104</f>
        <v>まだまだ不満だ(n = 511 )</v>
      </c>
      <c r="B234" s="36">
        <v>509</v>
      </c>
      <c r="C234" s="32">
        <v>135</v>
      </c>
      <c r="D234" s="33">
        <v>53</v>
      </c>
      <c r="E234" s="33">
        <v>16</v>
      </c>
      <c r="F234" s="33">
        <v>61</v>
      </c>
      <c r="G234" s="33">
        <v>8</v>
      </c>
      <c r="H234" s="33">
        <v>78</v>
      </c>
      <c r="I234" s="33">
        <v>35</v>
      </c>
      <c r="J234" s="33">
        <v>50</v>
      </c>
      <c r="K234" s="33">
        <v>40</v>
      </c>
      <c r="L234" s="33">
        <v>27</v>
      </c>
      <c r="M234" s="33">
        <v>7</v>
      </c>
      <c r="N234" s="33">
        <v>72</v>
      </c>
      <c r="O234" s="33">
        <v>34</v>
      </c>
      <c r="P234" s="33">
        <v>8</v>
      </c>
      <c r="Q234" s="33">
        <v>81</v>
      </c>
      <c r="R234" s="33">
        <v>19</v>
      </c>
      <c r="S234" s="33">
        <v>8</v>
      </c>
      <c r="T234" s="33">
        <v>11</v>
      </c>
      <c r="U234" s="33">
        <v>78</v>
      </c>
      <c r="V234" s="33">
        <v>17</v>
      </c>
      <c r="W234" s="33">
        <v>0</v>
      </c>
      <c r="X234" s="33">
        <v>5</v>
      </c>
      <c r="Y234" s="33">
        <v>10</v>
      </c>
      <c r="Z234" s="33">
        <v>34</v>
      </c>
      <c r="AA234" s="33">
        <v>16</v>
      </c>
      <c r="AB234" s="33">
        <v>86</v>
      </c>
      <c r="AC234" s="33">
        <v>78</v>
      </c>
      <c r="AD234" s="33">
        <v>22</v>
      </c>
      <c r="AE234" s="33">
        <v>26</v>
      </c>
      <c r="AF234" s="33">
        <v>51</v>
      </c>
      <c r="AG234" s="33">
        <v>48</v>
      </c>
      <c r="AH234" s="33">
        <v>17</v>
      </c>
      <c r="AI234" s="33">
        <v>27</v>
      </c>
      <c r="AJ234" s="33">
        <v>55</v>
      </c>
      <c r="AK234" s="33">
        <v>8</v>
      </c>
      <c r="AL234" s="33">
        <v>17</v>
      </c>
      <c r="AM234" s="35">
        <v>110</v>
      </c>
      <c r="AN234" s="5">
        <f>SUM($C234:AM234)</f>
        <v>1448</v>
      </c>
    </row>
    <row r="235" spans="1:40" x14ac:dyDescent="0.2">
      <c r="A235" s="287"/>
      <c r="B235" s="37">
        <v>100</v>
      </c>
      <c r="C235" s="20">
        <v>26.5</v>
      </c>
      <c r="D235" s="232">
        <v>10.4</v>
      </c>
      <c r="E235" s="232">
        <v>3.1</v>
      </c>
      <c r="F235" s="232">
        <v>12</v>
      </c>
      <c r="G235" s="232">
        <v>1.6</v>
      </c>
      <c r="H235" s="232">
        <v>15.3</v>
      </c>
      <c r="I235" s="232">
        <v>6.9</v>
      </c>
      <c r="J235" s="232">
        <v>9.8000000000000007</v>
      </c>
      <c r="K235" s="232">
        <v>7.9</v>
      </c>
      <c r="L235" s="232">
        <v>5.3</v>
      </c>
      <c r="M235" s="232">
        <v>1.4</v>
      </c>
      <c r="N235" s="232">
        <v>14.1</v>
      </c>
      <c r="O235" s="232">
        <v>6.7</v>
      </c>
      <c r="P235" s="232">
        <v>1.6</v>
      </c>
      <c r="Q235" s="232">
        <v>15.9</v>
      </c>
      <c r="R235" s="232">
        <v>3.7</v>
      </c>
      <c r="S235" s="232">
        <v>1.6</v>
      </c>
      <c r="T235" s="232">
        <v>2.2000000000000002</v>
      </c>
      <c r="U235" s="232">
        <v>15.3</v>
      </c>
      <c r="V235" s="232">
        <v>3.3</v>
      </c>
      <c r="W235" s="232">
        <v>0</v>
      </c>
      <c r="X235" s="232">
        <v>1</v>
      </c>
      <c r="Y235" s="232">
        <v>2</v>
      </c>
      <c r="Z235" s="232">
        <v>6.7</v>
      </c>
      <c r="AA235" s="232">
        <v>3.1</v>
      </c>
      <c r="AB235" s="232">
        <v>16.899999999999999</v>
      </c>
      <c r="AC235" s="232">
        <v>15.3</v>
      </c>
      <c r="AD235" s="232">
        <v>4.3</v>
      </c>
      <c r="AE235" s="232">
        <v>5.0999999999999996</v>
      </c>
      <c r="AF235" s="232">
        <v>10</v>
      </c>
      <c r="AG235" s="232">
        <v>9.4</v>
      </c>
      <c r="AH235" s="232">
        <v>3.3</v>
      </c>
      <c r="AI235" s="232">
        <v>5.3</v>
      </c>
      <c r="AJ235" s="232">
        <v>10.8</v>
      </c>
      <c r="AK235" s="232">
        <v>1.6</v>
      </c>
      <c r="AL235" s="232">
        <v>3.3</v>
      </c>
      <c r="AM235" s="231">
        <v>21.6</v>
      </c>
      <c r="AN235" s="214"/>
    </row>
    <row r="236" spans="1:40" ht="13.5" customHeight="1" x14ac:dyDescent="0.2">
      <c r="A236" s="286" t="str">
        <f>'問9S（表）'!A106</f>
        <v>きわめて不満だ(n = 130 )</v>
      </c>
      <c r="B236" s="36">
        <v>138</v>
      </c>
      <c r="C236" s="32">
        <v>30</v>
      </c>
      <c r="D236" s="33">
        <v>10</v>
      </c>
      <c r="E236" s="33">
        <v>3</v>
      </c>
      <c r="F236" s="33">
        <v>17</v>
      </c>
      <c r="G236" s="33">
        <v>5</v>
      </c>
      <c r="H236" s="33">
        <v>15</v>
      </c>
      <c r="I236" s="33">
        <v>10</v>
      </c>
      <c r="J236" s="33">
        <v>11</v>
      </c>
      <c r="K236" s="33">
        <v>16</v>
      </c>
      <c r="L236" s="33">
        <v>12</v>
      </c>
      <c r="M236" s="33">
        <v>0</v>
      </c>
      <c r="N236" s="33">
        <v>16</v>
      </c>
      <c r="O236" s="33">
        <v>7</v>
      </c>
      <c r="P236" s="33">
        <v>4</v>
      </c>
      <c r="Q236" s="33">
        <v>11</v>
      </c>
      <c r="R236" s="33">
        <v>4</v>
      </c>
      <c r="S236" s="33">
        <v>3</v>
      </c>
      <c r="T236" s="33">
        <v>2</v>
      </c>
      <c r="U236" s="33">
        <v>19</v>
      </c>
      <c r="V236" s="33">
        <v>0</v>
      </c>
      <c r="W236" s="33">
        <v>4</v>
      </c>
      <c r="X236" s="33">
        <v>2</v>
      </c>
      <c r="Y236" s="33">
        <v>6</v>
      </c>
      <c r="Z236" s="33">
        <v>7</v>
      </c>
      <c r="AA236" s="33">
        <v>0</v>
      </c>
      <c r="AB236" s="33">
        <v>16</v>
      </c>
      <c r="AC236" s="33">
        <v>11</v>
      </c>
      <c r="AD236" s="33">
        <v>4</v>
      </c>
      <c r="AE236" s="33">
        <v>7</v>
      </c>
      <c r="AF236" s="33">
        <v>9</v>
      </c>
      <c r="AG236" s="33">
        <v>11</v>
      </c>
      <c r="AH236" s="33">
        <v>4</v>
      </c>
      <c r="AI236" s="33">
        <v>12</v>
      </c>
      <c r="AJ236" s="33">
        <v>17</v>
      </c>
      <c r="AK236" s="33">
        <v>4</v>
      </c>
      <c r="AL236" s="33">
        <v>5</v>
      </c>
      <c r="AM236" s="35">
        <v>46</v>
      </c>
      <c r="AN236" s="5">
        <f>SUM($C236:AM236)</f>
        <v>360</v>
      </c>
    </row>
    <row r="237" spans="1:40" x14ac:dyDescent="0.2">
      <c r="A237" s="287"/>
      <c r="B237" s="37">
        <v>100</v>
      </c>
      <c r="C237" s="20">
        <v>21.7</v>
      </c>
      <c r="D237" s="232">
        <v>7.2</v>
      </c>
      <c r="E237" s="232">
        <v>2.2000000000000002</v>
      </c>
      <c r="F237" s="232">
        <v>12.3</v>
      </c>
      <c r="G237" s="232">
        <v>3.6</v>
      </c>
      <c r="H237" s="232">
        <v>10.9</v>
      </c>
      <c r="I237" s="232">
        <v>7.2</v>
      </c>
      <c r="J237" s="232">
        <v>8</v>
      </c>
      <c r="K237" s="232">
        <v>11.6</v>
      </c>
      <c r="L237" s="232">
        <v>8.6999999999999993</v>
      </c>
      <c r="M237" s="232">
        <v>0</v>
      </c>
      <c r="N237" s="232">
        <v>11.6</v>
      </c>
      <c r="O237" s="232">
        <v>5.0999999999999996</v>
      </c>
      <c r="P237" s="232">
        <v>2.9</v>
      </c>
      <c r="Q237" s="232">
        <v>8</v>
      </c>
      <c r="R237" s="232">
        <v>2.9</v>
      </c>
      <c r="S237" s="232">
        <v>2.2000000000000002</v>
      </c>
      <c r="T237" s="232">
        <v>1.4</v>
      </c>
      <c r="U237" s="232">
        <v>13.8</v>
      </c>
      <c r="V237" s="232">
        <v>0</v>
      </c>
      <c r="W237" s="232">
        <v>2.9</v>
      </c>
      <c r="X237" s="232">
        <v>1.4</v>
      </c>
      <c r="Y237" s="232">
        <v>4.3</v>
      </c>
      <c r="Z237" s="232">
        <v>5.0999999999999996</v>
      </c>
      <c r="AA237" s="232">
        <v>0</v>
      </c>
      <c r="AB237" s="232">
        <v>11.6</v>
      </c>
      <c r="AC237" s="232">
        <v>8</v>
      </c>
      <c r="AD237" s="232">
        <v>2.9</v>
      </c>
      <c r="AE237" s="232">
        <v>5.0999999999999996</v>
      </c>
      <c r="AF237" s="232">
        <v>6.5</v>
      </c>
      <c r="AG237" s="232">
        <v>8</v>
      </c>
      <c r="AH237" s="232">
        <v>2.9</v>
      </c>
      <c r="AI237" s="232">
        <v>8.6999999999999993</v>
      </c>
      <c r="AJ237" s="232">
        <v>12.3</v>
      </c>
      <c r="AK237" s="232">
        <v>2.9</v>
      </c>
      <c r="AL237" s="232">
        <v>3.6</v>
      </c>
      <c r="AM237" s="231">
        <v>33.299999999999997</v>
      </c>
      <c r="AN237" s="214"/>
    </row>
    <row r="238" spans="1:40" x14ac:dyDescent="0.2">
      <c r="A238" s="286" t="str">
        <f>'問9S（表）'!A108</f>
        <v>わからない(n = 65 )</v>
      </c>
      <c r="B238" s="36">
        <v>76</v>
      </c>
      <c r="C238" s="32">
        <v>12</v>
      </c>
      <c r="D238" s="33">
        <v>6</v>
      </c>
      <c r="E238" s="33">
        <v>0</v>
      </c>
      <c r="F238" s="33">
        <v>10</v>
      </c>
      <c r="G238" s="33">
        <v>0</v>
      </c>
      <c r="H238" s="33">
        <v>4</v>
      </c>
      <c r="I238" s="33">
        <v>5</v>
      </c>
      <c r="J238" s="33">
        <v>5</v>
      </c>
      <c r="K238" s="33">
        <v>3</v>
      </c>
      <c r="L238" s="33">
        <v>5</v>
      </c>
      <c r="M238" s="33">
        <v>0</v>
      </c>
      <c r="N238" s="33">
        <v>9</v>
      </c>
      <c r="O238" s="33">
        <v>6</v>
      </c>
      <c r="P238" s="33">
        <v>0</v>
      </c>
      <c r="Q238" s="33">
        <v>8</v>
      </c>
      <c r="R238" s="33">
        <v>1</v>
      </c>
      <c r="S238" s="33">
        <v>1</v>
      </c>
      <c r="T238" s="33">
        <v>1</v>
      </c>
      <c r="U238" s="33">
        <v>6</v>
      </c>
      <c r="V238" s="33">
        <v>2</v>
      </c>
      <c r="W238" s="33">
        <v>0</v>
      </c>
      <c r="X238" s="33">
        <v>1</v>
      </c>
      <c r="Y238" s="33">
        <v>1</v>
      </c>
      <c r="Z238" s="33">
        <v>1</v>
      </c>
      <c r="AA238" s="33">
        <v>0</v>
      </c>
      <c r="AB238" s="33">
        <v>5</v>
      </c>
      <c r="AC238" s="33">
        <v>4</v>
      </c>
      <c r="AD238" s="33">
        <v>1</v>
      </c>
      <c r="AE238" s="33">
        <v>1</v>
      </c>
      <c r="AF238" s="33">
        <v>6</v>
      </c>
      <c r="AG238" s="33">
        <v>2</v>
      </c>
      <c r="AH238" s="33">
        <v>1</v>
      </c>
      <c r="AI238" s="33">
        <v>1</v>
      </c>
      <c r="AJ238" s="33">
        <v>5</v>
      </c>
      <c r="AK238" s="33">
        <v>1</v>
      </c>
      <c r="AL238" s="33">
        <v>1</v>
      </c>
      <c r="AM238" s="35">
        <v>39</v>
      </c>
      <c r="AN238" s="5">
        <f>SUM($C238:AM238)</f>
        <v>154</v>
      </c>
    </row>
    <row r="239" spans="1:40" x14ac:dyDescent="0.2">
      <c r="A239" s="287"/>
      <c r="B239" s="37">
        <v>100</v>
      </c>
      <c r="C239" s="20">
        <v>15.8</v>
      </c>
      <c r="D239" s="232">
        <v>7.9</v>
      </c>
      <c r="E239" s="232">
        <v>0</v>
      </c>
      <c r="F239" s="232">
        <v>13.2</v>
      </c>
      <c r="G239" s="232">
        <v>0</v>
      </c>
      <c r="H239" s="232">
        <v>5.3</v>
      </c>
      <c r="I239" s="232">
        <v>6.6</v>
      </c>
      <c r="J239" s="232">
        <v>6.6</v>
      </c>
      <c r="K239" s="232">
        <v>3.9</v>
      </c>
      <c r="L239" s="232">
        <v>6.6</v>
      </c>
      <c r="M239" s="232">
        <v>0</v>
      </c>
      <c r="N239" s="232">
        <v>11.8</v>
      </c>
      <c r="O239" s="232">
        <v>7.9</v>
      </c>
      <c r="P239" s="232">
        <v>0</v>
      </c>
      <c r="Q239" s="232">
        <v>10.5</v>
      </c>
      <c r="R239" s="232">
        <v>1.3</v>
      </c>
      <c r="S239" s="232">
        <v>1.3</v>
      </c>
      <c r="T239" s="232">
        <v>1.3</v>
      </c>
      <c r="U239" s="232">
        <v>7.9</v>
      </c>
      <c r="V239" s="232">
        <v>2.6</v>
      </c>
      <c r="W239" s="232">
        <v>0</v>
      </c>
      <c r="X239" s="232">
        <v>1.3</v>
      </c>
      <c r="Y239" s="232">
        <v>1.3</v>
      </c>
      <c r="Z239" s="232">
        <v>1.3</v>
      </c>
      <c r="AA239" s="232">
        <v>0</v>
      </c>
      <c r="AB239" s="232">
        <v>6.6</v>
      </c>
      <c r="AC239" s="232">
        <v>5.3</v>
      </c>
      <c r="AD239" s="232">
        <v>1.3</v>
      </c>
      <c r="AE239" s="232">
        <v>1.3</v>
      </c>
      <c r="AF239" s="232">
        <v>7.9</v>
      </c>
      <c r="AG239" s="232">
        <v>2.6</v>
      </c>
      <c r="AH239" s="232">
        <v>1.3</v>
      </c>
      <c r="AI239" s="232">
        <v>1.3</v>
      </c>
      <c r="AJ239" s="232">
        <v>6.6</v>
      </c>
      <c r="AK239" s="232">
        <v>1.3</v>
      </c>
      <c r="AL239" s="232">
        <v>1.3</v>
      </c>
      <c r="AM239" s="231">
        <v>51.3</v>
      </c>
      <c r="AN239" s="251"/>
    </row>
    <row r="240" spans="1:40" s="205" customFormat="1" x14ac:dyDescent="0.2">
      <c r="A240" s="203"/>
      <c r="B240" s="201"/>
      <c r="C240" s="201">
        <v>1</v>
      </c>
      <c r="D240" s="201">
        <v>8</v>
      </c>
      <c r="E240" s="201">
        <v>27</v>
      </c>
      <c r="F240" s="201">
        <v>11</v>
      </c>
      <c r="G240" s="201">
        <v>35</v>
      </c>
      <c r="H240" s="201">
        <v>5</v>
      </c>
      <c r="I240" s="201">
        <v>14</v>
      </c>
      <c r="J240" s="201">
        <v>10</v>
      </c>
      <c r="K240" s="201">
        <v>12</v>
      </c>
      <c r="L240" s="201">
        <v>15</v>
      </c>
      <c r="M240" s="201">
        <v>32</v>
      </c>
      <c r="N240" s="201">
        <v>4</v>
      </c>
      <c r="O240" s="201">
        <v>19</v>
      </c>
      <c r="P240" s="201">
        <v>31</v>
      </c>
      <c r="Q240" s="201">
        <v>6</v>
      </c>
      <c r="R240" s="201">
        <v>26</v>
      </c>
      <c r="S240" s="201">
        <v>24</v>
      </c>
      <c r="T240" s="201">
        <v>33</v>
      </c>
      <c r="U240" s="201">
        <v>3</v>
      </c>
      <c r="V240" s="201">
        <v>22</v>
      </c>
      <c r="W240" s="201">
        <v>36</v>
      </c>
      <c r="X240" s="201">
        <v>34</v>
      </c>
      <c r="Y240" s="201">
        <v>29</v>
      </c>
      <c r="Z240" s="201">
        <v>18</v>
      </c>
      <c r="AA240" s="201">
        <v>30</v>
      </c>
      <c r="AB240" s="201">
        <v>2</v>
      </c>
      <c r="AC240" s="201">
        <v>9</v>
      </c>
      <c r="AD240" s="201">
        <v>25</v>
      </c>
      <c r="AE240" s="201">
        <v>20</v>
      </c>
      <c r="AF240" s="201">
        <v>13</v>
      </c>
      <c r="AG240" s="201">
        <v>16</v>
      </c>
      <c r="AH240" s="201">
        <v>23</v>
      </c>
      <c r="AI240" s="201">
        <v>17</v>
      </c>
      <c r="AJ240" s="201">
        <v>7</v>
      </c>
      <c r="AK240" s="201">
        <v>28</v>
      </c>
      <c r="AL240" s="201">
        <v>21</v>
      </c>
      <c r="AM240" s="201">
        <v>37</v>
      </c>
      <c r="AN240" s="201">
        <f>SUM(C240:AM240)</f>
        <v>703</v>
      </c>
    </row>
    <row r="241" spans="1:40" x14ac:dyDescent="0.2">
      <c r="A241" s="26" t="s">
        <v>2</v>
      </c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9"/>
    </row>
    <row r="242" spans="1:40" x14ac:dyDescent="0.2">
      <c r="A242" s="6" t="s">
        <v>4</v>
      </c>
      <c r="B242" s="1"/>
      <c r="C242" s="252">
        <v>1</v>
      </c>
      <c r="D242" s="252">
        <v>2</v>
      </c>
      <c r="E242" s="252">
        <v>3</v>
      </c>
      <c r="F242" s="252">
        <v>4</v>
      </c>
      <c r="G242" s="252">
        <v>4</v>
      </c>
      <c r="H242" s="252">
        <v>6</v>
      </c>
      <c r="I242" s="252">
        <v>7</v>
      </c>
      <c r="J242" s="252">
        <v>8</v>
      </c>
      <c r="K242" s="252">
        <v>9</v>
      </c>
      <c r="L242" s="252">
        <v>10</v>
      </c>
      <c r="M242" s="252">
        <v>11</v>
      </c>
      <c r="N242" s="252">
        <v>12</v>
      </c>
      <c r="O242" s="252">
        <v>13</v>
      </c>
      <c r="P242" s="252">
        <v>14</v>
      </c>
      <c r="Q242" s="252">
        <v>15</v>
      </c>
      <c r="R242" s="252">
        <v>16</v>
      </c>
      <c r="S242" s="252">
        <v>16</v>
      </c>
      <c r="T242" s="252">
        <v>18</v>
      </c>
      <c r="U242" s="252">
        <v>19</v>
      </c>
      <c r="V242" s="252">
        <v>19</v>
      </c>
      <c r="W242" s="252">
        <v>21</v>
      </c>
      <c r="X242" s="252">
        <v>22</v>
      </c>
      <c r="Y242" s="252">
        <v>23</v>
      </c>
      <c r="Z242" s="252">
        <v>24</v>
      </c>
      <c r="AA242" s="252">
        <v>25</v>
      </c>
      <c r="AB242" s="252">
        <v>26</v>
      </c>
      <c r="AC242" s="252">
        <v>27</v>
      </c>
      <c r="AD242" s="252">
        <v>28</v>
      </c>
      <c r="AE242" s="252">
        <v>29</v>
      </c>
      <c r="AF242" s="252">
        <v>30</v>
      </c>
      <c r="AG242" s="252">
        <v>31</v>
      </c>
      <c r="AH242" s="252">
        <v>31</v>
      </c>
      <c r="AI242" s="252">
        <v>33</v>
      </c>
      <c r="AJ242" s="252">
        <v>34</v>
      </c>
      <c r="AK242" s="252">
        <v>35</v>
      </c>
      <c r="AL242" s="252">
        <v>36</v>
      </c>
      <c r="AM242" s="216">
        <v>37</v>
      </c>
    </row>
    <row r="243" spans="1:40" ht="64.8" x14ac:dyDescent="0.2">
      <c r="A243" s="13" t="s">
        <v>66</v>
      </c>
      <c r="B243" s="67" t="s">
        <v>161</v>
      </c>
      <c r="C243" s="68" t="s">
        <v>366</v>
      </c>
      <c r="D243" s="69" t="s">
        <v>365</v>
      </c>
      <c r="E243" s="69" t="s">
        <v>364</v>
      </c>
      <c r="F243" s="69" t="s">
        <v>363</v>
      </c>
      <c r="G243" s="69" t="s">
        <v>362</v>
      </c>
      <c r="H243" s="69" t="s">
        <v>361</v>
      </c>
      <c r="I243" s="69" t="s">
        <v>360</v>
      </c>
      <c r="J243" s="69" t="s">
        <v>359</v>
      </c>
      <c r="K243" s="69" t="s">
        <v>358</v>
      </c>
      <c r="L243" s="69" t="s">
        <v>357</v>
      </c>
      <c r="M243" s="69" t="s">
        <v>356</v>
      </c>
      <c r="N243" s="69" t="s">
        <v>355</v>
      </c>
      <c r="O243" s="69" t="s">
        <v>354</v>
      </c>
      <c r="P243" s="69" t="s">
        <v>353</v>
      </c>
      <c r="Q243" s="69" t="s">
        <v>352</v>
      </c>
      <c r="R243" s="69" t="s">
        <v>351</v>
      </c>
      <c r="S243" s="69" t="s">
        <v>350</v>
      </c>
      <c r="T243" s="69" t="s">
        <v>349</v>
      </c>
      <c r="U243" s="69" t="s">
        <v>348</v>
      </c>
      <c r="V243" s="69" t="s">
        <v>347</v>
      </c>
      <c r="W243" s="69" t="s">
        <v>346</v>
      </c>
      <c r="X243" s="69" t="s">
        <v>345</v>
      </c>
      <c r="Y243" s="69" t="s">
        <v>344</v>
      </c>
      <c r="Z243" s="69" t="s">
        <v>343</v>
      </c>
      <c r="AA243" s="69" t="s">
        <v>342</v>
      </c>
      <c r="AB243" s="69" t="s">
        <v>341</v>
      </c>
      <c r="AC243" s="69" t="s">
        <v>340</v>
      </c>
      <c r="AD243" s="69" t="s">
        <v>339</v>
      </c>
      <c r="AE243" s="69" t="s">
        <v>338</v>
      </c>
      <c r="AF243" s="69" t="s">
        <v>337</v>
      </c>
      <c r="AG243" s="69" t="s">
        <v>336</v>
      </c>
      <c r="AH243" s="69" t="s">
        <v>335</v>
      </c>
      <c r="AI243" s="69" t="s">
        <v>334</v>
      </c>
      <c r="AJ243" s="69" t="s">
        <v>333</v>
      </c>
      <c r="AK243" s="69" t="s">
        <v>332</v>
      </c>
      <c r="AL243" s="69" t="s">
        <v>331</v>
      </c>
      <c r="AM243" s="71" t="s">
        <v>179</v>
      </c>
      <c r="AN243" s="229" t="s">
        <v>122</v>
      </c>
    </row>
    <row r="244" spans="1:40" ht="13.5" customHeight="1" x14ac:dyDescent="0.2">
      <c r="A244" s="286" t="str">
        <f>A228</f>
        <v>全体(n = 1,553 )　　</v>
      </c>
      <c r="B244" s="122">
        <f>B228</f>
        <v>1566</v>
      </c>
      <c r="C244" s="130">
        <v>417</v>
      </c>
      <c r="D244" s="131">
        <v>263</v>
      </c>
      <c r="E244" s="131">
        <v>244</v>
      </c>
      <c r="F244" s="131">
        <v>232</v>
      </c>
      <c r="G244" s="131">
        <v>223</v>
      </c>
      <c r="H244" s="131">
        <v>216</v>
      </c>
      <c r="I244" s="131">
        <v>210</v>
      </c>
      <c r="J244" s="131">
        <v>180</v>
      </c>
      <c r="K244" s="131">
        <v>178</v>
      </c>
      <c r="L244" s="131">
        <v>155</v>
      </c>
      <c r="M244" s="131">
        <v>155</v>
      </c>
      <c r="N244" s="131">
        <v>152</v>
      </c>
      <c r="O244" s="131">
        <v>147</v>
      </c>
      <c r="P244" s="131">
        <v>142</v>
      </c>
      <c r="Q244" s="131">
        <v>109</v>
      </c>
      <c r="R244" s="131">
        <v>106</v>
      </c>
      <c r="S244" s="131">
        <v>95</v>
      </c>
      <c r="T244" s="131">
        <v>87</v>
      </c>
      <c r="U244" s="131">
        <v>86</v>
      </c>
      <c r="V244" s="131">
        <v>84</v>
      </c>
      <c r="W244" s="131">
        <v>67</v>
      </c>
      <c r="X244" s="131">
        <v>54</v>
      </c>
      <c r="Y244" s="131">
        <v>49</v>
      </c>
      <c r="Z244" s="131">
        <v>48</v>
      </c>
      <c r="AA244" s="131">
        <v>40</v>
      </c>
      <c r="AB244" s="131">
        <v>35</v>
      </c>
      <c r="AC244" s="131">
        <v>34</v>
      </c>
      <c r="AD244" s="131">
        <v>33</v>
      </c>
      <c r="AE244" s="131">
        <v>32</v>
      </c>
      <c r="AF244" s="131">
        <v>30</v>
      </c>
      <c r="AG244" s="131">
        <v>29</v>
      </c>
      <c r="AH244" s="131">
        <v>27</v>
      </c>
      <c r="AI244" s="131">
        <v>25</v>
      </c>
      <c r="AJ244" s="131">
        <v>19</v>
      </c>
      <c r="AK244" s="131">
        <v>18</v>
      </c>
      <c r="AL244" s="131">
        <v>15</v>
      </c>
      <c r="AM244" s="133">
        <v>364</v>
      </c>
      <c r="AN244" s="5">
        <f>SUM(C244:AM244)</f>
        <v>4400</v>
      </c>
    </row>
    <row r="245" spans="1:40" x14ac:dyDescent="0.2">
      <c r="A245" s="287"/>
      <c r="B245" s="123">
        <f t="shared" ref="B245:B255" si="139">B229</f>
        <v>100</v>
      </c>
      <c r="C245" s="134">
        <v>26.6</v>
      </c>
      <c r="D245" s="135">
        <v>16.8</v>
      </c>
      <c r="E245" s="135">
        <v>15.6</v>
      </c>
      <c r="F245" s="135">
        <v>14.8</v>
      </c>
      <c r="G245" s="135">
        <v>14.2</v>
      </c>
      <c r="H245" s="135">
        <v>13.8</v>
      </c>
      <c r="I245" s="135">
        <v>13.4</v>
      </c>
      <c r="J245" s="135">
        <v>11.5</v>
      </c>
      <c r="K245" s="135">
        <v>11.4</v>
      </c>
      <c r="L245" s="135">
        <v>9.9</v>
      </c>
      <c r="M245" s="135">
        <v>9.9</v>
      </c>
      <c r="N245" s="135">
        <v>9.6999999999999993</v>
      </c>
      <c r="O245" s="135">
        <v>9.4</v>
      </c>
      <c r="P245" s="135">
        <v>9.1</v>
      </c>
      <c r="Q245" s="135">
        <v>7</v>
      </c>
      <c r="R245" s="135">
        <v>6.8</v>
      </c>
      <c r="S245" s="135">
        <v>6.1</v>
      </c>
      <c r="T245" s="135">
        <v>5.6</v>
      </c>
      <c r="U245" s="135">
        <v>5.5</v>
      </c>
      <c r="V245" s="135">
        <v>5.4</v>
      </c>
      <c r="W245" s="135">
        <v>4.3</v>
      </c>
      <c r="X245" s="135">
        <v>3.4</v>
      </c>
      <c r="Y245" s="135">
        <v>3.1</v>
      </c>
      <c r="Z245" s="135">
        <v>3.1</v>
      </c>
      <c r="AA245" s="135">
        <v>2.6</v>
      </c>
      <c r="AB245" s="135">
        <v>2.2000000000000002</v>
      </c>
      <c r="AC245" s="135">
        <v>2.2000000000000002</v>
      </c>
      <c r="AD245" s="135">
        <v>2.1</v>
      </c>
      <c r="AE245" s="135">
        <v>2</v>
      </c>
      <c r="AF245" s="135">
        <v>1.9</v>
      </c>
      <c r="AG245" s="135">
        <v>1.9</v>
      </c>
      <c r="AH245" s="135">
        <v>1.7</v>
      </c>
      <c r="AI245" s="135">
        <v>1.6</v>
      </c>
      <c r="AJ245" s="135">
        <v>1.2</v>
      </c>
      <c r="AK245" s="135">
        <v>1.1000000000000001</v>
      </c>
      <c r="AL245" s="135">
        <v>1</v>
      </c>
      <c r="AM245" s="137">
        <v>23.2</v>
      </c>
      <c r="AN245" s="214"/>
    </row>
    <row r="246" spans="1:40" ht="13.5" customHeight="1" x14ac:dyDescent="0.2">
      <c r="A246" s="286" t="str">
        <f>A230</f>
        <v>十分満足している(n = 66 )</v>
      </c>
      <c r="B246" s="122">
        <f t="shared" si="139"/>
        <v>54</v>
      </c>
      <c r="C246" s="138">
        <v>15</v>
      </c>
      <c r="D246" s="139">
        <v>8</v>
      </c>
      <c r="E246" s="139">
        <v>12</v>
      </c>
      <c r="F246" s="139">
        <v>8</v>
      </c>
      <c r="G246" s="139">
        <v>10</v>
      </c>
      <c r="H246" s="139">
        <v>4</v>
      </c>
      <c r="I246" s="139">
        <v>8</v>
      </c>
      <c r="J246" s="139">
        <v>9</v>
      </c>
      <c r="K246" s="139">
        <v>3</v>
      </c>
      <c r="L246" s="139">
        <v>10</v>
      </c>
      <c r="M246" s="139">
        <v>5</v>
      </c>
      <c r="N246" s="139">
        <v>11</v>
      </c>
      <c r="O246" s="139">
        <v>6</v>
      </c>
      <c r="P246" s="139">
        <v>7</v>
      </c>
      <c r="Q246" s="139">
        <v>4</v>
      </c>
      <c r="R246" s="139">
        <v>5</v>
      </c>
      <c r="S246" s="139">
        <v>2</v>
      </c>
      <c r="T246" s="139">
        <v>2</v>
      </c>
      <c r="U246" s="139">
        <v>4</v>
      </c>
      <c r="V246" s="139">
        <v>5</v>
      </c>
      <c r="W246" s="139">
        <v>4</v>
      </c>
      <c r="X246" s="139">
        <v>2</v>
      </c>
      <c r="Y246" s="139">
        <v>2</v>
      </c>
      <c r="Z246" s="139">
        <v>2</v>
      </c>
      <c r="AA246" s="139">
        <v>1</v>
      </c>
      <c r="AB246" s="139">
        <v>1</v>
      </c>
      <c r="AC246" s="139">
        <v>2</v>
      </c>
      <c r="AD246" s="139">
        <v>0</v>
      </c>
      <c r="AE246" s="139">
        <v>1</v>
      </c>
      <c r="AF246" s="139">
        <v>0</v>
      </c>
      <c r="AG246" s="139">
        <v>2</v>
      </c>
      <c r="AH246" s="139">
        <v>0</v>
      </c>
      <c r="AI246" s="139">
        <v>0</v>
      </c>
      <c r="AJ246" s="139">
        <v>1</v>
      </c>
      <c r="AK246" s="139">
        <v>0</v>
      </c>
      <c r="AL246" s="139">
        <v>2</v>
      </c>
      <c r="AM246" s="140">
        <v>11</v>
      </c>
      <c r="AN246" s="5">
        <f>SUM(C246:AM246)</f>
        <v>169</v>
      </c>
    </row>
    <row r="247" spans="1:40" x14ac:dyDescent="0.2">
      <c r="A247" s="287"/>
      <c r="B247" s="123">
        <f t="shared" si="139"/>
        <v>100</v>
      </c>
      <c r="C247" s="134">
        <v>27.8</v>
      </c>
      <c r="D247" s="135">
        <v>14.8</v>
      </c>
      <c r="E247" s="135">
        <v>22.2</v>
      </c>
      <c r="F247" s="135">
        <v>14.8</v>
      </c>
      <c r="G247" s="135">
        <v>18.5</v>
      </c>
      <c r="H247" s="135">
        <v>7.4</v>
      </c>
      <c r="I247" s="135">
        <v>14.8</v>
      </c>
      <c r="J247" s="135">
        <v>16.7</v>
      </c>
      <c r="K247" s="135">
        <v>5.6</v>
      </c>
      <c r="L247" s="135">
        <v>18.5</v>
      </c>
      <c r="M247" s="135">
        <v>9.3000000000000007</v>
      </c>
      <c r="N247" s="135">
        <v>20.399999999999999</v>
      </c>
      <c r="O247" s="135">
        <v>11.1</v>
      </c>
      <c r="P247" s="135">
        <v>13</v>
      </c>
      <c r="Q247" s="135">
        <v>7.4</v>
      </c>
      <c r="R247" s="135">
        <v>9.3000000000000007</v>
      </c>
      <c r="S247" s="135">
        <v>3.7</v>
      </c>
      <c r="T247" s="135">
        <v>3.7</v>
      </c>
      <c r="U247" s="135">
        <v>7.4</v>
      </c>
      <c r="V247" s="135">
        <v>9.3000000000000007</v>
      </c>
      <c r="W247" s="135">
        <v>7.4</v>
      </c>
      <c r="X247" s="135">
        <v>3.7</v>
      </c>
      <c r="Y247" s="135">
        <v>3.7</v>
      </c>
      <c r="Z247" s="135">
        <v>3.7</v>
      </c>
      <c r="AA247" s="135">
        <v>1.9</v>
      </c>
      <c r="AB247" s="135">
        <v>1.9</v>
      </c>
      <c r="AC247" s="135">
        <v>3.7</v>
      </c>
      <c r="AD247" s="135">
        <v>0</v>
      </c>
      <c r="AE247" s="135">
        <v>1.9</v>
      </c>
      <c r="AF247" s="135">
        <v>0</v>
      </c>
      <c r="AG247" s="135">
        <v>3.7</v>
      </c>
      <c r="AH247" s="135">
        <v>0</v>
      </c>
      <c r="AI247" s="135">
        <v>0</v>
      </c>
      <c r="AJ247" s="135">
        <v>1.9</v>
      </c>
      <c r="AK247" s="135">
        <v>0</v>
      </c>
      <c r="AL247" s="135">
        <v>3.7</v>
      </c>
      <c r="AM247" s="137">
        <v>20.399999999999999</v>
      </c>
      <c r="AN247" s="214"/>
    </row>
    <row r="248" spans="1:40" ht="13.5" customHeight="1" x14ac:dyDescent="0.2">
      <c r="A248" s="286" t="str">
        <f>A232</f>
        <v>おおむね満足している(n = 768 )</v>
      </c>
      <c r="B248" s="122">
        <f t="shared" si="139"/>
        <v>777</v>
      </c>
      <c r="C248" s="138">
        <v>223</v>
      </c>
      <c r="D248" s="139">
        <v>148</v>
      </c>
      <c r="E248" s="139">
        <v>131</v>
      </c>
      <c r="F248" s="139">
        <v>127</v>
      </c>
      <c r="G248" s="139">
        <v>115</v>
      </c>
      <c r="H248" s="139">
        <v>108</v>
      </c>
      <c r="I248" s="139">
        <v>109</v>
      </c>
      <c r="J248" s="139">
        <v>103</v>
      </c>
      <c r="K248" s="139">
        <v>87</v>
      </c>
      <c r="L248" s="139">
        <v>75</v>
      </c>
      <c r="M248" s="139">
        <v>73</v>
      </c>
      <c r="N248" s="139">
        <v>79</v>
      </c>
      <c r="O248" s="139">
        <v>75</v>
      </c>
      <c r="P248" s="139">
        <v>75</v>
      </c>
      <c r="Q248" s="139">
        <v>55</v>
      </c>
      <c r="R248" s="139">
        <v>54</v>
      </c>
      <c r="S248" s="139">
        <v>48</v>
      </c>
      <c r="T248" s="139">
        <v>44</v>
      </c>
      <c r="U248" s="139">
        <v>40</v>
      </c>
      <c r="V248" s="139">
        <v>45</v>
      </c>
      <c r="W248" s="139">
        <v>36</v>
      </c>
      <c r="X248" s="139">
        <v>28</v>
      </c>
      <c r="Y248" s="139">
        <v>25</v>
      </c>
      <c r="Z248" s="139">
        <v>22</v>
      </c>
      <c r="AA248" s="139">
        <v>19</v>
      </c>
      <c r="AB248" s="139">
        <v>19</v>
      </c>
      <c r="AC248" s="139">
        <v>13</v>
      </c>
      <c r="AD248" s="139">
        <v>14</v>
      </c>
      <c r="AE248" s="139">
        <v>14</v>
      </c>
      <c r="AF248" s="139">
        <v>18</v>
      </c>
      <c r="AG248" s="139">
        <v>13</v>
      </c>
      <c r="AH248" s="139">
        <v>14</v>
      </c>
      <c r="AI248" s="139">
        <v>12</v>
      </c>
      <c r="AJ248" s="139">
        <v>10</v>
      </c>
      <c r="AK248" s="139">
        <v>11</v>
      </c>
      <c r="AL248" s="139">
        <v>8</v>
      </c>
      <c r="AM248" s="140">
        <v>152</v>
      </c>
      <c r="AN248" s="5">
        <f>SUM(C248:AM248)</f>
        <v>2242</v>
      </c>
    </row>
    <row r="249" spans="1:40" x14ac:dyDescent="0.2">
      <c r="A249" s="287"/>
      <c r="B249" s="123">
        <f t="shared" si="139"/>
        <v>100</v>
      </c>
      <c r="C249" s="134">
        <v>28.7</v>
      </c>
      <c r="D249" s="135">
        <v>19</v>
      </c>
      <c r="E249" s="135">
        <v>16.899999999999999</v>
      </c>
      <c r="F249" s="135">
        <v>16.3</v>
      </c>
      <c r="G249" s="135">
        <v>14.8</v>
      </c>
      <c r="H249" s="135">
        <v>13.9</v>
      </c>
      <c r="I249" s="135">
        <v>14</v>
      </c>
      <c r="J249" s="135">
        <v>13.3</v>
      </c>
      <c r="K249" s="135">
        <v>11.2</v>
      </c>
      <c r="L249" s="135">
        <v>9.6999999999999993</v>
      </c>
      <c r="M249" s="135">
        <v>9.4</v>
      </c>
      <c r="N249" s="135">
        <v>10.199999999999999</v>
      </c>
      <c r="O249" s="135">
        <v>9.6999999999999993</v>
      </c>
      <c r="P249" s="135">
        <v>9.6999999999999993</v>
      </c>
      <c r="Q249" s="135">
        <v>7.1</v>
      </c>
      <c r="R249" s="135">
        <v>6.9</v>
      </c>
      <c r="S249" s="135">
        <v>6.2</v>
      </c>
      <c r="T249" s="135">
        <v>5.7</v>
      </c>
      <c r="U249" s="135">
        <v>5.0999999999999996</v>
      </c>
      <c r="V249" s="135">
        <v>5.8</v>
      </c>
      <c r="W249" s="135">
        <v>4.5999999999999996</v>
      </c>
      <c r="X249" s="135">
        <v>3.6</v>
      </c>
      <c r="Y249" s="135">
        <v>3.2</v>
      </c>
      <c r="Z249" s="135">
        <v>2.8</v>
      </c>
      <c r="AA249" s="135">
        <v>2.4</v>
      </c>
      <c r="AB249" s="135">
        <v>2.4</v>
      </c>
      <c r="AC249" s="135">
        <v>1.7</v>
      </c>
      <c r="AD249" s="135">
        <v>1.8</v>
      </c>
      <c r="AE249" s="135">
        <v>1.8</v>
      </c>
      <c r="AF249" s="135">
        <v>2.2999999999999998</v>
      </c>
      <c r="AG249" s="135">
        <v>1.7</v>
      </c>
      <c r="AH249" s="135">
        <v>1.8</v>
      </c>
      <c r="AI249" s="135">
        <v>1.5</v>
      </c>
      <c r="AJ249" s="135">
        <v>1.3</v>
      </c>
      <c r="AK249" s="135">
        <v>1.4</v>
      </c>
      <c r="AL249" s="135">
        <v>1</v>
      </c>
      <c r="AM249" s="137">
        <v>19.600000000000001</v>
      </c>
      <c r="AN249" s="214"/>
    </row>
    <row r="250" spans="1:40" ht="13.5" customHeight="1" x14ac:dyDescent="0.2">
      <c r="A250" s="286" t="str">
        <f>A234</f>
        <v>まだまだ不満だ(n = 511 )</v>
      </c>
      <c r="B250" s="122">
        <f t="shared" si="139"/>
        <v>509</v>
      </c>
      <c r="C250" s="138">
        <v>135</v>
      </c>
      <c r="D250" s="139">
        <v>86</v>
      </c>
      <c r="E250" s="139">
        <v>81</v>
      </c>
      <c r="F250" s="139">
        <v>72</v>
      </c>
      <c r="G250" s="139">
        <v>78</v>
      </c>
      <c r="H250" s="139">
        <v>78</v>
      </c>
      <c r="I250" s="139">
        <v>78</v>
      </c>
      <c r="J250" s="139">
        <v>50</v>
      </c>
      <c r="K250" s="139">
        <v>61</v>
      </c>
      <c r="L250" s="139">
        <v>53</v>
      </c>
      <c r="M250" s="139">
        <v>55</v>
      </c>
      <c r="N250" s="139">
        <v>48</v>
      </c>
      <c r="O250" s="139">
        <v>51</v>
      </c>
      <c r="P250" s="139">
        <v>40</v>
      </c>
      <c r="Q250" s="139">
        <v>35</v>
      </c>
      <c r="R250" s="139">
        <v>34</v>
      </c>
      <c r="S250" s="139">
        <v>27</v>
      </c>
      <c r="T250" s="139">
        <v>27</v>
      </c>
      <c r="U250" s="139">
        <v>34</v>
      </c>
      <c r="V250" s="139">
        <v>26</v>
      </c>
      <c r="W250" s="139">
        <v>22</v>
      </c>
      <c r="X250" s="139">
        <v>17</v>
      </c>
      <c r="Y250" s="139">
        <v>17</v>
      </c>
      <c r="Z250" s="139">
        <v>19</v>
      </c>
      <c r="AA250" s="139">
        <v>16</v>
      </c>
      <c r="AB250" s="139">
        <v>11</v>
      </c>
      <c r="AC250" s="139">
        <v>17</v>
      </c>
      <c r="AD250" s="139">
        <v>10</v>
      </c>
      <c r="AE250" s="139">
        <v>16</v>
      </c>
      <c r="AF250" s="139">
        <v>8</v>
      </c>
      <c r="AG250" s="139">
        <v>8</v>
      </c>
      <c r="AH250" s="139">
        <v>8</v>
      </c>
      <c r="AI250" s="139">
        <v>8</v>
      </c>
      <c r="AJ250" s="139">
        <v>5</v>
      </c>
      <c r="AK250" s="139">
        <v>7</v>
      </c>
      <c r="AL250" s="139">
        <v>0</v>
      </c>
      <c r="AM250" s="140">
        <v>110</v>
      </c>
      <c r="AN250" s="5">
        <f>SUM(C250:AM250)</f>
        <v>1448</v>
      </c>
    </row>
    <row r="251" spans="1:40" x14ac:dyDescent="0.2">
      <c r="A251" s="287"/>
      <c r="B251" s="123">
        <f t="shared" si="139"/>
        <v>100</v>
      </c>
      <c r="C251" s="134">
        <v>26.5</v>
      </c>
      <c r="D251" s="135">
        <v>16.899999999999999</v>
      </c>
      <c r="E251" s="135">
        <v>15.9</v>
      </c>
      <c r="F251" s="135">
        <v>14.1</v>
      </c>
      <c r="G251" s="135">
        <v>15.3</v>
      </c>
      <c r="H251" s="135">
        <v>15.3</v>
      </c>
      <c r="I251" s="135">
        <v>15.3</v>
      </c>
      <c r="J251" s="135">
        <v>9.8000000000000007</v>
      </c>
      <c r="K251" s="135">
        <v>12</v>
      </c>
      <c r="L251" s="135">
        <v>10.4</v>
      </c>
      <c r="M251" s="135">
        <v>10.8</v>
      </c>
      <c r="N251" s="135">
        <v>9.4</v>
      </c>
      <c r="O251" s="135">
        <v>10</v>
      </c>
      <c r="P251" s="135">
        <v>7.9</v>
      </c>
      <c r="Q251" s="135">
        <v>6.9</v>
      </c>
      <c r="R251" s="135">
        <v>6.7</v>
      </c>
      <c r="S251" s="135">
        <v>5.3</v>
      </c>
      <c r="T251" s="135">
        <v>5.3</v>
      </c>
      <c r="U251" s="135">
        <v>6.7</v>
      </c>
      <c r="V251" s="135">
        <v>5.0999999999999996</v>
      </c>
      <c r="W251" s="135">
        <v>4.3</v>
      </c>
      <c r="X251" s="135">
        <v>3.3</v>
      </c>
      <c r="Y251" s="135">
        <v>3.3</v>
      </c>
      <c r="Z251" s="135">
        <v>3.7</v>
      </c>
      <c r="AA251" s="135">
        <v>3.1</v>
      </c>
      <c r="AB251" s="135">
        <v>2.2000000000000002</v>
      </c>
      <c r="AC251" s="135">
        <v>3.3</v>
      </c>
      <c r="AD251" s="135">
        <v>2</v>
      </c>
      <c r="AE251" s="135">
        <v>3.1</v>
      </c>
      <c r="AF251" s="135">
        <v>1.6</v>
      </c>
      <c r="AG251" s="135">
        <v>1.6</v>
      </c>
      <c r="AH251" s="135">
        <v>1.6</v>
      </c>
      <c r="AI251" s="135">
        <v>1.6</v>
      </c>
      <c r="AJ251" s="135">
        <v>1</v>
      </c>
      <c r="AK251" s="135">
        <v>1.4</v>
      </c>
      <c r="AL251" s="135">
        <v>0</v>
      </c>
      <c r="AM251" s="137">
        <v>21.6</v>
      </c>
      <c r="AN251" s="214"/>
    </row>
    <row r="252" spans="1:40" ht="13.5" customHeight="1" x14ac:dyDescent="0.2">
      <c r="A252" s="286" t="str">
        <f>A236</f>
        <v>きわめて不満だ(n = 130 )</v>
      </c>
      <c r="B252" s="122">
        <f t="shared" si="139"/>
        <v>138</v>
      </c>
      <c r="C252" s="138">
        <v>30</v>
      </c>
      <c r="D252" s="139">
        <v>16</v>
      </c>
      <c r="E252" s="139">
        <v>11</v>
      </c>
      <c r="F252" s="139">
        <v>16</v>
      </c>
      <c r="G252" s="139">
        <v>15</v>
      </c>
      <c r="H252" s="139">
        <v>19</v>
      </c>
      <c r="I252" s="139">
        <v>11</v>
      </c>
      <c r="J252" s="139">
        <v>11</v>
      </c>
      <c r="K252" s="139">
        <v>17</v>
      </c>
      <c r="L252" s="139">
        <v>10</v>
      </c>
      <c r="M252" s="139">
        <v>17</v>
      </c>
      <c r="N252" s="139">
        <v>11</v>
      </c>
      <c r="O252" s="139">
        <v>9</v>
      </c>
      <c r="P252" s="139">
        <v>16</v>
      </c>
      <c r="Q252" s="139">
        <v>10</v>
      </c>
      <c r="R252" s="139">
        <v>7</v>
      </c>
      <c r="S252" s="139">
        <v>12</v>
      </c>
      <c r="T252" s="139">
        <v>12</v>
      </c>
      <c r="U252" s="139">
        <v>7</v>
      </c>
      <c r="V252" s="139">
        <v>7</v>
      </c>
      <c r="W252" s="139">
        <v>4</v>
      </c>
      <c r="X252" s="139">
        <v>5</v>
      </c>
      <c r="Y252" s="139">
        <v>4</v>
      </c>
      <c r="Z252" s="139">
        <v>4</v>
      </c>
      <c r="AA252" s="139">
        <v>3</v>
      </c>
      <c r="AB252" s="139">
        <v>2</v>
      </c>
      <c r="AC252" s="139">
        <v>0</v>
      </c>
      <c r="AD252" s="139">
        <v>6</v>
      </c>
      <c r="AE252" s="139">
        <v>0</v>
      </c>
      <c r="AF252" s="139">
        <v>4</v>
      </c>
      <c r="AG252" s="139">
        <v>5</v>
      </c>
      <c r="AH252" s="139">
        <v>4</v>
      </c>
      <c r="AI252" s="139">
        <v>3</v>
      </c>
      <c r="AJ252" s="139">
        <v>2</v>
      </c>
      <c r="AK252" s="139">
        <v>0</v>
      </c>
      <c r="AL252" s="139">
        <v>4</v>
      </c>
      <c r="AM252" s="140">
        <v>46</v>
      </c>
      <c r="AN252" s="5">
        <f>SUM(C252:AM252)</f>
        <v>360</v>
      </c>
    </row>
    <row r="253" spans="1:40" x14ac:dyDescent="0.2">
      <c r="A253" s="287"/>
      <c r="B253" s="123">
        <f t="shared" si="139"/>
        <v>100</v>
      </c>
      <c r="C253" s="134">
        <v>21.7</v>
      </c>
      <c r="D253" s="135">
        <v>11.6</v>
      </c>
      <c r="E253" s="135">
        <v>8</v>
      </c>
      <c r="F253" s="135">
        <v>11.6</v>
      </c>
      <c r="G253" s="135">
        <v>10.9</v>
      </c>
      <c r="H253" s="135">
        <v>13.8</v>
      </c>
      <c r="I253" s="135">
        <v>8</v>
      </c>
      <c r="J253" s="135">
        <v>8</v>
      </c>
      <c r="K253" s="135">
        <v>12.3</v>
      </c>
      <c r="L253" s="135">
        <v>7.2</v>
      </c>
      <c r="M253" s="135">
        <v>12.3</v>
      </c>
      <c r="N253" s="135">
        <v>8</v>
      </c>
      <c r="O253" s="135">
        <v>6.5</v>
      </c>
      <c r="P253" s="135">
        <v>11.6</v>
      </c>
      <c r="Q253" s="135">
        <v>7.2</v>
      </c>
      <c r="R253" s="135">
        <v>5.0999999999999996</v>
      </c>
      <c r="S253" s="135">
        <v>8.6999999999999993</v>
      </c>
      <c r="T253" s="135">
        <v>8.6999999999999993</v>
      </c>
      <c r="U253" s="135">
        <v>5.0999999999999996</v>
      </c>
      <c r="V253" s="135">
        <v>5.0999999999999996</v>
      </c>
      <c r="W253" s="135">
        <v>2.9</v>
      </c>
      <c r="X253" s="135">
        <v>3.6</v>
      </c>
      <c r="Y253" s="135">
        <v>2.9</v>
      </c>
      <c r="Z253" s="135">
        <v>2.9</v>
      </c>
      <c r="AA253" s="135">
        <v>2.2000000000000002</v>
      </c>
      <c r="AB253" s="135">
        <v>1.4</v>
      </c>
      <c r="AC253" s="135">
        <v>0</v>
      </c>
      <c r="AD253" s="135">
        <v>4.3</v>
      </c>
      <c r="AE253" s="135">
        <v>0</v>
      </c>
      <c r="AF253" s="135">
        <v>2.9</v>
      </c>
      <c r="AG253" s="135">
        <v>3.6</v>
      </c>
      <c r="AH253" s="135">
        <v>2.9</v>
      </c>
      <c r="AI253" s="135">
        <v>2.2000000000000002</v>
      </c>
      <c r="AJ253" s="135">
        <v>1.4</v>
      </c>
      <c r="AK253" s="135">
        <v>0</v>
      </c>
      <c r="AL253" s="135">
        <v>2.9</v>
      </c>
      <c r="AM253" s="137">
        <v>33.299999999999997</v>
      </c>
      <c r="AN253" s="214"/>
    </row>
    <row r="254" spans="1:40" x14ac:dyDescent="0.2">
      <c r="A254" s="286" t="str">
        <f>A238</f>
        <v>わからない(n = 65 )</v>
      </c>
      <c r="B254" s="122">
        <f t="shared" si="139"/>
        <v>76</v>
      </c>
      <c r="C254" s="138">
        <v>12</v>
      </c>
      <c r="D254" s="139">
        <v>5</v>
      </c>
      <c r="E254" s="139">
        <v>8</v>
      </c>
      <c r="F254" s="139">
        <v>9</v>
      </c>
      <c r="G254" s="139">
        <v>4</v>
      </c>
      <c r="H254" s="139">
        <v>6</v>
      </c>
      <c r="I254" s="139">
        <v>4</v>
      </c>
      <c r="J254" s="139">
        <v>5</v>
      </c>
      <c r="K254" s="139">
        <v>10</v>
      </c>
      <c r="L254" s="139">
        <v>6</v>
      </c>
      <c r="M254" s="139">
        <v>5</v>
      </c>
      <c r="N254" s="139">
        <v>2</v>
      </c>
      <c r="O254" s="139">
        <v>6</v>
      </c>
      <c r="P254" s="139">
        <v>3</v>
      </c>
      <c r="Q254" s="139">
        <v>5</v>
      </c>
      <c r="R254" s="139">
        <v>6</v>
      </c>
      <c r="S254" s="139">
        <v>5</v>
      </c>
      <c r="T254" s="139">
        <v>1</v>
      </c>
      <c r="U254" s="139">
        <v>1</v>
      </c>
      <c r="V254" s="139">
        <v>1</v>
      </c>
      <c r="W254" s="139">
        <v>1</v>
      </c>
      <c r="X254" s="139">
        <v>1</v>
      </c>
      <c r="Y254" s="139">
        <v>1</v>
      </c>
      <c r="Z254" s="139">
        <v>1</v>
      </c>
      <c r="AA254" s="139">
        <v>0</v>
      </c>
      <c r="AB254" s="139">
        <v>1</v>
      </c>
      <c r="AC254" s="139">
        <v>2</v>
      </c>
      <c r="AD254" s="139">
        <v>1</v>
      </c>
      <c r="AE254" s="139">
        <v>0</v>
      </c>
      <c r="AF254" s="139">
        <v>0</v>
      </c>
      <c r="AG254" s="139">
        <v>0</v>
      </c>
      <c r="AH254" s="139">
        <v>1</v>
      </c>
      <c r="AI254" s="139">
        <v>1</v>
      </c>
      <c r="AJ254" s="139">
        <v>1</v>
      </c>
      <c r="AK254" s="139">
        <v>0</v>
      </c>
      <c r="AL254" s="139">
        <v>0</v>
      </c>
      <c r="AM254" s="140">
        <v>39</v>
      </c>
      <c r="AN254" s="5">
        <f>SUM(C254:AM254)</f>
        <v>154</v>
      </c>
    </row>
    <row r="255" spans="1:40" x14ac:dyDescent="0.2">
      <c r="A255" s="287"/>
      <c r="B255" s="123">
        <f t="shared" si="139"/>
        <v>100</v>
      </c>
      <c r="C255" s="134">
        <v>15.8</v>
      </c>
      <c r="D255" s="135">
        <v>6.6</v>
      </c>
      <c r="E255" s="135">
        <v>10.5</v>
      </c>
      <c r="F255" s="135">
        <v>11.8</v>
      </c>
      <c r="G255" s="135">
        <v>5.3</v>
      </c>
      <c r="H255" s="135">
        <v>7.9</v>
      </c>
      <c r="I255" s="135">
        <v>5.3</v>
      </c>
      <c r="J255" s="135">
        <v>6.6</v>
      </c>
      <c r="K255" s="135">
        <v>13.2</v>
      </c>
      <c r="L255" s="135">
        <v>7.9</v>
      </c>
      <c r="M255" s="135">
        <v>6.6</v>
      </c>
      <c r="N255" s="135">
        <v>2.6</v>
      </c>
      <c r="O255" s="135">
        <v>7.9</v>
      </c>
      <c r="P255" s="135">
        <v>3.9</v>
      </c>
      <c r="Q255" s="135">
        <v>6.6</v>
      </c>
      <c r="R255" s="135">
        <v>7.9</v>
      </c>
      <c r="S255" s="135">
        <v>6.6</v>
      </c>
      <c r="T255" s="135">
        <v>1.3</v>
      </c>
      <c r="U255" s="135">
        <v>1.3</v>
      </c>
      <c r="V255" s="135">
        <v>1.3</v>
      </c>
      <c r="W255" s="135">
        <v>1.3</v>
      </c>
      <c r="X255" s="135">
        <v>1.3</v>
      </c>
      <c r="Y255" s="135">
        <v>1.3</v>
      </c>
      <c r="Z255" s="135">
        <v>1.3</v>
      </c>
      <c r="AA255" s="135">
        <v>0</v>
      </c>
      <c r="AB255" s="135">
        <v>1.3</v>
      </c>
      <c r="AC255" s="135">
        <v>2.6</v>
      </c>
      <c r="AD255" s="135">
        <v>1.3</v>
      </c>
      <c r="AE255" s="135">
        <v>0</v>
      </c>
      <c r="AF255" s="135">
        <v>0</v>
      </c>
      <c r="AG255" s="135">
        <v>0</v>
      </c>
      <c r="AH255" s="135">
        <v>1.3</v>
      </c>
      <c r="AI255" s="135">
        <v>1.3</v>
      </c>
      <c r="AJ255" s="135">
        <v>1.3</v>
      </c>
      <c r="AK255" s="135">
        <v>0</v>
      </c>
      <c r="AL255" s="135">
        <v>0</v>
      </c>
      <c r="AM255" s="137">
        <v>51.3</v>
      </c>
      <c r="AN255" s="251"/>
    </row>
    <row r="256" spans="1:40" x14ac:dyDescent="0.2">
      <c r="A256" s="203"/>
      <c r="B256" s="201"/>
      <c r="C256" s="201">
        <v>1</v>
      </c>
      <c r="D256" s="201">
        <v>2</v>
      </c>
      <c r="E256" s="201">
        <v>3</v>
      </c>
      <c r="F256" s="201">
        <v>4</v>
      </c>
      <c r="G256" s="201">
        <v>5</v>
      </c>
      <c r="H256" s="201">
        <v>6</v>
      </c>
      <c r="I256" s="201">
        <v>7</v>
      </c>
      <c r="J256" s="201">
        <v>8</v>
      </c>
      <c r="K256" s="201">
        <v>9</v>
      </c>
      <c r="L256" s="201">
        <v>10</v>
      </c>
      <c r="M256" s="201">
        <v>11</v>
      </c>
      <c r="N256" s="201">
        <v>12</v>
      </c>
      <c r="O256" s="201">
        <v>13</v>
      </c>
      <c r="P256" s="201">
        <v>14</v>
      </c>
      <c r="Q256" s="201">
        <v>15</v>
      </c>
      <c r="R256" s="201">
        <v>16</v>
      </c>
      <c r="S256" s="201">
        <v>17</v>
      </c>
      <c r="T256" s="201">
        <v>18</v>
      </c>
      <c r="U256" s="201">
        <v>19</v>
      </c>
      <c r="V256" s="201">
        <v>20</v>
      </c>
      <c r="W256" s="201">
        <v>21</v>
      </c>
      <c r="X256" s="201">
        <v>22</v>
      </c>
      <c r="Y256" s="201">
        <v>23</v>
      </c>
      <c r="Z256" s="201">
        <v>24</v>
      </c>
      <c r="AA256" s="201">
        <v>25</v>
      </c>
      <c r="AB256" s="201">
        <v>26</v>
      </c>
      <c r="AC256" s="201">
        <v>27</v>
      </c>
      <c r="AD256" s="201">
        <v>28</v>
      </c>
      <c r="AE256" s="201">
        <v>29</v>
      </c>
      <c r="AF256" s="201">
        <v>30</v>
      </c>
      <c r="AG256" s="201">
        <v>31</v>
      </c>
      <c r="AH256" s="201">
        <v>32</v>
      </c>
      <c r="AI256" s="201">
        <v>33</v>
      </c>
      <c r="AJ256" s="201">
        <v>34</v>
      </c>
      <c r="AK256" s="201">
        <v>35</v>
      </c>
      <c r="AL256" s="201">
        <v>36</v>
      </c>
      <c r="AM256" s="201">
        <v>37</v>
      </c>
      <c r="AN256" s="251"/>
    </row>
    <row r="257" spans="1:36" x14ac:dyDescent="0.2">
      <c r="A257" s="26" t="s">
        <v>2</v>
      </c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9"/>
    </row>
    <row r="258" spans="1:36" ht="12.75" customHeight="1" x14ac:dyDescent="0.2">
      <c r="A258" s="6" t="s">
        <v>368</v>
      </c>
      <c r="B258" s="4"/>
      <c r="C258" s="27">
        <v>1</v>
      </c>
      <c r="D258" s="27">
        <v>2</v>
      </c>
      <c r="E258" s="27">
        <v>3</v>
      </c>
      <c r="F258" s="27">
        <v>4</v>
      </c>
      <c r="G258" s="27">
        <v>5</v>
      </c>
      <c r="H258" s="27">
        <v>6</v>
      </c>
      <c r="I258" s="27">
        <v>7</v>
      </c>
      <c r="J258" s="27">
        <v>8</v>
      </c>
      <c r="K258" s="27">
        <v>9</v>
      </c>
      <c r="L258" s="27">
        <v>10</v>
      </c>
    </row>
    <row r="259" spans="1:36" ht="33.75" customHeight="1" x14ac:dyDescent="0.2">
      <c r="A259" s="12" t="str">
        <f>A227</f>
        <v>【くらしの満足度別】</v>
      </c>
      <c r="B259" s="67" t="str">
        <f>B185</f>
        <v>調査数</v>
      </c>
      <c r="C259" s="68" t="str">
        <f t="shared" ref="C259:L259" si="140">C243</f>
        <v>防災対策</v>
      </c>
      <c r="D259" s="69" t="str">
        <f t="shared" si="140"/>
        <v>道路整備・維持管理</v>
      </c>
      <c r="E259" s="69" t="str">
        <f t="shared" si="140"/>
        <v>子育て支援</v>
      </c>
      <c r="F259" s="69" t="str">
        <f t="shared" si="140"/>
        <v>高齢者福祉</v>
      </c>
      <c r="G259" s="69" t="str">
        <f t="shared" si="140"/>
        <v>防犯・交通安全対策</v>
      </c>
      <c r="H259" s="69" t="str">
        <f t="shared" si="140"/>
        <v>観光振興</v>
      </c>
      <c r="I259" s="70" t="str">
        <f t="shared" si="140"/>
        <v>河川整備・維持管理</v>
      </c>
      <c r="J259" s="69" t="str">
        <f t="shared" si="140"/>
        <v>地域医療の確保</v>
      </c>
      <c r="K259" s="70" t="str">
        <f t="shared" si="140"/>
        <v>廃棄物対策</v>
      </c>
      <c r="L259" s="71" t="str">
        <f t="shared" si="140"/>
        <v>自然環境保全</v>
      </c>
      <c r="V259" s="229"/>
    </row>
    <row r="260" spans="1:36" ht="12.75" customHeight="1" x14ac:dyDescent="0.2">
      <c r="A260" s="286" t="str">
        <f>A228</f>
        <v>全体(n = 1,553 )　　</v>
      </c>
      <c r="B260" s="122">
        <f t="shared" ref="B260:B271" si="141">B228</f>
        <v>1566</v>
      </c>
      <c r="C260" s="130">
        <f t="shared" ref="C260:L260" si="142">C244</f>
        <v>417</v>
      </c>
      <c r="D260" s="131">
        <f t="shared" si="142"/>
        <v>263</v>
      </c>
      <c r="E260" s="131">
        <f t="shared" si="142"/>
        <v>244</v>
      </c>
      <c r="F260" s="131">
        <f t="shared" si="142"/>
        <v>232</v>
      </c>
      <c r="G260" s="131">
        <f t="shared" si="142"/>
        <v>223</v>
      </c>
      <c r="H260" s="131">
        <f t="shared" si="142"/>
        <v>216</v>
      </c>
      <c r="I260" s="132">
        <f t="shared" si="142"/>
        <v>210</v>
      </c>
      <c r="J260" s="131">
        <f t="shared" si="142"/>
        <v>180</v>
      </c>
      <c r="K260" s="132">
        <f t="shared" si="142"/>
        <v>178</v>
      </c>
      <c r="L260" s="133">
        <f t="shared" si="142"/>
        <v>155</v>
      </c>
    </row>
    <row r="261" spans="1:36" ht="12.75" customHeight="1" x14ac:dyDescent="0.2">
      <c r="A261" s="287"/>
      <c r="B261" s="123">
        <f t="shared" si="141"/>
        <v>100</v>
      </c>
      <c r="C261" s="134">
        <f t="shared" ref="C261:L261" si="143">C245</f>
        <v>26.6</v>
      </c>
      <c r="D261" s="135">
        <f t="shared" si="143"/>
        <v>16.8</v>
      </c>
      <c r="E261" s="135">
        <f t="shared" si="143"/>
        <v>15.6</v>
      </c>
      <c r="F261" s="135">
        <f t="shared" si="143"/>
        <v>14.8</v>
      </c>
      <c r="G261" s="135">
        <f t="shared" si="143"/>
        <v>14.2</v>
      </c>
      <c r="H261" s="135">
        <f t="shared" si="143"/>
        <v>13.8</v>
      </c>
      <c r="I261" s="136">
        <f t="shared" si="143"/>
        <v>13.4</v>
      </c>
      <c r="J261" s="135">
        <f t="shared" si="143"/>
        <v>11.5</v>
      </c>
      <c r="K261" s="136">
        <f t="shared" si="143"/>
        <v>11.4</v>
      </c>
      <c r="L261" s="137">
        <f t="shared" si="143"/>
        <v>9.9</v>
      </c>
      <c r="V261" s="229"/>
    </row>
    <row r="262" spans="1:36" ht="12.75" customHeight="1" x14ac:dyDescent="0.2">
      <c r="A262" s="290" t="str">
        <f>A230</f>
        <v>十分満足している(n = 66 )</v>
      </c>
      <c r="B262" s="122">
        <f t="shared" si="141"/>
        <v>54</v>
      </c>
      <c r="C262" s="138">
        <f t="shared" ref="C262:L262" si="144">C246</f>
        <v>15</v>
      </c>
      <c r="D262" s="139">
        <f t="shared" si="144"/>
        <v>8</v>
      </c>
      <c r="E262" s="139">
        <f t="shared" si="144"/>
        <v>12</v>
      </c>
      <c r="F262" s="139">
        <f t="shared" si="144"/>
        <v>8</v>
      </c>
      <c r="G262" s="139">
        <f t="shared" si="144"/>
        <v>10</v>
      </c>
      <c r="H262" s="139">
        <f t="shared" si="144"/>
        <v>4</v>
      </c>
      <c r="I262" s="149">
        <f t="shared" si="144"/>
        <v>8</v>
      </c>
      <c r="J262" s="139">
        <f t="shared" si="144"/>
        <v>9</v>
      </c>
      <c r="K262" s="149">
        <f t="shared" si="144"/>
        <v>3</v>
      </c>
      <c r="L262" s="140">
        <f t="shared" si="144"/>
        <v>10</v>
      </c>
    </row>
    <row r="263" spans="1:36" x14ac:dyDescent="0.2">
      <c r="A263" s="291"/>
      <c r="B263" s="123">
        <f t="shared" si="141"/>
        <v>100</v>
      </c>
      <c r="C263" s="134">
        <f t="shared" ref="C263:L263" si="145">C247</f>
        <v>27.8</v>
      </c>
      <c r="D263" s="135">
        <f t="shared" si="145"/>
        <v>14.8</v>
      </c>
      <c r="E263" s="135">
        <f t="shared" si="145"/>
        <v>22.2</v>
      </c>
      <c r="F263" s="135">
        <f t="shared" si="145"/>
        <v>14.8</v>
      </c>
      <c r="G263" s="135">
        <f t="shared" si="145"/>
        <v>18.5</v>
      </c>
      <c r="H263" s="135">
        <f t="shared" si="145"/>
        <v>7.4</v>
      </c>
      <c r="I263" s="136">
        <f t="shared" si="145"/>
        <v>14.8</v>
      </c>
      <c r="J263" s="135">
        <f t="shared" si="145"/>
        <v>16.7</v>
      </c>
      <c r="K263" s="136">
        <f t="shared" si="145"/>
        <v>5.6</v>
      </c>
      <c r="L263" s="137">
        <f t="shared" si="145"/>
        <v>18.5</v>
      </c>
      <c r="V263" s="229"/>
    </row>
    <row r="264" spans="1:36" x14ac:dyDescent="0.2">
      <c r="A264" s="290" t="str">
        <f>A232</f>
        <v>おおむね満足している(n = 768 )</v>
      </c>
      <c r="B264" s="122">
        <f t="shared" si="141"/>
        <v>777</v>
      </c>
      <c r="C264" s="138">
        <f t="shared" ref="C264:L264" si="146">C248</f>
        <v>223</v>
      </c>
      <c r="D264" s="139">
        <f t="shared" si="146"/>
        <v>148</v>
      </c>
      <c r="E264" s="139">
        <f t="shared" si="146"/>
        <v>131</v>
      </c>
      <c r="F264" s="139">
        <f t="shared" si="146"/>
        <v>127</v>
      </c>
      <c r="G264" s="139">
        <f t="shared" si="146"/>
        <v>115</v>
      </c>
      <c r="H264" s="139">
        <f t="shared" si="146"/>
        <v>108</v>
      </c>
      <c r="I264" s="149">
        <f t="shared" si="146"/>
        <v>109</v>
      </c>
      <c r="J264" s="139">
        <f t="shared" si="146"/>
        <v>103</v>
      </c>
      <c r="K264" s="149">
        <f t="shared" si="146"/>
        <v>87</v>
      </c>
      <c r="L264" s="140">
        <f t="shared" si="146"/>
        <v>75</v>
      </c>
    </row>
    <row r="265" spans="1:36" x14ac:dyDescent="0.2">
      <c r="A265" s="291"/>
      <c r="B265" s="123">
        <f t="shared" si="141"/>
        <v>100</v>
      </c>
      <c r="C265" s="134">
        <f t="shared" ref="C265:L265" si="147">C249</f>
        <v>28.7</v>
      </c>
      <c r="D265" s="135">
        <f t="shared" si="147"/>
        <v>19</v>
      </c>
      <c r="E265" s="135">
        <f t="shared" si="147"/>
        <v>16.899999999999999</v>
      </c>
      <c r="F265" s="135">
        <f t="shared" si="147"/>
        <v>16.3</v>
      </c>
      <c r="G265" s="135">
        <f t="shared" si="147"/>
        <v>14.8</v>
      </c>
      <c r="H265" s="135">
        <f t="shared" si="147"/>
        <v>13.9</v>
      </c>
      <c r="I265" s="136">
        <f t="shared" si="147"/>
        <v>14</v>
      </c>
      <c r="J265" s="135">
        <f t="shared" si="147"/>
        <v>13.3</v>
      </c>
      <c r="K265" s="136">
        <f t="shared" si="147"/>
        <v>11.2</v>
      </c>
      <c r="L265" s="137">
        <f t="shared" si="147"/>
        <v>9.6999999999999993</v>
      </c>
    </row>
    <row r="266" spans="1:36" ht="13.5" customHeight="1" x14ac:dyDescent="0.2">
      <c r="A266" s="290" t="str">
        <f>A234</f>
        <v>まだまだ不満だ(n = 511 )</v>
      </c>
      <c r="B266" s="122">
        <f t="shared" si="141"/>
        <v>509</v>
      </c>
      <c r="C266" s="138">
        <f t="shared" ref="C266:L266" si="148">C250</f>
        <v>135</v>
      </c>
      <c r="D266" s="139">
        <f t="shared" si="148"/>
        <v>86</v>
      </c>
      <c r="E266" s="139">
        <f t="shared" si="148"/>
        <v>81</v>
      </c>
      <c r="F266" s="139">
        <f t="shared" si="148"/>
        <v>72</v>
      </c>
      <c r="G266" s="139">
        <f t="shared" si="148"/>
        <v>78</v>
      </c>
      <c r="H266" s="139">
        <f t="shared" si="148"/>
        <v>78</v>
      </c>
      <c r="I266" s="149">
        <f t="shared" si="148"/>
        <v>78</v>
      </c>
      <c r="J266" s="139">
        <f t="shared" si="148"/>
        <v>50</v>
      </c>
      <c r="K266" s="149">
        <f t="shared" si="148"/>
        <v>61</v>
      </c>
      <c r="L266" s="140">
        <f t="shared" si="148"/>
        <v>53</v>
      </c>
    </row>
    <row r="267" spans="1:36" ht="13.5" customHeight="1" x14ac:dyDescent="0.2">
      <c r="A267" s="291"/>
      <c r="B267" s="123">
        <f t="shared" si="141"/>
        <v>100</v>
      </c>
      <c r="C267" s="134">
        <f t="shared" ref="C267:L267" si="149">C251</f>
        <v>26.5</v>
      </c>
      <c r="D267" s="135">
        <f t="shared" si="149"/>
        <v>16.899999999999999</v>
      </c>
      <c r="E267" s="135">
        <f t="shared" si="149"/>
        <v>15.9</v>
      </c>
      <c r="F267" s="135">
        <f t="shared" si="149"/>
        <v>14.1</v>
      </c>
      <c r="G267" s="135">
        <f t="shared" si="149"/>
        <v>15.3</v>
      </c>
      <c r="H267" s="135">
        <f t="shared" si="149"/>
        <v>15.3</v>
      </c>
      <c r="I267" s="136">
        <f t="shared" si="149"/>
        <v>15.3</v>
      </c>
      <c r="J267" s="135">
        <f t="shared" si="149"/>
        <v>9.8000000000000007</v>
      </c>
      <c r="K267" s="136">
        <f t="shared" si="149"/>
        <v>12</v>
      </c>
      <c r="L267" s="137">
        <f t="shared" si="149"/>
        <v>10.4</v>
      </c>
    </row>
    <row r="268" spans="1:36" x14ac:dyDescent="0.2">
      <c r="A268" s="290" t="str">
        <f>A236</f>
        <v>きわめて不満だ(n = 130 )</v>
      </c>
      <c r="B268" s="122">
        <f t="shared" si="141"/>
        <v>138</v>
      </c>
      <c r="C268" s="138">
        <f t="shared" ref="C268:L268" si="150">C252</f>
        <v>30</v>
      </c>
      <c r="D268" s="139">
        <f t="shared" si="150"/>
        <v>16</v>
      </c>
      <c r="E268" s="139">
        <f t="shared" si="150"/>
        <v>11</v>
      </c>
      <c r="F268" s="139">
        <f t="shared" si="150"/>
        <v>16</v>
      </c>
      <c r="G268" s="139">
        <f t="shared" si="150"/>
        <v>15</v>
      </c>
      <c r="H268" s="139">
        <f t="shared" si="150"/>
        <v>19</v>
      </c>
      <c r="I268" s="149">
        <f t="shared" si="150"/>
        <v>11</v>
      </c>
      <c r="J268" s="139">
        <f t="shared" si="150"/>
        <v>11</v>
      </c>
      <c r="K268" s="149">
        <f t="shared" si="150"/>
        <v>17</v>
      </c>
      <c r="L268" s="140">
        <f t="shared" si="150"/>
        <v>10</v>
      </c>
    </row>
    <row r="269" spans="1:36" x14ac:dyDescent="0.2">
      <c r="A269" s="291"/>
      <c r="B269" s="123">
        <f t="shared" si="141"/>
        <v>100</v>
      </c>
      <c r="C269" s="134">
        <f t="shared" ref="C269:L269" si="151">C253</f>
        <v>21.7</v>
      </c>
      <c r="D269" s="135">
        <f t="shared" si="151"/>
        <v>11.6</v>
      </c>
      <c r="E269" s="135">
        <f t="shared" si="151"/>
        <v>8</v>
      </c>
      <c r="F269" s="135">
        <f t="shared" si="151"/>
        <v>11.6</v>
      </c>
      <c r="G269" s="135">
        <f t="shared" si="151"/>
        <v>10.9</v>
      </c>
      <c r="H269" s="135">
        <f t="shared" si="151"/>
        <v>13.8</v>
      </c>
      <c r="I269" s="136">
        <f t="shared" si="151"/>
        <v>8</v>
      </c>
      <c r="J269" s="135">
        <f t="shared" si="151"/>
        <v>8</v>
      </c>
      <c r="K269" s="136">
        <f t="shared" si="151"/>
        <v>12.3</v>
      </c>
      <c r="L269" s="137">
        <f t="shared" si="151"/>
        <v>7.2</v>
      </c>
    </row>
    <row r="270" spans="1:36" x14ac:dyDescent="0.2">
      <c r="A270" s="286" t="str">
        <f>A238</f>
        <v>わからない(n = 65 )</v>
      </c>
      <c r="B270" s="122">
        <f t="shared" si="141"/>
        <v>76</v>
      </c>
      <c r="C270" s="138">
        <f t="shared" ref="C270:L270" si="152">C254</f>
        <v>12</v>
      </c>
      <c r="D270" s="139">
        <f t="shared" si="152"/>
        <v>5</v>
      </c>
      <c r="E270" s="139">
        <f t="shared" si="152"/>
        <v>8</v>
      </c>
      <c r="F270" s="139">
        <f t="shared" si="152"/>
        <v>9</v>
      </c>
      <c r="G270" s="139">
        <f t="shared" si="152"/>
        <v>4</v>
      </c>
      <c r="H270" s="139">
        <f t="shared" si="152"/>
        <v>6</v>
      </c>
      <c r="I270" s="149">
        <f t="shared" si="152"/>
        <v>4</v>
      </c>
      <c r="J270" s="139">
        <f t="shared" si="152"/>
        <v>5</v>
      </c>
      <c r="K270" s="149">
        <f t="shared" si="152"/>
        <v>10</v>
      </c>
      <c r="L270" s="140">
        <f t="shared" si="152"/>
        <v>6</v>
      </c>
    </row>
    <row r="271" spans="1:36" x14ac:dyDescent="0.2">
      <c r="A271" s="287"/>
      <c r="B271" s="123">
        <f t="shared" si="141"/>
        <v>100</v>
      </c>
      <c r="C271" s="134">
        <f t="shared" ref="C271:L271" si="153">C255</f>
        <v>15.8</v>
      </c>
      <c r="D271" s="135">
        <f t="shared" si="153"/>
        <v>6.6</v>
      </c>
      <c r="E271" s="135">
        <f t="shared" si="153"/>
        <v>10.5</v>
      </c>
      <c r="F271" s="135">
        <f t="shared" si="153"/>
        <v>11.8</v>
      </c>
      <c r="G271" s="135">
        <f t="shared" si="153"/>
        <v>5.3</v>
      </c>
      <c r="H271" s="135">
        <f t="shared" si="153"/>
        <v>7.9</v>
      </c>
      <c r="I271" s="136">
        <f t="shared" si="153"/>
        <v>5.3</v>
      </c>
      <c r="J271" s="135">
        <f t="shared" si="153"/>
        <v>6.6</v>
      </c>
      <c r="K271" s="136">
        <f t="shared" si="153"/>
        <v>13.2</v>
      </c>
      <c r="L271" s="137">
        <f t="shared" si="153"/>
        <v>7.9</v>
      </c>
    </row>
    <row r="272" spans="1:36" x14ac:dyDescent="0.2">
      <c r="A272" s="26" t="s">
        <v>2</v>
      </c>
    </row>
    <row r="273" spans="1:36" ht="12.75" customHeight="1" x14ac:dyDescent="0.2">
      <c r="A273" s="6" t="s">
        <v>330</v>
      </c>
      <c r="B273" s="4"/>
      <c r="C273" s="27">
        <v>1</v>
      </c>
      <c r="D273" s="27">
        <v>2</v>
      </c>
      <c r="E273" s="27">
        <v>3</v>
      </c>
      <c r="F273" s="27">
        <v>4</v>
      </c>
      <c r="G273" s="27">
        <v>5</v>
      </c>
      <c r="H273" s="27">
        <v>6</v>
      </c>
      <c r="I273" s="27">
        <v>7</v>
      </c>
      <c r="J273" s="27">
        <v>8</v>
      </c>
      <c r="K273" s="27">
        <v>9</v>
      </c>
      <c r="L273" s="27">
        <v>10</v>
      </c>
      <c r="N273" s="250"/>
      <c r="O273" s="191">
        <v>1</v>
      </c>
      <c r="P273" s="191">
        <v>2</v>
      </c>
      <c r="Q273" s="191">
        <v>3</v>
      </c>
      <c r="R273" s="191">
        <v>4</v>
      </c>
      <c r="S273" s="191">
        <v>5</v>
      </c>
      <c r="T273" s="191">
        <v>6</v>
      </c>
      <c r="U273" s="191">
        <v>7</v>
      </c>
      <c r="V273" s="191">
        <v>8</v>
      </c>
      <c r="W273" s="191">
        <v>9</v>
      </c>
      <c r="X273" s="191">
        <v>10</v>
      </c>
    </row>
    <row r="274" spans="1:36" ht="33.75" customHeight="1" x14ac:dyDescent="0.2">
      <c r="A274" s="12" t="str">
        <f t="shared" ref="A274:L274" si="154">A259</f>
        <v>【くらしの満足度別】</v>
      </c>
      <c r="B274" s="67" t="str">
        <f t="shared" si="154"/>
        <v>調査数</v>
      </c>
      <c r="C274" s="68" t="str">
        <f t="shared" si="154"/>
        <v>防災対策</v>
      </c>
      <c r="D274" s="69" t="str">
        <f t="shared" si="154"/>
        <v>道路整備・維持管理</v>
      </c>
      <c r="E274" s="69" t="str">
        <f t="shared" si="154"/>
        <v>子育て支援</v>
      </c>
      <c r="F274" s="69" t="str">
        <f t="shared" si="154"/>
        <v>高齢者福祉</v>
      </c>
      <c r="G274" s="69" t="str">
        <f t="shared" si="154"/>
        <v>防犯・交通安全対策</v>
      </c>
      <c r="H274" s="69" t="str">
        <f t="shared" si="154"/>
        <v>観光振興</v>
      </c>
      <c r="I274" s="70" t="str">
        <f t="shared" si="154"/>
        <v>河川整備・維持管理</v>
      </c>
      <c r="J274" s="69" t="str">
        <f t="shared" si="154"/>
        <v>地域医療の確保</v>
      </c>
      <c r="K274" s="70" t="str">
        <f t="shared" si="154"/>
        <v>廃棄物対策</v>
      </c>
      <c r="L274" s="71" t="str">
        <f t="shared" si="154"/>
        <v>自然環境保全</v>
      </c>
      <c r="M274" s="249" t="s">
        <v>35</v>
      </c>
      <c r="N274" s="12" t="str">
        <f>A274</f>
        <v>【くらしの満足度別】</v>
      </c>
      <c r="O274" s="68" t="str">
        <f t="shared" ref="O274:X274" si="155">C274</f>
        <v>防災対策</v>
      </c>
      <c r="P274" s="69" t="str">
        <f t="shared" si="155"/>
        <v>道路整備・維持管理</v>
      </c>
      <c r="Q274" s="69" t="str">
        <f t="shared" si="155"/>
        <v>子育て支援</v>
      </c>
      <c r="R274" s="69" t="str">
        <f t="shared" si="155"/>
        <v>高齢者福祉</v>
      </c>
      <c r="S274" s="69" t="str">
        <f t="shared" si="155"/>
        <v>防犯・交通安全対策</v>
      </c>
      <c r="T274" s="69" t="str">
        <f t="shared" si="155"/>
        <v>観光振興</v>
      </c>
      <c r="U274" s="69" t="str">
        <f t="shared" si="155"/>
        <v>河川整備・維持管理</v>
      </c>
      <c r="V274" s="69" t="str">
        <f t="shared" si="155"/>
        <v>地域医療の確保</v>
      </c>
      <c r="W274" s="70" t="str">
        <f t="shared" si="155"/>
        <v>廃棄物対策</v>
      </c>
      <c r="X274" s="71" t="str">
        <f t="shared" si="155"/>
        <v>自然環境保全</v>
      </c>
      <c r="AJ274" s="229"/>
    </row>
    <row r="275" spans="1:36" ht="12.75" customHeight="1" x14ac:dyDescent="0.2">
      <c r="A275" s="286" t="str">
        <f>'問9S（表）'!A113</f>
        <v>全体(n = 1,553 )　　</v>
      </c>
      <c r="B275" s="122">
        <f t="shared" ref="B275:L275" si="156">B260</f>
        <v>1566</v>
      </c>
      <c r="C275" s="130">
        <f t="shared" si="156"/>
        <v>417</v>
      </c>
      <c r="D275" s="131">
        <f t="shared" si="156"/>
        <v>263</v>
      </c>
      <c r="E275" s="131">
        <f t="shared" si="156"/>
        <v>244</v>
      </c>
      <c r="F275" s="131">
        <f t="shared" si="156"/>
        <v>232</v>
      </c>
      <c r="G275" s="131">
        <f t="shared" si="156"/>
        <v>223</v>
      </c>
      <c r="H275" s="131">
        <f t="shared" si="156"/>
        <v>216</v>
      </c>
      <c r="I275" s="132">
        <f t="shared" si="156"/>
        <v>210</v>
      </c>
      <c r="J275" s="131">
        <f t="shared" si="156"/>
        <v>180</v>
      </c>
      <c r="K275" s="132">
        <f t="shared" si="156"/>
        <v>178</v>
      </c>
      <c r="L275" s="133">
        <f t="shared" si="156"/>
        <v>155</v>
      </c>
      <c r="M275" s="248">
        <f>SUM($C275:L275)</f>
        <v>2318</v>
      </c>
      <c r="N275" s="101" t="str">
        <f>A277</f>
        <v>満足層(n = 834 )　　</v>
      </c>
      <c r="O275" s="92">
        <f t="shared" ref="O275:X275" si="157">C278</f>
        <v>28.640192539109506</v>
      </c>
      <c r="P275" s="93">
        <f t="shared" si="157"/>
        <v>18.772563176895307</v>
      </c>
      <c r="Q275" s="93">
        <f t="shared" si="157"/>
        <v>17.208182912154033</v>
      </c>
      <c r="R275" s="93">
        <f t="shared" si="157"/>
        <v>16.245487364620939</v>
      </c>
      <c r="S275" s="93">
        <f t="shared" si="157"/>
        <v>15.042117930204574</v>
      </c>
      <c r="T275" s="93">
        <f t="shared" si="157"/>
        <v>13.477737665463296</v>
      </c>
      <c r="U275" s="93">
        <f t="shared" si="157"/>
        <v>14.079422382671481</v>
      </c>
      <c r="V275" s="93">
        <f t="shared" si="157"/>
        <v>13.477737665463296</v>
      </c>
      <c r="W275" s="94">
        <f t="shared" si="157"/>
        <v>10.830324909747292</v>
      </c>
      <c r="X275" s="95">
        <f t="shared" si="157"/>
        <v>10.22864019253911</v>
      </c>
    </row>
    <row r="276" spans="1:36" ht="12.75" customHeight="1" x14ac:dyDescent="0.2">
      <c r="A276" s="287"/>
      <c r="B276" s="123">
        <f t="shared" ref="B276:L276" si="158">B261</f>
        <v>100</v>
      </c>
      <c r="C276" s="134">
        <f t="shared" si="158"/>
        <v>26.6</v>
      </c>
      <c r="D276" s="135">
        <f t="shared" si="158"/>
        <v>16.8</v>
      </c>
      <c r="E276" s="135">
        <f t="shared" si="158"/>
        <v>15.6</v>
      </c>
      <c r="F276" s="135">
        <f t="shared" si="158"/>
        <v>14.8</v>
      </c>
      <c r="G276" s="135">
        <f t="shared" si="158"/>
        <v>14.2</v>
      </c>
      <c r="H276" s="135">
        <f t="shared" si="158"/>
        <v>13.8</v>
      </c>
      <c r="I276" s="136">
        <f t="shared" si="158"/>
        <v>13.4</v>
      </c>
      <c r="J276" s="135">
        <f t="shared" si="158"/>
        <v>11.5</v>
      </c>
      <c r="K276" s="136">
        <f t="shared" si="158"/>
        <v>11.4</v>
      </c>
      <c r="L276" s="137">
        <f t="shared" si="158"/>
        <v>9.9</v>
      </c>
      <c r="M276" s="248"/>
      <c r="N276" s="102" t="str">
        <f>A279</f>
        <v>不満層(n = 641 )　　</v>
      </c>
      <c r="O276" s="86">
        <f t="shared" ref="O276:X276" si="159">C280</f>
        <v>25.502318392581142</v>
      </c>
      <c r="P276" s="87">
        <f t="shared" si="159"/>
        <v>15.765069551777433</v>
      </c>
      <c r="Q276" s="87">
        <f t="shared" si="159"/>
        <v>14.219474497681608</v>
      </c>
      <c r="R276" s="87">
        <f t="shared" si="159"/>
        <v>13.601236476043276</v>
      </c>
      <c r="S276" s="87">
        <f t="shared" si="159"/>
        <v>14.374034003091191</v>
      </c>
      <c r="T276" s="87">
        <f t="shared" si="159"/>
        <v>14.992272024729521</v>
      </c>
      <c r="U276" s="87">
        <f t="shared" si="159"/>
        <v>13.755795981452859</v>
      </c>
      <c r="V276" s="87">
        <f t="shared" si="159"/>
        <v>9.4281298299845435</v>
      </c>
      <c r="W276" s="88">
        <f t="shared" si="159"/>
        <v>12.055641421947449</v>
      </c>
      <c r="X276" s="89">
        <f t="shared" si="159"/>
        <v>9.7372488408037103</v>
      </c>
      <c r="AJ276" s="229"/>
    </row>
    <row r="277" spans="1:36" ht="12.75" customHeight="1" x14ac:dyDescent="0.2">
      <c r="A277" s="286" t="str">
        <f>'問9S（表）'!A115</f>
        <v>満足層(n = 834 )　　</v>
      </c>
      <c r="B277" s="122">
        <f t="shared" ref="B277:L277" si="160">B262+B264</f>
        <v>831</v>
      </c>
      <c r="C277" s="138">
        <f t="shared" si="160"/>
        <v>238</v>
      </c>
      <c r="D277" s="139">
        <f t="shared" si="160"/>
        <v>156</v>
      </c>
      <c r="E277" s="139">
        <f t="shared" si="160"/>
        <v>143</v>
      </c>
      <c r="F277" s="139">
        <f t="shared" si="160"/>
        <v>135</v>
      </c>
      <c r="G277" s="139">
        <f t="shared" si="160"/>
        <v>125</v>
      </c>
      <c r="H277" s="139">
        <f t="shared" si="160"/>
        <v>112</v>
      </c>
      <c r="I277" s="149">
        <f t="shared" si="160"/>
        <v>117</v>
      </c>
      <c r="J277" s="139">
        <f t="shared" si="160"/>
        <v>112</v>
      </c>
      <c r="K277" s="149">
        <f t="shared" si="160"/>
        <v>90</v>
      </c>
      <c r="L277" s="140">
        <f t="shared" si="160"/>
        <v>85</v>
      </c>
      <c r="M277" s="248">
        <f>SUM($C277:L277)</f>
        <v>1313</v>
      </c>
      <c r="O277" s="25">
        <f t="shared" ref="O277:X277" si="161">O275-O276</f>
        <v>3.1378741465283646</v>
      </c>
      <c r="P277" s="25">
        <f t="shared" si="161"/>
        <v>3.0074936251178741</v>
      </c>
      <c r="Q277" s="25">
        <f t="shared" si="161"/>
        <v>2.9887084144724252</v>
      </c>
      <c r="R277" s="25">
        <f t="shared" si="161"/>
        <v>2.6442508885776626</v>
      </c>
      <c r="S277" s="25">
        <f t="shared" si="161"/>
        <v>0.66808392711338271</v>
      </c>
      <c r="T277" s="25">
        <f t="shared" si="161"/>
        <v>-1.514534359266225</v>
      </c>
      <c r="U277" s="25">
        <f t="shared" si="161"/>
        <v>0.32362640121862185</v>
      </c>
      <c r="V277" s="25">
        <f t="shared" si="161"/>
        <v>4.0496078354787528</v>
      </c>
      <c r="W277" s="25">
        <f t="shared" si="161"/>
        <v>-1.2253165122001572</v>
      </c>
      <c r="X277" s="25">
        <f t="shared" si="161"/>
        <v>0.49139135173540005</v>
      </c>
    </row>
    <row r="278" spans="1:36" x14ac:dyDescent="0.2">
      <c r="A278" s="287"/>
      <c r="B278" s="123">
        <f>B263</f>
        <v>100</v>
      </c>
      <c r="C278" s="134">
        <f t="shared" ref="C278:L278" si="162">C277/$B$277*100</f>
        <v>28.640192539109506</v>
      </c>
      <c r="D278" s="135">
        <f t="shared" si="162"/>
        <v>18.772563176895307</v>
      </c>
      <c r="E278" s="135">
        <f t="shared" si="162"/>
        <v>17.208182912154033</v>
      </c>
      <c r="F278" s="135">
        <f t="shared" si="162"/>
        <v>16.245487364620939</v>
      </c>
      <c r="G278" s="135">
        <f t="shared" si="162"/>
        <v>15.042117930204574</v>
      </c>
      <c r="H278" s="135">
        <f t="shared" si="162"/>
        <v>13.477737665463296</v>
      </c>
      <c r="I278" s="136">
        <f t="shared" si="162"/>
        <v>14.079422382671481</v>
      </c>
      <c r="J278" s="135">
        <f t="shared" si="162"/>
        <v>13.477737665463296</v>
      </c>
      <c r="K278" s="136">
        <f t="shared" si="162"/>
        <v>10.830324909747292</v>
      </c>
      <c r="L278" s="137">
        <f t="shared" si="162"/>
        <v>10.22864019253911</v>
      </c>
      <c r="M278" s="248"/>
      <c r="Y278" s="229"/>
    </row>
    <row r="279" spans="1:36" x14ac:dyDescent="0.2">
      <c r="A279" s="286" t="str">
        <f>'問9S（表）'!A117</f>
        <v>不満層(n = 641 )　　</v>
      </c>
      <c r="B279" s="122">
        <f t="shared" ref="B279:L279" si="163">B266+B268</f>
        <v>647</v>
      </c>
      <c r="C279" s="138">
        <f t="shared" si="163"/>
        <v>165</v>
      </c>
      <c r="D279" s="139">
        <f t="shared" si="163"/>
        <v>102</v>
      </c>
      <c r="E279" s="139">
        <f t="shared" si="163"/>
        <v>92</v>
      </c>
      <c r="F279" s="139">
        <f t="shared" si="163"/>
        <v>88</v>
      </c>
      <c r="G279" s="139">
        <f t="shared" si="163"/>
        <v>93</v>
      </c>
      <c r="H279" s="139">
        <f t="shared" si="163"/>
        <v>97</v>
      </c>
      <c r="I279" s="149">
        <f t="shared" si="163"/>
        <v>89</v>
      </c>
      <c r="J279" s="139">
        <f t="shared" si="163"/>
        <v>61</v>
      </c>
      <c r="K279" s="149">
        <f t="shared" si="163"/>
        <v>78</v>
      </c>
      <c r="L279" s="140">
        <f t="shared" si="163"/>
        <v>63</v>
      </c>
      <c r="M279" s="247">
        <f>SUM($C279:L279)</f>
        <v>928</v>
      </c>
      <c r="N279" s="254"/>
    </row>
    <row r="280" spans="1:36" x14ac:dyDescent="0.2">
      <c r="A280" s="287"/>
      <c r="B280" s="123">
        <f>B265</f>
        <v>100</v>
      </c>
      <c r="C280" s="134">
        <f t="shared" ref="C280:L280" si="164">C279/$B$279*100</f>
        <v>25.502318392581142</v>
      </c>
      <c r="D280" s="135">
        <f t="shared" si="164"/>
        <v>15.765069551777433</v>
      </c>
      <c r="E280" s="135">
        <f t="shared" si="164"/>
        <v>14.219474497681608</v>
      </c>
      <c r="F280" s="135">
        <f t="shared" si="164"/>
        <v>13.601236476043276</v>
      </c>
      <c r="G280" s="135">
        <f t="shared" si="164"/>
        <v>14.374034003091191</v>
      </c>
      <c r="H280" s="135">
        <f t="shared" si="164"/>
        <v>14.992272024729521</v>
      </c>
      <c r="I280" s="136">
        <f t="shared" si="164"/>
        <v>13.755795981452859</v>
      </c>
      <c r="J280" s="135">
        <f t="shared" si="164"/>
        <v>9.4281298299845435</v>
      </c>
      <c r="K280" s="136">
        <f t="shared" si="164"/>
        <v>12.055641421947449</v>
      </c>
      <c r="L280" s="137">
        <f t="shared" si="164"/>
        <v>9.7372488408037103</v>
      </c>
      <c r="M280" s="247"/>
      <c r="N280" s="253"/>
    </row>
  </sheetData>
  <mergeCells count="110">
    <mergeCell ref="A221:A222"/>
    <mergeCell ref="A223:A224"/>
    <mergeCell ref="A219:A220"/>
    <mergeCell ref="A238:A239"/>
    <mergeCell ref="A270:A271"/>
    <mergeCell ref="A266:A267"/>
    <mergeCell ref="A277:A278"/>
    <mergeCell ref="A279:A280"/>
    <mergeCell ref="A268:A269"/>
    <mergeCell ref="A230:A231"/>
    <mergeCell ref="A232:A233"/>
    <mergeCell ref="A234:A235"/>
    <mergeCell ref="A264:A265"/>
    <mergeCell ref="A236:A237"/>
    <mergeCell ref="A260:A261"/>
    <mergeCell ref="A262:A263"/>
    <mergeCell ref="A228:A229"/>
    <mergeCell ref="A252:A253"/>
    <mergeCell ref="A254:A255"/>
    <mergeCell ref="A244:A245"/>
    <mergeCell ref="A246:A247"/>
    <mergeCell ref="A248:A249"/>
    <mergeCell ref="A250:A251"/>
    <mergeCell ref="A275:A276"/>
    <mergeCell ref="A215:A216"/>
    <mergeCell ref="A217:A218"/>
    <mergeCell ref="A113:A114"/>
    <mergeCell ref="A115:A116"/>
    <mergeCell ref="A117:A118"/>
    <mergeCell ref="A174:A175"/>
    <mergeCell ref="A176:A177"/>
    <mergeCell ref="A178:A179"/>
    <mergeCell ref="A93:A94"/>
    <mergeCell ref="A95:A96"/>
    <mergeCell ref="A190:A191"/>
    <mergeCell ref="A140:A141"/>
    <mergeCell ref="A138:A139"/>
    <mergeCell ref="A97:A98"/>
    <mergeCell ref="A180:A181"/>
    <mergeCell ref="A133:A134"/>
    <mergeCell ref="A107:A108"/>
    <mergeCell ref="A109:A110"/>
    <mergeCell ref="A198:A199"/>
    <mergeCell ref="A200:A201"/>
    <mergeCell ref="A202:A203"/>
    <mergeCell ref="A3:A4"/>
    <mergeCell ref="A5:A6"/>
    <mergeCell ref="A7:A8"/>
    <mergeCell ref="A23:A24"/>
    <mergeCell ref="A25:A26"/>
    <mergeCell ref="A27:A28"/>
    <mergeCell ref="A32:A33"/>
    <mergeCell ref="A36:A37"/>
    <mergeCell ref="A74:A75"/>
    <mergeCell ref="A52:A53"/>
    <mergeCell ref="A54:A55"/>
    <mergeCell ref="A56:A57"/>
    <mergeCell ref="A58:A59"/>
    <mergeCell ref="A64:A65"/>
    <mergeCell ref="A66:A67"/>
    <mergeCell ref="A34:A35"/>
    <mergeCell ref="A13:A14"/>
    <mergeCell ref="A15:A16"/>
    <mergeCell ref="A17:A18"/>
    <mergeCell ref="A46:A47"/>
    <mergeCell ref="A40:A41"/>
    <mergeCell ref="A42:A43"/>
    <mergeCell ref="A44:A45"/>
    <mergeCell ref="A60:A61"/>
    <mergeCell ref="A211:A212"/>
    <mergeCell ref="A213:A214"/>
    <mergeCell ref="A204:A205"/>
    <mergeCell ref="A144:A145"/>
    <mergeCell ref="A146:A147"/>
    <mergeCell ref="A148:A149"/>
    <mergeCell ref="A186:A187"/>
    <mergeCell ref="A150:A151"/>
    <mergeCell ref="A38:A39"/>
    <mergeCell ref="A62:A63"/>
    <mergeCell ref="A164:A165"/>
    <mergeCell ref="A166:A167"/>
    <mergeCell ref="A168:A169"/>
    <mergeCell ref="A170:A171"/>
    <mergeCell ref="A172:A173"/>
    <mergeCell ref="A152:A153"/>
    <mergeCell ref="A154:A155"/>
    <mergeCell ref="A156:A157"/>
    <mergeCell ref="A162:A163"/>
    <mergeCell ref="A196:A197"/>
    <mergeCell ref="A188:A189"/>
    <mergeCell ref="A192:A193"/>
    <mergeCell ref="A194:A195"/>
    <mergeCell ref="A111:A112"/>
    <mergeCell ref="A142:A143"/>
    <mergeCell ref="A99:A100"/>
    <mergeCell ref="A101:A102"/>
    <mergeCell ref="A123:A124"/>
    <mergeCell ref="A125:A126"/>
    <mergeCell ref="A127:A128"/>
    <mergeCell ref="A129:A130"/>
    <mergeCell ref="A72:A73"/>
    <mergeCell ref="A209:A210"/>
    <mergeCell ref="A131:A132"/>
    <mergeCell ref="A76:A77"/>
    <mergeCell ref="A78:A79"/>
    <mergeCell ref="A80:A81"/>
    <mergeCell ref="A82:A83"/>
    <mergeCell ref="A84:A85"/>
    <mergeCell ref="A86:A87"/>
    <mergeCell ref="A91:A92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O224"/>
  <sheetViews>
    <sheetView topLeftCell="A209" zoomScale="85" zoomScaleNormal="85" workbookViewId="0">
      <selection activeCell="R236" sqref="R236"/>
    </sheetView>
  </sheetViews>
  <sheetFormatPr defaultRowHeight="13.2" x14ac:dyDescent="0.2"/>
  <sheetData>
    <row r="1" spans="1:41" x14ac:dyDescent="0.2">
      <c r="A1" s="3" t="s">
        <v>423</v>
      </c>
      <c r="B1" s="1" t="s">
        <v>422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9" t="s">
        <v>1</v>
      </c>
      <c r="N1" s="8"/>
      <c r="O1" s="8"/>
      <c r="P1" s="8"/>
      <c r="Q1" s="9" t="s">
        <v>1</v>
      </c>
      <c r="R1" s="8"/>
      <c r="S1" s="8"/>
      <c r="T1" s="8"/>
      <c r="U1" s="8"/>
      <c r="V1" s="9" t="s">
        <v>1</v>
      </c>
      <c r="W1" s="8"/>
      <c r="X1" s="8"/>
      <c r="Y1" s="8"/>
      <c r="Z1" s="9" t="s">
        <v>1</v>
      </c>
      <c r="AA1" s="8"/>
      <c r="AB1" s="8"/>
      <c r="AC1" s="8"/>
      <c r="AD1" s="8"/>
      <c r="AE1" s="9" t="s">
        <v>1</v>
      </c>
      <c r="AF1" s="8"/>
      <c r="AG1" s="8"/>
      <c r="AH1" s="8"/>
      <c r="AI1" s="9" t="s">
        <v>1</v>
      </c>
    </row>
    <row r="2" spans="1:41" ht="43.2" x14ac:dyDescent="0.2">
      <c r="A2" s="12" t="s">
        <v>20</v>
      </c>
      <c r="B2" s="67" t="s">
        <v>3</v>
      </c>
      <c r="C2" s="68" t="s">
        <v>366</v>
      </c>
      <c r="D2" s="69" t="s">
        <v>357</v>
      </c>
      <c r="E2" s="69" t="s">
        <v>342</v>
      </c>
      <c r="F2" s="69" t="s">
        <v>358</v>
      </c>
      <c r="G2" s="69" t="s">
        <v>336</v>
      </c>
      <c r="H2" s="69" t="s">
        <v>362</v>
      </c>
      <c r="I2" s="69" t="s">
        <v>352</v>
      </c>
      <c r="J2" s="69" t="s">
        <v>359</v>
      </c>
      <c r="K2" s="69" t="s">
        <v>353</v>
      </c>
      <c r="L2" s="69" t="s">
        <v>350</v>
      </c>
      <c r="M2" s="69" t="s">
        <v>332</v>
      </c>
      <c r="N2" s="69" t="s">
        <v>363</v>
      </c>
      <c r="O2" s="69" t="s">
        <v>351</v>
      </c>
      <c r="P2" s="69" t="s">
        <v>337</v>
      </c>
      <c r="Q2" s="70" t="s">
        <v>364</v>
      </c>
      <c r="R2" s="69" t="s">
        <v>343</v>
      </c>
      <c r="S2" s="113" t="s">
        <v>334</v>
      </c>
      <c r="T2" s="113" t="s">
        <v>341</v>
      </c>
      <c r="U2" s="69" t="s">
        <v>361</v>
      </c>
      <c r="V2" s="113" t="s">
        <v>340</v>
      </c>
      <c r="W2" s="69" t="s">
        <v>331</v>
      </c>
      <c r="X2" s="69" t="s">
        <v>333</v>
      </c>
      <c r="Y2" s="69" t="s">
        <v>410</v>
      </c>
      <c r="Z2" s="69" t="s">
        <v>413</v>
      </c>
      <c r="AA2" s="69" t="s">
        <v>338</v>
      </c>
      <c r="AB2" s="69" t="s">
        <v>365</v>
      </c>
      <c r="AC2" s="69" t="s">
        <v>360</v>
      </c>
      <c r="AD2" s="69" t="s">
        <v>412</v>
      </c>
      <c r="AE2" s="69" t="s">
        <v>347</v>
      </c>
      <c r="AF2" s="69" t="s">
        <v>354</v>
      </c>
      <c r="AG2" s="69" t="s">
        <v>355</v>
      </c>
      <c r="AH2" s="69" t="s">
        <v>344</v>
      </c>
      <c r="AI2" s="69" t="s">
        <v>349</v>
      </c>
      <c r="AJ2" s="69" t="s">
        <v>421</v>
      </c>
      <c r="AK2" s="69" t="s">
        <v>335</v>
      </c>
      <c r="AL2" s="69" t="s">
        <v>411</v>
      </c>
      <c r="AM2" s="71" t="s">
        <v>0</v>
      </c>
      <c r="AN2" s="5" t="s">
        <v>122</v>
      </c>
    </row>
    <row r="3" spans="1:41" ht="13.5" customHeight="1" x14ac:dyDescent="0.2">
      <c r="A3" s="286" t="str">
        <f>'問10-1M（表）'!A3</f>
        <v>全体(n = 1,553 )　　</v>
      </c>
      <c r="B3" s="36">
        <v>1553</v>
      </c>
      <c r="C3" s="28">
        <v>197</v>
      </c>
      <c r="D3" s="29">
        <v>81</v>
      </c>
      <c r="E3" s="29">
        <v>130</v>
      </c>
      <c r="F3" s="29">
        <v>162</v>
      </c>
      <c r="G3" s="29">
        <v>101</v>
      </c>
      <c r="H3" s="29">
        <v>125</v>
      </c>
      <c r="I3" s="29">
        <v>87</v>
      </c>
      <c r="J3" s="29">
        <v>200</v>
      </c>
      <c r="K3" s="29">
        <v>55</v>
      </c>
      <c r="L3" s="29">
        <v>44</v>
      </c>
      <c r="M3" s="29">
        <v>33</v>
      </c>
      <c r="N3" s="29">
        <v>221</v>
      </c>
      <c r="O3" s="29">
        <v>107</v>
      </c>
      <c r="P3" s="29">
        <v>278</v>
      </c>
      <c r="Q3" s="30">
        <v>225</v>
      </c>
      <c r="R3" s="29">
        <v>140</v>
      </c>
      <c r="S3" s="29">
        <v>148</v>
      </c>
      <c r="T3" s="29">
        <v>59</v>
      </c>
      <c r="U3" s="29">
        <v>169</v>
      </c>
      <c r="V3" s="263">
        <v>136</v>
      </c>
      <c r="W3" s="29">
        <v>106</v>
      </c>
      <c r="X3" s="29">
        <v>124</v>
      </c>
      <c r="Y3" s="29">
        <v>159</v>
      </c>
      <c r="Z3" s="29">
        <v>61</v>
      </c>
      <c r="AA3" s="29">
        <v>69</v>
      </c>
      <c r="AB3" s="29">
        <v>199</v>
      </c>
      <c r="AC3" s="29">
        <v>90</v>
      </c>
      <c r="AD3" s="29">
        <v>89</v>
      </c>
      <c r="AE3" s="29">
        <v>262</v>
      </c>
      <c r="AF3" s="29">
        <v>117</v>
      </c>
      <c r="AG3" s="29">
        <v>121</v>
      </c>
      <c r="AH3" s="29">
        <v>45</v>
      </c>
      <c r="AI3" s="29">
        <v>64</v>
      </c>
      <c r="AJ3" s="29">
        <v>56</v>
      </c>
      <c r="AK3" s="29">
        <v>323</v>
      </c>
      <c r="AL3" s="29">
        <v>147</v>
      </c>
      <c r="AM3" s="31"/>
      <c r="AN3" s="5">
        <f>SUM(C3:AM3)</f>
        <v>4730</v>
      </c>
    </row>
    <row r="4" spans="1:41" x14ac:dyDescent="0.2">
      <c r="A4" s="287"/>
      <c r="B4" s="37">
        <v>100</v>
      </c>
      <c r="C4" s="20">
        <v>12.685125563425629</v>
      </c>
      <c r="D4" s="232">
        <v>5.2157115260785574</v>
      </c>
      <c r="E4" s="232">
        <v>8.3708950418544763</v>
      </c>
      <c r="F4" s="232">
        <v>10.431423052157115</v>
      </c>
      <c r="G4" s="232">
        <v>6.5035415325177075</v>
      </c>
      <c r="H4" s="232">
        <v>8.0489375402446885</v>
      </c>
      <c r="I4" s="232">
        <v>5.6020605280103029</v>
      </c>
      <c r="J4" s="232">
        <v>12.878300064391501</v>
      </c>
      <c r="K4" s="232">
        <v>3.5415325177076626</v>
      </c>
      <c r="L4" s="232">
        <v>2.8332260141661303</v>
      </c>
      <c r="M4" s="232">
        <v>2.1249195106245975</v>
      </c>
      <c r="N4" s="232">
        <v>14.230521571152607</v>
      </c>
      <c r="O4" s="232">
        <v>6.889890534449453</v>
      </c>
      <c r="P4" s="232">
        <v>17.900837089504186</v>
      </c>
      <c r="Q4" s="233">
        <v>14.488087572440438</v>
      </c>
      <c r="R4" s="232">
        <v>9.01481004507405</v>
      </c>
      <c r="S4" s="232">
        <v>9.5299420476497101</v>
      </c>
      <c r="T4" s="232">
        <v>3.7990985189954927</v>
      </c>
      <c r="U4" s="232">
        <v>10.882163554410818</v>
      </c>
      <c r="V4" s="262">
        <v>8.7572440437862209</v>
      </c>
      <c r="W4" s="232">
        <v>6.8254990341274953</v>
      </c>
      <c r="X4" s="232">
        <v>7.9845460399227299</v>
      </c>
      <c r="Y4" s="232">
        <v>10.238248551191242</v>
      </c>
      <c r="Z4" s="232">
        <v>3.9278815196394077</v>
      </c>
      <c r="AA4" s="232">
        <v>4.4430135222150673</v>
      </c>
      <c r="AB4" s="232">
        <v>12.813908564069543</v>
      </c>
      <c r="AC4" s="232">
        <v>5.7952350289761752</v>
      </c>
      <c r="AD4" s="232">
        <v>5.7308435286542174</v>
      </c>
      <c r="AE4" s="232">
        <v>16.870573084352866</v>
      </c>
      <c r="AF4" s="232">
        <v>7.5338055376690276</v>
      </c>
      <c r="AG4" s="232">
        <v>7.7913715389568576</v>
      </c>
      <c r="AH4" s="232">
        <v>2.8976175144880876</v>
      </c>
      <c r="AI4" s="232">
        <v>4.1210560206052804</v>
      </c>
      <c r="AJ4" s="232">
        <v>3.6059240180296199</v>
      </c>
      <c r="AK4" s="232">
        <v>20.798454603992273</v>
      </c>
      <c r="AL4" s="232">
        <v>9.4655505473277533</v>
      </c>
      <c r="AM4" s="231"/>
      <c r="AN4" s="214"/>
    </row>
    <row r="5" spans="1:41" ht="13.5" customHeight="1" x14ac:dyDescent="0.2">
      <c r="A5" s="286" t="str">
        <f>'問10-1M（表）'!A5</f>
        <v>男性(n = 664 )　　</v>
      </c>
      <c r="B5" s="36">
        <v>664</v>
      </c>
      <c r="C5" s="28">
        <v>94</v>
      </c>
      <c r="D5" s="29">
        <v>46</v>
      </c>
      <c r="E5" s="29">
        <v>71</v>
      </c>
      <c r="F5" s="29">
        <v>78</v>
      </c>
      <c r="G5" s="29">
        <v>52</v>
      </c>
      <c r="H5" s="29">
        <v>58</v>
      </c>
      <c r="I5" s="29">
        <v>47</v>
      </c>
      <c r="J5" s="29">
        <v>87</v>
      </c>
      <c r="K5" s="29">
        <v>29</v>
      </c>
      <c r="L5" s="29">
        <v>14</v>
      </c>
      <c r="M5" s="29">
        <v>19</v>
      </c>
      <c r="N5" s="29">
        <v>101</v>
      </c>
      <c r="O5" s="29">
        <v>52</v>
      </c>
      <c r="P5" s="29">
        <v>139</v>
      </c>
      <c r="Q5" s="30">
        <v>104</v>
      </c>
      <c r="R5" s="29">
        <v>78</v>
      </c>
      <c r="S5" s="29">
        <v>70</v>
      </c>
      <c r="T5" s="29">
        <v>32</v>
      </c>
      <c r="U5" s="29">
        <v>78</v>
      </c>
      <c r="V5" s="263">
        <v>55</v>
      </c>
      <c r="W5" s="29">
        <v>38</v>
      </c>
      <c r="X5" s="29">
        <v>59</v>
      </c>
      <c r="Y5" s="29">
        <v>47</v>
      </c>
      <c r="Z5" s="29">
        <v>38</v>
      </c>
      <c r="AA5" s="29">
        <v>44</v>
      </c>
      <c r="AB5" s="29">
        <v>99</v>
      </c>
      <c r="AC5" s="29">
        <v>57</v>
      </c>
      <c r="AD5" s="29">
        <v>44</v>
      </c>
      <c r="AE5" s="29">
        <v>108</v>
      </c>
      <c r="AF5" s="29">
        <v>44</v>
      </c>
      <c r="AG5" s="29">
        <v>50</v>
      </c>
      <c r="AH5" s="29">
        <v>20</v>
      </c>
      <c r="AI5" s="29">
        <v>22</v>
      </c>
      <c r="AJ5" s="29">
        <v>29</v>
      </c>
      <c r="AK5" s="29">
        <v>143</v>
      </c>
      <c r="AL5" s="29">
        <v>73</v>
      </c>
      <c r="AM5" s="31"/>
      <c r="AN5" s="5">
        <f>SUM(C5:AM5)</f>
        <v>2219</v>
      </c>
      <c r="AO5" t="str">
        <f>" 男性（ n = "&amp;B5&amp;"）"</f>
        <v xml:space="preserve"> 男性（ n = 664）</v>
      </c>
    </row>
    <row r="6" spans="1:41" x14ac:dyDescent="0.2">
      <c r="A6" s="287"/>
      <c r="B6" s="37">
        <v>100</v>
      </c>
      <c r="C6" s="20">
        <f t="shared" ref="C6:AL6" si="0">C5/$B$5*100</f>
        <v>14.156626506024098</v>
      </c>
      <c r="D6" s="20">
        <f t="shared" si="0"/>
        <v>6.927710843373494</v>
      </c>
      <c r="E6" s="20">
        <f t="shared" si="0"/>
        <v>10.692771084337348</v>
      </c>
      <c r="F6" s="20">
        <f t="shared" si="0"/>
        <v>11.746987951807229</v>
      </c>
      <c r="G6" s="20">
        <f t="shared" si="0"/>
        <v>7.8313253012048198</v>
      </c>
      <c r="H6" s="20">
        <f t="shared" si="0"/>
        <v>8.7349397590361448</v>
      </c>
      <c r="I6" s="20">
        <f t="shared" si="0"/>
        <v>7.0783132530120492</v>
      </c>
      <c r="J6" s="20">
        <f t="shared" si="0"/>
        <v>13.102409638554215</v>
      </c>
      <c r="K6" s="20">
        <f t="shared" si="0"/>
        <v>4.3674698795180724</v>
      </c>
      <c r="L6" s="20">
        <f t="shared" si="0"/>
        <v>2.1084337349397591</v>
      </c>
      <c r="M6" s="20">
        <f t="shared" si="0"/>
        <v>2.8614457831325302</v>
      </c>
      <c r="N6" s="20">
        <f t="shared" si="0"/>
        <v>15.210843373493976</v>
      </c>
      <c r="O6" s="20">
        <f t="shared" si="0"/>
        <v>7.8313253012048198</v>
      </c>
      <c r="P6" s="20">
        <f t="shared" si="0"/>
        <v>20.933734939759034</v>
      </c>
      <c r="Q6" s="20">
        <f t="shared" si="0"/>
        <v>15.66265060240964</v>
      </c>
      <c r="R6" s="20">
        <f t="shared" si="0"/>
        <v>11.746987951807229</v>
      </c>
      <c r="S6" s="20">
        <f t="shared" si="0"/>
        <v>10.542168674698797</v>
      </c>
      <c r="T6" s="20">
        <f t="shared" si="0"/>
        <v>4.8192771084337354</v>
      </c>
      <c r="U6" s="20">
        <f t="shared" si="0"/>
        <v>11.746987951807229</v>
      </c>
      <c r="V6" s="20">
        <f t="shared" si="0"/>
        <v>8.2831325301204828</v>
      </c>
      <c r="W6" s="20">
        <f t="shared" si="0"/>
        <v>5.7228915662650603</v>
      </c>
      <c r="X6" s="20">
        <f t="shared" si="0"/>
        <v>8.8855421686746983</v>
      </c>
      <c r="Y6" s="20">
        <f t="shared" si="0"/>
        <v>7.0783132530120492</v>
      </c>
      <c r="Z6" s="20">
        <f t="shared" si="0"/>
        <v>5.7228915662650603</v>
      </c>
      <c r="AA6" s="20">
        <f t="shared" si="0"/>
        <v>6.6265060240963862</v>
      </c>
      <c r="AB6" s="20">
        <f t="shared" si="0"/>
        <v>14.909638554216867</v>
      </c>
      <c r="AC6" s="20">
        <f t="shared" si="0"/>
        <v>8.5843373493975896</v>
      </c>
      <c r="AD6" s="20">
        <f t="shared" si="0"/>
        <v>6.6265060240963862</v>
      </c>
      <c r="AE6" s="20">
        <f t="shared" si="0"/>
        <v>16.265060240963855</v>
      </c>
      <c r="AF6" s="20">
        <f t="shared" si="0"/>
        <v>6.6265060240963862</v>
      </c>
      <c r="AG6" s="20">
        <f t="shared" si="0"/>
        <v>7.5301204819277112</v>
      </c>
      <c r="AH6" s="20">
        <f t="shared" si="0"/>
        <v>3.0120481927710845</v>
      </c>
      <c r="AI6" s="20">
        <f t="shared" si="0"/>
        <v>3.3132530120481931</v>
      </c>
      <c r="AJ6" s="20">
        <f t="shared" si="0"/>
        <v>4.3674698795180724</v>
      </c>
      <c r="AK6" s="20">
        <f t="shared" si="0"/>
        <v>21.536144578313255</v>
      </c>
      <c r="AL6" s="20">
        <f t="shared" si="0"/>
        <v>10.993975903614457</v>
      </c>
      <c r="AM6" s="20"/>
      <c r="AN6" s="214"/>
    </row>
    <row r="7" spans="1:41" ht="13.5" customHeight="1" x14ac:dyDescent="0.2">
      <c r="A7" s="286" t="str">
        <f>'問10-1M（表）'!A7</f>
        <v>女性(n = 868 )　　</v>
      </c>
      <c r="B7" s="36">
        <v>868</v>
      </c>
      <c r="C7" s="28">
        <v>101</v>
      </c>
      <c r="D7" s="29">
        <v>33</v>
      </c>
      <c r="E7" s="29">
        <v>56</v>
      </c>
      <c r="F7" s="29">
        <v>79</v>
      </c>
      <c r="G7" s="29">
        <v>48</v>
      </c>
      <c r="H7" s="29">
        <v>65</v>
      </c>
      <c r="I7" s="29">
        <v>39</v>
      </c>
      <c r="J7" s="29">
        <v>106</v>
      </c>
      <c r="K7" s="29">
        <v>26</v>
      </c>
      <c r="L7" s="29">
        <v>28</v>
      </c>
      <c r="M7" s="29">
        <v>14</v>
      </c>
      <c r="N7" s="29">
        <v>116</v>
      </c>
      <c r="O7" s="29">
        <v>54</v>
      </c>
      <c r="P7" s="29">
        <v>136</v>
      </c>
      <c r="Q7" s="30">
        <v>118</v>
      </c>
      <c r="R7" s="29">
        <v>59</v>
      </c>
      <c r="S7" s="29">
        <v>76</v>
      </c>
      <c r="T7" s="29">
        <v>27</v>
      </c>
      <c r="U7" s="29">
        <v>89</v>
      </c>
      <c r="V7" s="263">
        <v>79</v>
      </c>
      <c r="W7" s="29">
        <v>66</v>
      </c>
      <c r="X7" s="29">
        <v>63</v>
      </c>
      <c r="Y7" s="29">
        <v>112</v>
      </c>
      <c r="Z7" s="29">
        <v>22</v>
      </c>
      <c r="AA7" s="29">
        <v>24</v>
      </c>
      <c r="AB7" s="29">
        <v>99</v>
      </c>
      <c r="AC7" s="29">
        <v>29</v>
      </c>
      <c r="AD7" s="29">
        <v>43</v>
      </c>
      <c r="AE7" s="29">
        <v>149</v>
      </c>
      <c r="AF7" s="29">
        <v>73</v>
      </c>
      <c r="AG7" s="29">
        <v>71</v>
      </c>
      <c r="AH7" s="29">
        <v>24</v>
      </c>
      <c r="AI7" s="29">
        <v>41</v>
      </c>
      <c r="AJ7" s="29">
        <v>26</v>
      </c>
      <c r="AK7" s="29">
        <v>177</v>
      </c>
      <c r="AL7" s="29">
        <v>71</v>
      </c>
      <c r="AM7" s="31"/>
      <c r="AN7" s="5">
        <f>SUM(C7:AM7)</f>
        <v>2439</v>
      </c>
      <c r="AO7" t="str">
        <f>" 女性（ n = "&amp;B7&amp;"）"</f>
        <v xml:space="preserve"> 女性（ n = 868）</v>
      </c>
    </row>
    <row r="8" spans="1:41" x14ac:dyDescent="0.2">
      <c r="A8" s="287"/>
      <c r="B8" s="37">
        <v>100</v>
      </c>
      <c r="C8" s="20">
        <f t="shared" ref="C8:AL8" si="1">C7/$B$7*100</f>
        <v>11.635944700460829</v>
      </c>
      <c r="D8" s="20">
        <f t="shared" si="1"/>
        <v>3.8018433179723505</v>
      </c>
      <c r="E8" s="20">
        <f t="shared" si="1"/>
        <v>6.4516129032258061</v>
      </c>
      <c r="F8" s="20">
        <f t="shared" si="1"/>
        <v>9.1013824884792616</v>
      </c>
      <c r="G8" s="20">
        <f t="shared" si="1"/>
        <v>5.5299539170506913</v>
      </c>
      <c r="H8" s="20">
        <f t="shared" si="1"/>
        <v>7.4884792626728105</v>
      </c>
      <c r="I8" s="20">
        <f t="shared" si="1"/>
        <v>4.4930875576036868</v>
      </c>
      <c r="J8" s="20">
        <f t="shared" si="1"/>
        <v>12.211981566820276</v>
      </c>
      <c r="K8" s="20">
        <f t="shared" si="1"/>
        <v>2.9953917050691241</v>
      </c>
      <c r="L8" s="20">
        <f t="shared" si="1"/>
        <v>3.225806451612903</v>
      </c>
      <c r="M8" s="20">
        <f t="shared" si="1"/>
        <v>1.6129032258064515</v>
      </c>
      <c r="N8" s="20">
        <f t="shared" si="1"/>
        <v>13.364055299539171</v>
      </c>
      <c r="O8" s="20">
        <f t="shared" si="1"/>
        <v>6.2211981566820276</v>
      </c>
      <c r="P8" s="20">
        <f t="shared" si="1"/>
        <v>15.668202764976957</v>
      </c>
      <c r="Q8" s="20">
        <f t="shared" si="1"/>
        <v>13.594470046082948</v>
      </c>
      <c r="R8" s="20">
        <f t="shared" si="1"/>
        <v>6.7972350230414742</v>
      </c>
      <c r="S8" s="20">
        <f t="shared" si="1"/>
        <v>8.7557603686635943</v>
      </c>
      <c r="T8" s="20">
        <f t="shared" si="1"/>
        <v>3.1105990783410138</v>
      </c>
      <c r="U8" s="20">
        <f t="shared" si="1"/>
        <v>10.253456221198157</v>
      </c>
      <c r="V8" s="20">
        <f t="shared" si="1"/>
        <v>9.1013824884792616</v>
      </c>
      <c r="W8" s="20">
        <f t="shared" si="1"/>
        <v>7.6036866359447011</v>
      </c>
      <c r="X8" s="20">
        <f t="shared" si="1"/>
        <v>7.2580645161290329</v>
      </c>
      <c r="Y8" s="20">
        <f t="shared" si="1"/>
        <v>12.903225806451612</v>
      </c>
      <c r="Z8" s="20">
        <f t="shared" si="1"/>
        <v>2.5345622119815667</v>
      </c>
      <c r="AA8" s="20">
        <f t="shared" si="1"/>
        <v>2.7649769585253456</v>
      </c>
      <c r="AB8" s="20">
        <f t="shared" si="1"/>
        <v>11.405529953917052</v>
      </c>
      <c r="AC8" s="20">
        <f t="shared" si="1"/>
        <v>3.3410138248847927</v>
      </c>
      <c r="AD8" s="20">
        <f t="shared" si="1"/>
        <v>4.9539170506912447</v>
      </c>
      <c r="AE8" s="20">
        <f t="shared" si="1"/>
        <v>17.165898617511523</v>
      </c>
      <c r="AF8" s="20">
        <f t="shared" si="1"/>
        <v>8.4101382488479253</v>
      </c>
      <c r="AG8" s="20">
        <f t="shared" si="1"/>
        <v>8.1797235023041477</v>
      </c>
      <c r="AH8" s="20">
        <f t="shared" si="1"/>
        <v>2.7649769585253456</v>
      </c>
      <c r="AI8" s="20">
        <f t="shared" si="1"/>
        <v>4.7235023041474653</v>
      </c>
      <c r="AJ8" s="20">
        <f t="shared" si="1"/>
        <v>2.9953917050691241</v>
      </c>
      <c r="AK8" s="20">
        <f t="shared" si="1"/>
        <v>20.391705069124423</v>
      </c>
      <c r="AL8" s="20">
        <f t="shared" si="1"/>
        <v>8.1797235023041477</v>
      </c>
      <c r="AM8" s="20"/>
      <c r="AN8" s="214"/>
    </row>
    <row r="9" spans="1:41" s="205" customFormat="1" x14ac:dyDescent="0.2">
      <c r="A9" s="203"/>
      <c r="B9" s="201"/>
      <c r="C9" s="201">
        <f t="shared" ref="C9:AL9" si="2">_xlfn.RANK.EQ(C4,$C$4:$AL$4,0)</f>
        <v>8</v>
      </c>
      <c r="D9" s="201">
        <f t="shared" si="2"/>
        <v>27</v>
      </c>
      <c r="E9" s="201">
        <f t="shared" si="2"/>
        <v>16</v>
      </c>
      <c r="F9" s="201">
        <f t="shared" si="2"/>
        <v>10</v>
      </c>
      <c r="G9" s="201">
        <f t="shared" si="2"/>
        <v>23</v>
      </c>
      <c r="H9" s="201">
        <f t="shared" si="2"/>
        <v>17</v>
      </c>
      <c r="I9" s="201">
        <f t="shared" si="2"/>
        <v>26</v>
      </c>
      <c r="J9" s="201">
        <f t="shared" si="2"/>
        <v>6</v>
      </c>
      <c r="K9" s="201">
        <f t="shared" si="2"/>
        <v>33</v>
      </c>
      <c r="L9" s="201">
        <f t="shared" si="2"/>
        <v>35</v>
      </c>
      <c r="M9" s="201">
        <f t="shared" si="2"/>
        <v>36</v>
      </c>
      <c r="N9" s="201">
        <f t="shared" si="2"/>
        <v>5</v>
      </c>
      <c r="O9" s="201">
        <f t="shared" si="2"/>
        <v>21</v>
      </c>
      <c r="P9" s="201">
        <f t="shared" si="2"/>
        <v>2</v>
      </c>
      <c r="Q9" s="201">
        <f t="shared" si="2"/>
        <v>4</v>
      </c>
      <c r="R9" s="201">
        <f t="shared" si="2"/>
        <v>14</v>
      </c>
      <c r="S9" s="201">
        <f t="shared" si="2"/>
        <v>12</v>
      </c>
      <c r="T9" s="201">
        <f t="shared" si="2"/>
        <v>31</v>
      </c>
      <c r="U9" s="201">
        <f t="shared" si="2"/>
        <v>9</v>
      </c>
      <c r="V9" s="201">
        <f t="shared" si="2"/>
        <v>15</v>
      </c>
      <c r="W9" s="201">
        <f t="shared" si="2"/>
        <v>22</v>
      </c>
      <c r="X9" s="201">
        <f t="shared" si="2"/>
        <v>18</v>
      </c>
      <c r="Y9" s="201">
        <f t="shared" si="2"/>
        <v>11</v>
      </c>
      <c r="Z9" s="201">
        <f t="shared" si="2"/>
        <v>30</v>
      </c>
      <c r="AA9" s="201">
        <f t="shared" si="2"/>
        <v>28</v>
      </c>
      <c r="AB9" s="201">
        <f t="shared" si="2"/>
        <v>7</v>
      </c>
      <c r="AC9" s="201">
        <f t="shared" si="2"/>
        <v>24</v>
      </c>
      <c r="AD9" s="201">
        <f t="shared" si="2"/>
        <v>25</v>
      </c>
      <c r="AE9" s="201">
        <f t="shared" si="2"/>
        <v>3</v>
      </c>
      <c r="AF9" s="201">
        <f t="shared" si="2"/>
        <v>20</v>
      </c>
      <c r="AG9" s="201">
        <f t="shared" si="2"/>
        <v>19</v>
      </c>
      <c r="AH9" s="201">
        <f t="shared" si="2"/>
        <v>34</v>
      </c>
      <c r="AI9" s="201">
        <f t="shared" si="2"/>
        <v>29</v>
      </c>
      <c r="AJ9" s="201">
        <f t="shared" si="2"/>
        <v>32</v>
      </c>
      <c r="AK9" s="201">
        <f t="shared" si="2"/>
        <v>1</v>
      </c>
      <c r="AL9" s="201">
        <f t="shared" si="2"/>
        <v>13</v>
      </c>
      <c r="AM9" s="201">
        <v>37</v>
      </c>
      <c r="AN9" s="201">
        <f>SUM(C9:AM9)</f>
        <v>703</v>
      </c>
    </row>
    <row r="10" spans="1:41" s="205" customFormat="1" x14ac:dyDescent="0.2">
      <c r="A10" s="26" t="s">
        <v>2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</row>
    <row r="11" spans="1:41" x14ac:dyDescent="0.2">
      <c r="A11" s="6" t="s">
        <v>4</v>
      </c>
      <c r="B11" s="53"/>
      <c r="C11" s="201">
        <v>1</v>
      </c>
      <c r="D11" s="201">
        <v>2</v>
      </c>
      <c r="E11" s="201">
        <v>3</v>
      </c>
      <c r="F11" s="201">
        <v>3</v>
      </c>
      <c r="G11" s="201">
        <v>5</v>
      </c>
      <c r="H11" s="201">
        <v>6</v>
      </c>
      <c r="I11" s="201">
        <v>7</v>
      </c>
      <c r="J11" s="201">
        <v>8</v>
      </c>
      <c r="K11" s="201">
        <v>9</v>
      </c>
      <c r="L11" s="201">
        <v>9</v>
      </c>
      <c r="M11" s="201">
        <v>11</v>
      </c>
      <c r="N11" s="201">
        <v>12</v>
      </c>
      <c r="O11" s="201">
        <v>13</v>
      </c>
      <c r="P11" s="201">
        <v>14</v>
      </c>
      <c r="Q11" s="201">
        <v>15</v>
      </c>
      <c r="R11" s="201">
        <v>16</v>
      </c>
      <c r="S11" s="201">
        <v>17</v>
      </c>
      <c r="T11" s="201">
        <v>18</v>
      </c>
      <c r="U11" s="201">
        <v>19</v>
      </c>
      <c r="V11" s="201">
        <v>20</v>
      </c>
      <c r="W11" s="201">
        <v>21</v>
      </c>
      <c r="X11" s="201">
        <v>22</v>
      </c>
      <c r="Y11" s="201">
        <v>23</v>
      </c>
      <c r="Z11" s="201">
        <v>24</v>
      </c>
      <c r="AA11" s="201">
        <v>25</v>
      </c>
      <c r="AB11" s="201">
        <v>26</v>
      </c>
      <c r="AC11" s="201">
        <v>27</v>
      </c>
      <c r="AD11" s="201">
        <v>28</v>
      </c>
      <c r="AE11" s="201">
        <v>29</v>
      </c>
      <c r="AF11" s="201">
        <v>30</v>
      </c>
      <c r="AG11" s="201">
        <v>30</v>
      </c>
      <c r="AH11" s="201">
        <v>32</v>
      </c>
      <c r="AI11" s="201">
        <v>33</v>
      </c>
      <c r="AJ11" s="201">
        <v>34</v>
      </c>
      <c r="AK11" s="201">
        <v>35</v>
      </c>
      <c r="AL11" s="201">
        <v>36</v>
      </c>
      <c r="AM11" s="216">
        <v>37</v>
      </c>
    </row>
    <row r="12" spans="1:41" ht="43.2" x14ac:dyDescent="0.2">
      <c r="A12" s="12" t="s">
        <v>20</v>
      </c>
      <c r="B12" s="67" t="s">
        <v>3</v>
      </c>
      <c r="C12" s="68" t="s">
        <v>335</v>
      </c>
      <c r="D12" s="69" t="s">
        <v>337</v>
      </c>
      <c r="E12" s="69" t="s">
        <v>347</v>
      </c>
      <c r="F12" s="69" t="s">
        <v>364</v>
      </c>
      <c r="G12" s="69" t="s">
        <v>363</v>
      </c>
      <c r="H12" s="69" t="s">
        <v>359</v>
      </c>
      <c r="I12" s="69" t="s">
        <v>365</v>
      </c>
      <c r="J12" s="69" t="s">
        <v>366</v>
      </c>
      <c r="K12" s="69" t="s">
        <v>361</v>
      </c>
      <c r="L12" s="69" t="s">
        <v>358</v>
      </c>
      <c r="M12" s="69" t="s">
        <v>410</v>
      </c>
      <c r="N12" s="69" t="s">
        <v>334</v>
      </c>
      <c r="O12" s="69" t="s">
        <v>411</v>
      </c>
      <c r="P12" s="69" t="s">
        <v>343</v>
      </c>
      <c r="Q12" s="69" t="s">
        <v>340</v>
      </c>
      <c r="R12" s="70" t="s">
        <v>342</v>
      </c>
      <c r="S12" s="69" t="s">
        <v>362</v>
      </c>
      <c r="T12" s="113" t="s">
        <v>333</v>
      </c>
      <c r="U12" s="69" t="s">
        <v>355</v>
      </c>
      <c r="V12" s="113" t="s">
        <v>354</v>
      </c>
      <c r="W12" s="69" t="s">
        <v>351</v>
      </c>
      <c r="X12" s="69" t="s">
        <v>331</v>
      </c>
      <c r="Y12" s="69" t="s">
        <v>336</v>
      </c>
      <c r="Z12" s="69" t="s">
        <v>360</v>
      </c>
      <c r="AA12" s="69" t="s">
        <v>412</v>
      </c>
      <c r="AB12" s="69" t="s">
        <v>352</v>
      </c>
      <c r="AC12" s="69" t="s">
        <v>357</v>
      </c>
      <c r="AD12" s="69" t="s">
        <v>338</v>
      </c>
      <c r="AE12" s="69" t="s">
        <v>349</v>
      </c>
      <c r="AF12" s="69" t="s">
        <v>413</v>
      </c>
      <c r="AG12" s="69" t="s">
        <v>341</v>
      </c>
      <c r="AH12" s="69" t="s">
        <v>421</v>
      </c>
      <c r="AI12" s="69" t="s">
        <v>353</v>
      </c>
      <c r="AJ12" s="69" t="s">
        <v>344</v>
      </c>
      <c r="AK12" s="69" t="s">
        <v>350</v>
      </c>
      <c r="AL12" s="69" t="s">
        <v>332</v>
      </c>
      <c r="AM12" s="71" t="s">
        <v>0</v>
      </c>
      <c r="AN12" s="5" t="s">
        <v>122</v>
      </c>
    </row>
    <row r="13" spans="1:41" ht="13.5" customHeight="1" x14ac:dyDescent="0.2">
      <c r="A13" s="286" t="str">
        <f>A3</f>
        <v>全体(n = 1,553 )　　</v>
      </c>
      <c r="B13" s="122">
        <f>B3</f>
        <v>1553</v>
      </c>
      <c r="C13" s="130">
        <v>323</v>
      </c>
      <c r="D13" s="131">
        <v>278</v>
      </c>
      <c r="E13" s="131">
        <v>262</v>
      </c>
      <c r="F13" s="131">
        <v>225</v>
      </c>
      <c r="G13" s="131">
        <v>221</v>
      </c>
      <c r="H13" s="131">
        <v>200</v>
      </c>
      <c r="I13" s="131">
        <v>199</v>
      </c>
      <c r="J13" s="131">
        <v>197</v>
      </c>
      <c r="K13" s="131">
        <v>169</v>
      </c>
      <c r="L13" s="131">
        <v>162</v>
      </c>
      <c r="M13" s="131">
        <v>159</v>
      </c>
      <c r="N13" s="131">
        <v>148</v>
      </c>
      <c r="O13" s="131">
        <v>147</v>
      </c>
      <c r="P13" s="131">
        <v>140</v>
      </c>
      <c r="Q13" s="131">
        <v>136</v>
      </c>
      <c r="R13" s="132">
        <v>130</v>
      </c>
      <c r="S13" s="131">
        <v>125</v>
      </c>
      <c r="T13" s="131">
        <v>124</v>
      </c>
      <c r="U13" s="131">
        <v>121</v>
      </c>
      <c r="V13" s="169">
        <v>117</v>
      </c>
      <c r="W13" s="131">
        <v>107</v>
      </c>
      <c r="X13" s="131">
        <v>106</v>
      </c>
      <c r="Y13" s="131">
        <v>101</v>
      </c>
      <c r="Z13" s="131">
        <v>90</v>
      </c>
      <c r="AA13" s="131">
        <v>89</v>
      </c>
      <c r="AB13" s="131">
        <v>87</v>
      </c>
      <c r="AC13" s="131">
        <v>81</v>
      </c>
      <c r="AD13" s="131">
        <v>69</v>
      </c>
      <c r="AE13" s="131">
        <v>64</v>
      </c>
      <c r="AF13" s="131">
        <v>61</v>
      </c>
      <c r="AG13" s="131">
        <v>59</v>
      </c>
      <c r="AH13" s="131">
        <v>56</v>
      </c>
      <c r="AI13" s="131">
        <v>55</v>
      </c>
      <c r="AJ13" s="131">
        <v>45</v>
      </c>
      <c r="AK13" s="131">
        <v>44</v>
      </c>
      <c r="AL13" s="131">
        <v>33</v>
      </c>
      <c r="AM13" s="133"/>
      <c r="AN13" s="5">
        <f>SUM(C13:AM13)</f>
        <v>4730</v>
      </c>
    </row>
    <row r="14" spans="1:41" x14ac:dyDescent="0.2">
      <c r="A14" s="287"/>
      <c r="B14" s="123">
        <f>B4</f>
        <v>100</v>
      </c>
      <c r="C14" s="134">
        <v>20.798454603992273</v>
      </c>
      <c r="D14" s="135">
        <v>17.900837089504186</v>
      </c>
      <c r="E14" s="135">
        <v>16.870573084352866</v>
      </c>
      <c r="F14" s="135">
        <v>14.488087572440438</v>
      </c>
      <c r="G14" s="135">
        <v>14.230521571152607</v>
      </c>
      <c r="H14" s="135">
        <v>12.878300064391501</v>
      </c>
      <c r="I14" s="135">
        <v>12.813908564069543</v>
      </c>
      <c r="J14" s="135">
        <v>12.685125563425629</v>
      </c>
      <c r="K14" s="135">
        <v>10.882163554410818</v>
      </c>
      <c r="L14" s="135">
        <v>10.431423052157115</v>
      </c>
      <c r="M14" s="135">
        <v>10.238248551191242</v>
      </c>
      <c r="N14" s="135">
        <v>9.5299420476497101</v>
      </c>
      <c r="O14" s="135">
        <v>9.4655505473277533</v>
      </c>
      <c r="P14" s="135">
        <v>9.01481004507405</v>
      </c>
      <c r="Q14" s="135">
        <v>8.7572440437862209</v>
      </c>
      <c r="R14" s="136">
        <v>8.3708950418544763</v>
      </c>
      <c r="S14" s="135">
        <v>8.0489375402446885</v>
      </c>
      <c r="T14" s="135">
        <v>7.9845460399227299</v>
      </c>
      <c r="U14" s="135">
        <v>7.7913715389568576</v>
      </c>
      <c r="V14" s="156">
        <v>7.5338055376690276</v>
      </c>
      <c r="W14" s="135">
        <v>6.889890534449453</v>
      </c>
      <c r="X14" s="135">
        <v>6.8254990341274953</v>
      </c>
      <c r="Y14" s="135">
        <v>6.5035415325177075</v>
      </c>
      <c r="Z14" s="135">
        <v>5.7952350289761752</v>
      </c>
      <c r="AA14" s="135">
        <v>5.7308435286542174</v>
      </c>
      <c r="AB14" s="135">
        <v>5.6020605280103029</v>
      </c>
      <c r="AC14" s="135">
        <v>5.2157115260785574</v>
      </c>
      <c r="AD14" s="135">
        <v>4.4430135222150673</v>
      </c>
      <c r="AE14" s="135">
        <v>4.1210560206052804</v>
      </c>
      <c r="AF14" s="135">
        <v>3.9278815196394077</v>
      </c>
      <c r="AG14" s="135">
        <v>3.7990985189954927</v>
      </c>
      <c r="AH14" s="135">
        <v>3.6059240180296199</v>
      </c>
      <c r="AI14" s="135">
        <v>3.5415325177076626</v>
      </c>
      <c r="AJ14" s="135">
        <v>2.8976175144880876</v>
      </c>
      <c r="AK14" s="135">
        <v>2.8332260141661303</v>
      </c>
      <c r="AL14" s="135">
        <v>2.1249195106245975</v>
      </c>
      <c r="AM14" s="137"/>
      <c r="AN14" s="214"/>
    </row>
    <row r="15" spans="1:41" ht="13.5" customHeight="1" x14ac:dyDescent="0.2">
      <c r="A15" s="286" t="str">
        <f>A5</f>
        <v>男性(n = 664 )　　</v>
      </c>
      <c r="B15" s="122">
        <f>B5</f>
        <v>664</v>
      </c>
      <c r="C15" s="130">
        <v>143</v>
      </c>
      <c r="D15" s="131">
        <v>139</v>
      </c>
      <c r="E15" s="131">
        <v>108</v>
      </c>
      <c r="F15" s="131">
        <v>104</v>
      </c>
      <c r="G15" s="131">
        <v>101</v>
      </c>
      <c r="H15" s="131">
        <v>87</v>
      </c>
      <c r="I15" s="131">
        <v>99</v>
      </c>
      <c r="J15" s="131">
        <v>94</v>
      </c>
      <c r="K15" s="131">
        <v>78</v>
      </c>
      <c r="L15" s="131">
        <v>78</v>
      </c>
      <c r="M15" s="131">
        <v>47</v>
      </c>
      <c r="N15" s="131">
        <v>70</v>
      </c>
      <c r="O15" s="131">
        <v>73</v>
      </c>
      <c r="P15" s="131">
        <v>78</v>
      </c>
      <c r="Q15" s="131">
        <v>55</v>
      </c>
      <c r="R15" s="132">
        <v>71</v>
      </c>
      <c r="S15" s="131">
        <v>58</v>
      </c>
      <c r="T15" s="131">
        <v>59</v>
      </c>
      <c r="U15" s="131">
        <v>50</v>
      </c>
      <c r="V15" s="169">
        <v>44</v>
      </c>
      <c r="W15" s="131">
        <v>52</v>
      </c>
      <c r="X15" s="131">
        <v>38</v>
      </c>
      <c r="Y15" s="131">
        <v>52</v>
      </c>
      <c r="Z15" s="131">
        <v>57</v>
      </c>
      <c r="AA15" s="131">
        <v>44</v>
      </c>
      <c r="AB15" s="131">
        <v>47</v>
      </c>
      <c r="AC15" s="131">
        <v>46</v>
      </c>
      <c r="AD15" s="131">
        <v>44</v>
      </c>
      <c r="AE15" s="131">
        <v>22</v>
      </c>
      <c r="AF15" s="131">
        <v>38</v>
      </c>
      <c r="AG15" s="131">
        <v>32</v>
      </c>
      <c r="AH15" s="131">
        <v>29</v>
      </c>
      <c r="AI15" s="131">
        <v>29</v>
      </c>
      <c r="AJ15" s="131">
        <v>20</v>
      </c>
      <c r="AK15" s="131">
        <v>14</v>
      </c>
      <c r="AL15" s="131">
        <v>19</v>
      </c>
      <c r="AM15" s="133"/>
      <c r="AN15" s="5">
        <f>SUM(C15:AM15)</f>
        <v>2219</v>
      </c>
    </row>
    <row r="16" spans="1:41" x14ac:dyDescent="0.2">
      <c r="A16" s="287"/>
      <c r="B16" s="123">
        <f>B6</f>
        <v>100</v>
      </c>
      <c r="C16" s="134">
        <v>21.536144578313255</v>
      </c>
      <c r="D16" s="135">
        <v>20.933734939759034</v>
      </c>
      <c r="E16" s="135">
        <v>16.265060240963855</v>
      </c>
      <c r="F16" s="135">
        <v>15.66265060240964</v>
      </c>
      <c r="G16" s="135">
        <v>15.210843373493976</v>
      </c>
      <c r="H16" s="135">
        <v>13.102409638554215</v>
      </c>
      <c r="I16" s="135">
        <v>14.909638554216867</v>
      </c>
      <c r="J16" s="135">
        <v>14.156626506024098</v>
      </c>
      <c r="K16" s="135">
        <v>11.746987951807229</v>
      </c>
      <c r="L16" s="135">
        <v>11.746987951807229</v>
      </c>
      <c r="M16" s="135">
        <v>7.0783132530120492</v>
      </c>
      <c r="N16" s="135">
        <v>10.542168674698797</v>
      </c>
      <c r="O16" s="135">
        <v>10.993975903614457</v>
      </c>
      <c r="P16" s="135">
        <v>11.746987951807229</v>
      </c>
      <c r="Q16" s="135">
        <v>8.2831325301204828</v>
      </c>
      <c r="R16" s="136">
        <v>10.692771084337348</v>
      </c>
      <c r="S16" s="135">
        <v>8.7349397590361448</v>
      </c>
      <c r="T16" s="135">
        <v>8.8855421686746983</v>
      </c>
      <c r="U16" s="135">
        <v>7.5301204819277112</v>
      </c>
      <c r="V16" s="156">
        <v>6.6265060240963862</v>
      </c>
      <c r="W16" s="135">
        <v>7.8313253012048198</v>
      </c>
      <c r="X16" s="135">
        <v>5.7228915662650603</v>
      </c>
      <c r="Y16" s="135">
        <v>7.8313253012048198</v>
      </c>
      <c r="Z16" s="135">
        <v>8.5843373493975896</v>
      </c>
      <c r="AA16" s="135">
        <v>6.6265060240963862</v>
      </c>
      <c r="AB16" s="135">
        <v>7.0783132530120492</v>
      </c>
      <c r="AC16" s="135">
        <v>6.927710843373494</v>
      </c>
      <c r="AD16" s="135">
        <v>6.6265060240963862</v>
      </c>
      <c r="AE16" s="135">
        <v>3.3132530120481931</v>
      </c>
      <c r="AF16" s="135">
        <v>5.7228915662650603</v>
      </c>
      <c r="AG16" s="135">
        <v>4.8192771084337354</v>
      </c>
      <c r="AH16" s="135">
        <v>4.3674698795180724</v>
      </c>
      <c r="AI16" s="135">
        <v>4.3674698795180724</v>
      </c>
      <c r="AJ16" s="135">
        <v>3.0120481927710845</v>
      </c>
      <c r="AK16" s="135">
        <v>2.1084337349397591</v>
      </c>
      <c r="AL16" s="135">
        <v>2.8614457831325302</v>
      </c>
      <c r="AM16" s="137"/>
      <c r="AN16" s="214"/>
    </row>
    <row r="17" spans="1:40" ht="13.5" customHeight="1" x14ac:dyDescent="0.2">
      <c r="A17" s="286" t="str">
        <f>A7</f>
        <v>女性(n = 868 )　　</v>
      </c>
      <c r="B17" s="122">
        <f>B7</f>
        <v>868</v>
      </c>
      <c r="C17" s="130">
        <v>177</v>
      </c>
      <c r="D17" s="131">
        <v>136</v>
      </c>
      <c r="E17" s="131">
        <v>149</v>
      </c>
      <c r="F17" s="131">
        <v>118</v>
      </c>
      <c r="G17" s="131">
        <v>116</v>
      </c>
      <c r="H17" s="131">
        <v>106</v>
      </c>
      <c r="I17" s="131">
        <v>99</v>
      </c>
      <c r="J17" s="131">
        <v>101</v>
      </c>
      <c r="K17" s="131">
        <v>89</v>
      </c>
      <c r="L17" s="131">
        <v>79</v>
      </c>
      <c r="M17" s="131">
        <v>112</v>
      </c>
      <c r="N17" s="131">
        <v>76</v>
      </c>
      <c r="O17" s="131">
        <v>71</v>
      </c>
      <c r="P17" s="131">
        <v>59</v>
      </c>
      <c r="Q17" s="131">
        <v>79</v>
      </c>
      <c r="R17" s="132">
        <v>56</v>
      </c>
      <c r="S17" s="131">
        <v>65</v>
      </c>
      <c r="T17" s="131">
        <v>63</v>
      </c>
      <c r="U17" s="131">
        <v>71</v>
      </c>
      <c r="V17" s="169">
        <v>73</v>
      </c>
      <c r="W17" s="131">
        <v>54</v>
      </c>
      <c r="X17" s="131">
        <v>66</v>
      </c>
      <c r="Y17" s="131">
        <v>48</v>
      </c>
      <c r="Z17" s="131">
        <v>29</v>
      </c>
      <c r="AA17" s="131">
        <v>43</v>
      </c>
      <c r="AB17" s="131">
        <v>39</v>
      </c>
      <c r="AC17" s="131">
        <v>33</v>
      </c>
      <c r="AD17" s="131">
        <v>24</v>
      </c>
      <c r="AE17" s="131">
        <v>41</v>
      </c>
      <c r="AF17" s="131">
        <v>22</v>
      </c>
      <c r="AG17" s="131">
        <v>27</v>
      </c>
      <c r="AH17" s="131">
        <v>26</v>
      </c>
      <c r="AI17" s="131">
        <v>26</v>
      </c>
      <c r="AJ17" s="131">
        <v>24</v>
      </c>
      <c r="AK17" s="131">
        <v>28</v>
      </c>
      <c r="AL17" s="131">
        <v>14</v>
      </c>
      <c r="AM17" s="133"/>
      <c r="AN17" s="5">
        <f>SUM(C17:AM17)</f>
        <v>2439</v>
      </c>
    </row>
    <row r="18" spans="1:40" x14ac:dyDescent="0.2">
      <c r="A18" s="287"/>
      <c r="B18" s="123">
        <f>B8</f>
        <v>100</v>
      </c>
      <c r="C18" s="134">
        <v>20.391705069124423</v>
      </c>
      <c r="D18" s="135">
        <v>15.668202764976957</v>
      </c>
      <c r="E18" s="135">
        <v>17.165898617511523</v>
      </c>
      <c r="F18" s="135">
        <v>13.594470046082948</v>
      </c>
      <c r="G18" s="135">
        <v>13.364055299539171</v>
      </c>
      <c r="H18" s="135">
        <v>12.211981566820276</v>
      </c>
      <c r="I18" s="135">
        <v>11.405529953917052</v>
      </c>
      <c r="J18" s="135">
        <v>11.635944700460829</v>
      </c>
      <c r="K18" s="135">
        <v>10.253456221198157</v>
      </c>
      <c r="L18" s="135">
        <v>9.1013824884792616</v>
      </c>
      <c r="M18" s="135">
        <v>12.903225806451612</v>
      </c>
      <c r="N18" s="135">
        <v>8.7557603686635943</v>
      </c>
      <c r="O18" s="135">
        <v>8.1797235023041477</v>
      </c>
      <c r="P18" s="135">
        <v>6.7972350230414742</v>
      </c>
      <c r="Q18" s="135">
        <v>9.1013824884792616</v>
      </c>
      <c r="R18" s="136">
        <v>6.4516129032258061</v>
      </c>
      <c r="S18" s="135">
        <v>7.4884792626728105</v>
      </c>
      <c r="T18" s="135">
        <v>7.2580645161290329</v>
      </c>
      <c r="U18" s="135">
        <v>8.1797235023041477</v>
      </c>
      <c r="V18" s="156">
        <v>8.4101382488479253</v>
      </c>
      <c r="W18" s="135">
        <v>6.2211981566820276</v>
      </c>
      <c r="X18" s="135">
        <v>7.6036866359447011</v>
      </c>
      <c r="Y18" s="135">
        <v>5.5299539170506913</v>
      </c>
      <c r="Z18" s="135">
        <v>3.3410138248847927</v>
      </c>
      <c r="AA18" s="135">
        <v>4.9539170506912447</v>
      </c>
      <c r="AB18" s="135">
        <v>4.4930875576036868</v>
      </c>
      <c r="AC18" s="135">
        <v>3.8018433179723505</v>
      </c>
      <c r="AD18" s="135">
        <v>2.7649769585253456</v>
      </c>
      <c r="AE18" s="135">
        <v>4.7235023041474653</v>
      </c>
      <c r="AF18" s="135">
        <v>2.5345622119815667</v>
      </c>
      <c r="AG18" s="135">
        <v>3.1105990783410138</v>
      </c>
      <c r="AH18" s="135">
        <v>2.9953917050691241</v>
      </c>
      <c r="AI18" s="135">
        <v>2.9953917050691241</v>
      </c>
      <c r="AJ18" s="135">
        <v>2.7649769585253456</v>
      </c>
      <c r="AK18" s="135">
        <v>3.225806451612903</v>
      </c>
      <c r="AL18" s="135">
        <v>1.6129032258064515</v>
      </c>
      <c r="AM18" s="137"/>
      <c r="AN18" s="214"/>
    </row>
    <row r="19" spans="1:40" s="205" customFormat="1" x14ac:dyDescent="0.2">
      <c r="A19" s="203"/>
      <c r="B19" s="201"/>
      <c r="C19" s="201">
        <v>1</v>
      </c>
      <c r="D19" s="201">
        <v>2</v>
      </c>
      <c r="E19" s="201">
        <v>3</v>
      </c>
      <c r="F19" s="201">
        <v>4</v>
      </c>
      <c r="G19" s="201">
        <v>5</v>
      </c>
      <c r="H19" s="201">
        <v>6</v>
      </c>
      <c r="I19" s="201">
        <v>7</v>
      </c>
      <c r="J19" s="201">
        <v>8</v>
      </c>
      <c r="K19" s="201">
        <v>9</v>
      </c>
      <c r="L19" s="201">
        <v>10</v>
      </c>
      <c r="M19" s="201">
        <v>11</v>
      </c>
      <c r="N19" s="201">
        <v>12</v>
      </c>
      <c r="O19" s="201">
        <v>13</v>
      </c>
      <c r="P19" s="201">
        <v>14</v>
      </c>
      <c r="Q19" s="201">
        <v>15</v>
      </c>
      <c r="R19" s="201">
        <v>16</v>
      </c>
      <c r="S19" s="201">
        <v>17</v>
      </c>
      <c r="T19" s="201">
        <v>18</v>
      </c>
      <c r="U19" s="201">
        <v>19</v>
      </c>
      <c r="V19" s="201">
        <v>20</v>
      </c>
      <c r="W19" s="201">
        <v>21</v>
      </c>
      <c r="X19" s="201">
        <v>22</v>
      </c>
      <c r="Y19" s="201">
        <v>23</v>
      </c>
      <c r="Z19" s="201">
        <v>24</v>
      </c>
      <c r="AA19" s="201">
        <v>25</v>
      </c>
      <c r="AB19" s="201">
        <v>26</v>
      </c>
      <c r="AC19" s="201">
        <v>27</v>
      </c>
      <c r="AD19" s="201">
        <v>28</v>
      </c>
      <c r="AE19" s="201">
        <v>29</v>
      </c>
      <c r="AF19" s="201">
        <v>30</v>
      </c>
      <c r="AG19" s="201">
        <v>31</v>
      </c>
      <c r="AH19" s="201">
        <v>32</v>
      </c>
      <c r="AI19" s="201">
        <v>33</v>
      </c>
      <c r="AJ19" s="204">
        <v>34</v>
      </c>
      <c r="AK19" s="204">
        <v>35</v>
      </c>
      <c r="AL19" s="204">
        <v>36</v>
      </c>
      <c r="AM19" s="204">
        <v>37</v>
      </c>
      <c r="AN19" s="201">
        <f>SUM(C19:AM19)</f>
        <v>703</v>
      </c>
    </row>
    <row r="20" spans="1:40" x14ac:dyDescent="0.2">
      <c r="A20" s="26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40" x14ac:dyDescent="0.2">
      <c r="A21" s="6" t="s">
        <v>368</v>
      </c>
      <c r="B21" s="4"/>
      <c r="C21" s="27">
        <v>1</v>
      </c>
      <c r="D21" s="27">
        <v>2</v>
      </c>
      <c r="E21" s="27">
        <v>3</v>
      </c>
      <c r="F21" s="27">
        <v>4</v>
      </c>
      <c r="G21" s="27">
        <v>5</v>
      </c>
      <c r="H21" s="27">
        <v>6</v>
      </c>
      <c r="I21" s="27">
        <v>7</v>
      </c>
      <c r="J21" s="27">
        <v>8</v>
      </c>
      <c r="K21" s="27">
        <v>9</v>
      </c>
      <c r="L21" s="27">
        <v>10</v>
      </c>
      <c r="O21" s="191">
        <v>1</v>
      </c>
      <c r="P21" s="191">
        <v>2</v>
      </c>
      <c r="Q21" s="191">
        <v>3</v>
      </c>
      <c r="R21" s="191">
        <v>4</v>
      </c>
      <c r="S21" s="191">
        <v>5</v>
      </c>
      <c r="T21" s="191">
        <v>6</v>
      </c>
      <c r="U21" s="191">
        <v>7</v>
      </c>
      <c r="V21" s="191">
        <v>8</v>
      </c>
      <c r="W21" s="191">
        <v>9</v>
      </c>
      <c r="X21" s="191">
        <v>10</v>
      </c>
    </row>
    <row r="22" spans="1:40" ht="32.4" x14ac:dyDescent="0.2">
      <c r="A22" s="12" t="str">
        <f>A2</f>
        <v>【性別】</v>
      </c>
      <c r="B22" s="67" t="str">
        <f>B2</f>
        <v>調査数</v>
      </c>
      <c r="C22" s="68" t="str">
        <f t="shared" ref="C22:L22" si="3">C12</f>
        <v>若者の県内定着</v>
      </c>
      <c r="D22" s="69" t="str">
        <f t="shared" si="3"/>
        <v>少子化対策</v>
      </c>
      <c r="E22" s="69" t="str">
        <f t="shared" si="3"/>
        <v>公共交通の充実</v>
      </c>
      <c r="F22" s="69" t="str">
        <f t="shared" si="3"/>
        <v>子育て支援</v>
      </c>
      <c r="G22" s="69" t="str">
        <f t="shared" si="3"/>
        <v>高齢者福祉</v>
      </c>
      <c r="H22" s="69" t="str">
        <f t="shared" si="3"/>
        <v>地域医療の確保</v>
      </c>
      <c r="I22" s="69" t="str">
        <f t="shared" si="3"/>
        <v>道路整備・維持管理</v>
      </c>
      <c r="J22" s="69" t="str">
        <f t="shared" si="3"/>
        <v>防災対策</v>
      </c>
      <c r="K22" s="69" t="str">
        <f t="shared" si="3"/>
        <v>観光振興</v>
      </c>
      <c r="L22" s="71" t="str">
        <f t="shared" si="3"/>
        <v>廃棄物対策</v>
      </c>
      <c r="M22" s="52" t="s">
        <v>35</v>
      </c>
      <c r="N22" s="12" t="str">
        <f>A22</f>
        <v>【性別】</v>
      </c>
      <c r="O22" s="68" t="str">
        <f t="shared" ref="O22:X22" si="4">C22</f>
        <v>若者の県内定着</v>
      </c>
      <c r="P22" s="69" t="str">
        <f t="shared" si="4"/>
        <v>少子化対策</v>
      </c>
      <c r="Q22" s="69" t="str">
        <f t="shared" si="4"/>
        <v>公共交通の充実</v>
      </c>
      <c r="R22" s="69" t="str">
        <f t="shared" si="4"/>
        <v>子育て支援</v>
      </c>
      <c r="S22" s="69" t="str">
        <f t="shared" si="4"/>
        <v>高齢者福祉</v>
      </c>
      <c r="T22" s="69" t="str">
        <f t="shared" si="4"/>
        <v>地域医療の確保</v>
      </c>
      <c r="U22" s="69" t="str">
        <f t="shared" si="4"/>
        <v>道路整備・維持管理</v>
      </c>
      <c r="V22" s="69" t="str">
        <f t="shared" si="4"/>
        <v>防災対策</v>
      </c>
      <c r="W22" s="70" t="str">
        <f t="shared" si="4"/>
        <v>観光振興</v>
      </c>
      <c r="X22" s="71" t="str">
        <f t="shared" si="4"/>
        <v>廃棄物対策</v>
      </c>
    </row>
    <row r="23" spans="1:40" ht="12.75" customHeight="1" x14ac:dyDescent="0.2">
      <c r="A23" s="286" t="str">
        <f>A3</f>
        <v>全体(n = 1,553 )　　</v>
      </c>
      <c r="B23" s="122">
        <f>B3</f>
        <v>1553</v>
      </c>
      <c r="C23" s="130">
        <f t="shared" ref="C23:L23" si="5">C13</f>
        <v>323</v>
      </c>
      <c r="D23" s="131">
        <f t="shared" si="5"/>
        <v>278</v>
      </c>
      <c r="E23" s="131">
        <f t="shared" si="5"/>
        <v>262</v>
      </c>
      <c r="F23" s="131">
        <f t="shared" si="5"/>
        <v>225</v>
      </c>
      <c r="G23" s="131">
        <f t="shared" si="5"/>
        <v>221</v>
      </c>
      <c r="H23" s="131">
        <f t="shared" si="5"/>
        <v>200</v>
      </c>
      <c r="I23" s="131">
        <f t="shared" si="5"/>
        <v>199</v>
      </c>
      <c r="J23" s="131">
        <f t="shared" si="5"/>
        <v>197</v>
      </c>
      <c r="K23" s="131">
        <f t="shared" si="5"/>
        <v>169</v>
      </c>
      <c r="L23" s="133">
        <f t="shared" si="5"/>
        <v>162</v>
      </c>
      <c r="N23" s="101" t="str">
        <f>A25</f>
        <v>男性(n = 664 )　　</v>
      </c>
      <c r="O23" s="82">
        <f t="shared" ref="O23:X23" si="6">C26</f>
        <v>21.536144578313255</v>
      </c>
      <c r="P23" s="83">
        <f t="shared" si="6"/>
        <v>20.933734939759034</v>
      </c>
      <c r="Q23" s="83">
        <f t="shared" si="6"/>
        <v>16.265060240963855</v>
      </c>
      <c r="R23" s="83">
        <f t="shared" si="6"/>
        <v>15.66265060240964</v>
      </c>
      <c r="S23" s="83">
        <f t="shared" si="6"/>
        <v>15.210843373493976</v>
      </c>
      <c r="T23" s="83">
        <f t="shared" si="6"/>
        <v>13.102409638554215</v>
      </c>
      <c r="U23" s="83">
        <f t="shared" si="6"/>
        <v>14.909638554216867</v>
      </c>
      <c r="V23" s="83">
        <f t="shared" si="6"/>
        <v>14.156626506024098</v>
      </c>
      <c r="W23" s="84">
        <f t="shared" si="6"/>
        <v>11.746987951807229</v>
      </c>
      <c r="X23" s="85">
        <f t="shared" si="6"/>
        <v>11.746987951807229</v>
      </c>
    </row>
    <row r="24" spans="1:40" ht="12.75" customHeight="1" x14ac:dyDescent="0.2">
      <c r="A24" s="287"/>
      <c r="B24" s="123">
        <f>B4</f>
        <v>100</v>
      </c>
      <c r="C24" s="134">
        <f t="shared" ref="C24:L24" si="7">C14</f>
        <v>20.798454603992273</v>
      </c>
      <c r="D24" s="135">
        <f t="shared" si="7"/>
        <v>17.900837089504186</v>
      </c>
      <c r="E24" s="135">
        <f t="shared" si="7"/>
        <v>16.870573084352866</v>
      </c>
      <c r="F24" s="135">
        <f t="shared" si="7"/>
        <v>14.488087572440438</v>
      </c>
      <c r="G24" s="135">
        <f t="shared" si="7"/>
        <v>14.230521571152607</v>
      </c>
      <c r="H24" s="135">
        <f t="shared" si="7"/>
        <v>12.878300064391501</v>
      </c>
      <c r="I24" s="135">
        <f t="shared" si="7"/>
        <v>12.813908564069543</v>
      </c>
      <c r="J24" s="135">
        <f t="shared" si="7"/>
        <v>12.685125563425629</v>
      </c>
      <c r="K24" s="135">
        <f t="shared" si="7"/>
        <v>10.882163554410818</v>
      </c>
      <c r="L24" s="137">
        <f t="shared" si="7"/>
        <v>10.431423052157115</v>
      </c>
      <c r="N24" s="102" t="str">
        <f>A27</f>
        <v>女性(n = 868 )　　</v>
      </c>
      <c r="O24" s="86">
        <f t="shared" ref="O24:X24" si="8">C28</f>
        <v>20.391705069124423</v>
      </c>
      <c r="P24" s="87">
        <f t="shared" si="8"/>
        <v>15.668202764976957</v>
      </c>
      <c r="Q24" s="87">
        <f t="shared" si="8"/>
        <v>17.165898617511523</v>
      </c>
      <c r="R24" s="87">
        <f t="shared" si="8"/>
        <v>13.594470046082948</v>
      </c>
      <c r="S24" s="87">
        <f t="shared" si="8"/>
        <v>13.364055299539171</v>
      </c>
      <c r="T24" s="87">
        <f t="shared" si="8"/>
        <v>12.211981566820276</v>
      </c>
      <c r="U24" s="87">
        <f t="shared" si="8"/>
        <v>11.405529953917052</v>
      </c>
      <c r="V24" s="87">
        <f t="shared" si="8"/>
        <v>11.635944700460829</v>
      </c>
      <c r="W24" s="88">
        <f t="shared" si="8"/>
        <v>10.253456221198157</v>
      </c>
      <c r="X24" s="89">
        <f t="shared" si="8"/>
        <v>9.1013824884792616</v>
      </c>
    </row>
    <row r="25" spans="1:40" x14ac:dyDescent="0.2">
      <c r="A25" s="286" t="str">
        <f>A5</f>
        <v>男性(n = 664 )　　</v>
      </c>
      <c r="B25" s="122">
        <f>B5</f>
        <v>664</v>
      </c>
      <c r="C25" s="138">
        <f t="shared" ref="C25:L25" si="9">C15</f>
        <v>143</v>
      </c>
      <c r="D25" s="139">
        <f t="shared" si="9"/>
        <v>139</v>
      </c>
      <c r="E25" s="139">
        <f t="shared" si="9"/>
        <v>108</v>
      </c>
      <c r="F25" s="139">
        <f t="shared" si="9"/>
        <v>104</v>
      </c>
      <c r="G25" s="139">
        <f t="shared" si="9"/>
        <v>101</v>
      </c>
      <c r="H25" s="139">
        <f t="shared" si="9"/>
        <v>87</v>
      </c>
      <c r="I25" s="139">
        <f t="shared" si="9"/>
        <v>99</v>
      </c>
      <c r="J25" s="139">
        <f t="shared" si="9"/>
        <v>94</v>
      </c>
      <c r="K25" s="139">
        <f t="shared" si="9"/>
        <v>78</v>
      </c>
      <c r="L25" s="140">
        <f t="shared" si="9"/>
        <v>78</v>
      </c>
      <c r="O25" s="25">
        <f t="shared" ref="O25:X25" si="10">O23-O24</f>
        <v>1.1444395091888317</v>
      </c>
      <c r="P25" s="25">
        <f t="shared" si="10"/>
        <v>5.2655321747820771</v>
      </c>
      <c r="Q25" s="25">
        <f t="shared" si="10"/>
        <v>-0.90083837654766796</v>
      </c>
      <c r="R25" s="25">
        <f t="shared" si="10"/>
        <v>2.0681805563266913</v>
      </c>
      <c r="S25" s="25">
        <f t="shared" si="10"/>
        <v>1.846788073954805</v>
      </c>
      <c r="T25" s="25">
        <f t="shared" si="10"/>
        <v>0.89042807173393967</v>
      </c>
      <c r="U25" s="25">
        <f t="shared" si="10"/>
        <v>3.5041086002998156</v>
      </c>
      <c r="V25" s="25">
        <f t="shared" si="10"/>
        <v>2.5206818055632692</v>
      </c>
      <c r="W25" s="25">
        <f t="shared" si="10"/>
        <v>1.4935317306090727</v>
      </c>
      <c r="X25" s="25">
        <f t="shared" si="10"/>
        <v>2.6456054633279678</v>
      </c>
    </row>
    <row r="26" spans="1:40" x14ac:dyDescent="0.2">
      <c r="A26" s="287"/>
      <c r="B26" s="123">
        <f>B6</f>
        <v>100</v>
      </c>
      <c r="C26" s="134">
        <f t="shared" ref="C26:L26" si="11">C16</f>
        <v>21.536144578313255</v>
      </c>
      <c r="D26" s="135">
        <f t="shared" si="11"/>
        <v>20.933734939759034</v>
      </c>
      <c r="E26" s="135">
        <f t="shared" si="11"/>
        <v>16.265060240963855</v>
      </c>
      <c r="F26" s="135">
        <f t="shared" si="11"/>
        <v>15.66265060240964</v>
      </c>
      <c r="G26" s="135">
        <f t="shared" si="11"/>
        <v>15.210843373493976</v>
      </c>
      <c r="H26" s="135">
        <f t="shared" si="11"/>
        <v>13.102409638554215</v>
      </c>
      <c r="I26" s="135">
        <f t="shared" si="11"/>
        <v>14.909638554216867</v>
      </c>
      <c r="J26" s="135">
        <f t="shared" si="11"/>
        <v>14.156626506024098</v>
      </c>
      <c r="K26" s="135">
        <f t="shared" si="11"/>
        <v>11.746987951807229</v>
      </c>
      <c r="L26" s="137">
        <f t="shared" si="11"/>
        <v>11.746987951807229</v>
      </c>
    </row>
    <row r="27" spans="1:40" x14ac:dyDescent="0.2">
      <c r="A27" s="286" t="str">
        <f>A7</f>
        <v>女性(n = 868 )　　</v>
      </c>
      <c r="B27" s="122">
        <f>B7</f>
        <v>868</v>
      </c>
      <c r="C27" s="138">
        <f t="shared" ref="C27:L27" si="12">C17</f>
        <v>177</v>
      </c>
      <c r="D27" s="139">
        <f t="shared" si="12"/>
        <v>136</v>
      </c>
      <c r="E27" s="139">
        <f t="shared" si="12"/>
        <v>149</v>
      </c>
      <c r="F27" s="139">
        <f t="shared" si="12"/>
        <v>118</v>
      </c>
      <c r="G27" s="139">
        <f t="shared" si="12"/>
        <v>116</v>
      </c>
      <c r="H27" s="139">
        <f t="shared" si="12"/>
        <v>106</v>
      </c>
      <c r="I27" s="139">
        <f t="shared" si="12"/>
        <v>99</v>
      </c>
      <c r="J27" s="139">
        <f t="shared" si="12"/>
        <v>101</v>
      </c>
      <c r="K27" s="139">
        <f t="shared" si="12"/>
        <v>89</v>
      </c>
      <c r="L27" s="140">
        <f t="shared" si="12"/>
        <v>79</v>
      </c>
    </row>
    <row r="28" spans="1:40" x14ac:dyDescent="0.2">
      <c r="A28" s="287"/>
      <c r="B28" s="123">
        <f>B8</f>
        <v>100</v>
      </c>
      <c r="C28" s="134">
        <f t="shared" ref="C28:L28" si="13">C18</f>
        <v>20.391705069124423</v>
      </c>
      <c r="D28" s="135">
        <f t="shared" si="13"/>
        <v>15.668202764976957</v>
      </c>
      <c r="E28" s="135">
        <f t="shared" si="13"/>
        <v>17.165898617511523</v>
      </c>
      <c r="F28" s="135">
        <f t="shared" si="13"/>
        <v>13.594470046082948</v>
      </c>
      <c r="G28" s="135">
        <f t="shared" si="13"/>
        <v>13.364055299539171</v>
      </c>
      <c r="H28" s="135">
        <f t="shared" si="13"/>
        <v>12.211981566820276</v>
      </c>
      <c r="I28" s="135">
        <f t="shared" si="13"/>
        <v>11.405529953917052</v>
      </c>
      <c r="J28" s="135">
        <f t="shared" si="13"/>
        <v>11.635944700460829</v>
      </c>
      <c r="K28" s="135">
        <f t="shared" si="13"/>
        <v>10.253456221198157</v>
      </c>
      <c r="L28" s="137">
        <f t="shared" si="13"/>
        <v>9.1013824884792616</v>
      </c>
    </row>
    <row r="30" spans="1:40" x14ac:dyDescent="0.2">
      <c r="A30" s="3" t="s">
        <v>420</v>
      </c>
      <c r="B30" s="1" t="str">
        <f>B1</f>
        <v>県の取り組みで努力が足りないと思う分野</v>
      </c>
      <c r="C30" s="8">
        <v>1</v>
      </c>
      <c r="D30" s="9">
        <v>2</v>
      </c>
      <c r="E30" s="8">
        <v>3</v>
      </c>
      <c r="F30" s="9">
        <v>4</v>
      </c>
      <c r="G30" s="8">
        <v>5</v>
      </c>
      <c r="H30" s="9">
        <v>6</v>
      </c>
      <c r="I30" s="8">
        <v>7</v>
      </c>
      <c r="J30" s="9">
        <v>8</v>
      </c>
      <c r="K30" s="8">
        <v>9</v>
      </c>
      <c r="L30" s="9">
        <v>10</v>
      </c>
      <c r="M30" s="8">
        <v>11</v>
      </c>
      <c r="N30" s="9">
        <v>12</v>
      </c>
      <c r="O30" s="8">
        <v>13</v>
      </c>
      <c r="P30" s="9">
        <v>14</v>
      </c>
      <c r="Q30" s="8">
        <v>15</v>
      </c>
      <c r="R30" s="9">
        <v>16</v>
      </c>
      <c r="S30" s="8">
        <v>17</v>
      </c>
      <c r="T30" s="9">
        <v>18</v>
      </c>
      <c r="U30" s="8">
        <v>19</v>
      </c>
      <c r="V30" s="9">
        <v>20</v>
      </c>
      <c r="W30" s="8">
        <v>21</v>
      </c>
      <c r="X30" s="9">
        <v>22</v>
      </c>
      <c r="Y30" s="8">
        <v>23</v>
      </c>
      <c r="Z30" s="9">
        <v>24</v>
      </c>
      <c r="AA30" s="8">
        <v>25</v>
      </c>
      <c r="AB30" s="9">
        <v>26</v>
      </c>
      <c r="AC30" s="8">
        <v>27</v>
      </c>
      <c r="AD30" s="9">
        <v>28</v>
      </c>
      <c r="AE30" s="8">
        <v>29</v>
      </c>
      <c r="AF30" s="9">
        <v>30</v>
      </c>
      <c r="AG30" s="8">
        <v>31</v>
      </c>
      <c r="AH30" s="9">
        <v>32</v>
      </c>
      <c r="AI30" s="8">
        <v>33</v>
      </c>
      <c r="AJ30" s="9">
        <v>34</v>
      </c>
      <c r="AK30" s="8">
        <v>35</v>
      </c>
      <c r="AL30" s="9">
        <v>36</v>
      </c>
    </row>
    <row r="31" spans="1:40" ht="33.75" customHeight="1" x14ac:dyDescent="0.2">
      <c r="A31" s="12" t="s">
        <v>62</v>
      </c>
      <c r="B31" s="67" t="str">
        <f>B2</f>
        <v>調査数</v>
      </c>
      <c r="C31" s="68" t="str">
        <f t="shared" ref="C31:AM31" si="14">C2</f>
        <v>防災対策</v>
      </c>
      <c r="D31" s="69" t="str">
        <f t="shared" si="14"/>
        <v>自然環境保全</v>
      </c>
      <c r="E31" s="69" t="str">
        <f t="shared" si="14"/>
        <v>住環境保全</v>
      </c>
      <c r="F31" s="69" t="str">
        <f t="shared" si="14"/>
        <v>廃棄物対策</v>
      </c>
      <c r="G31" s="69" t="str">
        <f t="shared" si="14"/>
        <v>消費者保護</v>
      </c>
      <c r="H31" s="69" t="str">
        <f t="shared" si="14"/>
        <v>防犯・交通安全対策</v>
      </c>
      <c r="I31" s="69" t="str">
        <f t="shared" si="14"/>
        <v>地域コミュニティの活性化</v>
      </c>
      <c r="J31" s="69" t="str">
        <f t="shared" si="14"/>
        <v>地域医療の確保</v>
      </c>
      <c r="K31" s="69" t="str">
        <f t="shared" si="14"/>
        <v>健康増進</v>
      </c>
      <c r="L31" s="69" t="str">
        <f t="shared" si="14"/>
        <v>食品の安全対策</v>
      </c>
      <c r="M31" s="69" t="str">
        <f t="shared" si="14"/>
        <v>薬物対策</v>
      </c>
      <c r="N31" s="69" t="str">
        <f t="shared" si="14"/>
        <v>高齢者福祉</v>
      </c>
      <c r="O31" s="69" t="str">
        <f t="shared" si="14"/>
        <v>障がい者福祉</v>
      </c>
      <c r="P31" s="69" t="str">
        <f t="shared" si="14"/>
        <v>少子化対策</v>
      </c>
      <c r="Q31" s="69" t="str">
        <f t="shared" si="14"/>
        <v>子育て支援</v>
      </c>
      <c r="R31" s="69" t="str">
        <f t="shared" si="14"/>
        <v>中小企業支援</v>
      </c>
      <c r="S31" s="69" t="str">
        <f t="shared" si="14"/>
        <v>企業誘致</v>
      </c>
      <c r="T31" s="69" t="str">
        <f t="shared" si="14"/>
        <v>成長産業分野の振興</v>
      </c>
      <c r="U31" s="69" t="str">
        <f t="shared" si="14"/>
        <v>観光振興</v>
      </c>
      <c r="V31" s="113" t="str">
        <f t="shared" si="14"/>
        <v>就労支援</v>
      </c>
      <c r="W31" s="69" t="str">
        <f t="shared" si="14"/>
        <v>労働環境改善</v>
      </c>
      <c r="X31" s="69" t="str">
        <f t="shared" si="14"/>
        <v>様々な産業を担う人材の育成</v>
      </c>
      <c r="Y31" s="69" t="str">
        <f t="shared" si="14"/>
        <v>女性の活躍推進</v>
      </c>
      <c r="Z31" s="69" t="str">
        <f t="shared" si="14"/>
        <v>農業等振興</v>
      </c>
      <c r="AA31" s="69" t="str">
        <f t="shared" si="14"/>
        <v>林業振興</v>
      </c>
      <c r="AB31" s="69" t="str">
        <f t="shared" si="14"/>
        <v>道路整備・維持管理</v>
      </c>
      <c r="AC31" s="69" t="str">
        <f t="shared" si="14"/>
        <v>河川整備・維持管理</v>
      </c>
      <c r="AD31" s="69" t="str">
        <f t="shared" si="14"/>
        <v>砂防対策</v>
      </c>
      <c r="AE31" s="69" t="str">
        <f t="shared" si="14"/>
        <v>公共交通の充実</v>
      </c>
      <c r="AF31" s="69" t="str">
        <f t="shared" si="14"/>
        <v>公園整備</v>
      </c>
      <c r="AG31" s="69" t="str">
        <f t="shared" si="14"/>
        <v>学校教育の充実</v>
      </c>
      <c r="AH31" s="69" t="str">
        <f t="shared" si="14"/>
        <v>社会教育・生涯学習の充実</v>
      </c>
      <c r="AI31" s="69" t="str">
        <f t="shared" si="14"/>
        <v>文化・芸術の振興</v>
      </c>
      <c r="AJ31" s="69" t="str">
        <f t="shared" si="14"/>
        <v>スポーツやレクリエーションの推進</v>
      </c>
      <c r="AK31" s="69" t="str">
        <f t="shared" si="14"/>
        <v>若者の県内定着</v>
      </c>
      <c r="AL31" s="69" t="str">
        <f t="shared" si="14"/>
        <v>県外からの移住・定住の推進</v>
      </c>
      <c r="AM31" s="71" t="str">
        <f t="shared" si="14"/>
        <v>無回答</v>
      </c>
      <c r="AN31" s="5" t="s">
        <v>122</v>
      </c>
    </row>
    <row r="32" spans="1:40" x14ac:dyDescent="0.2">
      <c r="A32" s="286" t="str">
        <f>'問10-1M（表）'!A32</f>
        <v>全体(n = 1,553 )　　</v>
      </c>
      <c r="B32" s="36">
        <v>1553</v>
      </c>
      <c r="C32" s="28">
        <v>197</v>
      </c>
      <c r="D32" s="29">
        <v>81</v>
      </c>
      <c r="E32" s="29">
        <v>130</v>
      </c>
      <c r="F32" s="29">
        <v>162</v>
      </c>
      <c r="G32" s="29">
        <v>101</v>
      </c>
      <c r="H32" s="29">
        <v>125</v>
      </c>
      <c r="I32" s="29">
        <v>87</v>
      </c>
      <c r="J32" s="29">
        <v>200</v>
      </c>
      <c r="K32" s="29">
        <v>55</v>
      </c>
      <c r="L32" s="29">
        <v>44</v>
      </c>
      <c r="M32" s="29">
        <v>33</v>
      </c>
      <c r="N32" s="29">
        <v>221</v>
      </c>
      <c r="O32" s="29">
        <v>107</v>
      </c>
      <c r="P32" s="29">
        <v>278</v>
      </c>
      <c r="Q32" s="29">
        <v>225</v>
      </c>
      <c r="R32" s="29">
        <v>140</v>
      </c>
      <c r="S32" s="29">
        <v>148</v>
      </c>
      <c r="T32" s="29">
        <v>59</v>
      </c>
      <c r="U32" s="29">
        <v>169</v>
      </c>
      <c r="V32" s="263">
        <v>136</v>
      </c>
      <c r="W32" s="29">
        <v>106</v>
      </c>
      <c r="X32" s="29">
        <v>124</v>
      </c>
      <c r="Y32" s="29">
        <v>159</v>
      </c>
      <c r="Z32" s="29">
        <v>61</v>
      </c>
      <c r="AA32" s="29">
        <v>69</v>
      </c>
      <c r="AB32" s="29">
        <v>199</v>
      </c>
      <c r="AC32" s="29">
        <v>90</v>
      </c>
      <c r="AD32" s="29">
        <v>89</v>
      </c>
      <c r="AE32" s="29">
        <v>262</v>
      </c>
      <c r="AF32" s="29">
        <v>117</v>
      </c>
      <c r="AG32" s="29">
        <v>121</v>
      </c>
      <c r="AH32" s="29">
        <v>45</v>
      </c>
      <c r="AI32" s="29">
        <v>64</v>
      </c>
      <c r="AJ32" s="29">
        <v>56</v>
      </c>
      <c r="AK32" s="29">
        <v>323</v>
      </c>
      <c r="AL32" s="29">
        <v>147</v>
      </c>
      <c r="AM32" s="31"/>
      <c r="AN32" s="5">
        <f>SUM(C32:AM32)</f>
        <v>4730</v>
      </c>
    </row>
    <row r="33" spans="1:41" x14ac:dyDescent="0.2">
      <c r="A33" s="287"/>
      <c r="B33" s="37">
        <v>100</v>
      </c>
      <c r="C33" s="20">
        <f>C32/$B$32*100</f>
        <v>12.685125563425629</v>
      </c>
      <c r="D33" s="232">
        <v>5.2157115260785574</v>
      </c>
      <c r="E33" s="232">
        <v>8.3708950418544763</v>
      </c>
      <c r="F33" s="232">
        <v>10.431423052157115</v>
      </c>
      <c r="G33" s="232">
        <v>6.5035415325177075</v>
      </c>
      <c r="H33" s="232">
        <v>8.0489375402446885</v>
      </c>
      <c r="I33" s="232">
        <v>5.6020605280103029</v>
      </c>
      <c r="J33" s="232">
        <v>12.878300064391501</v>
      </c>
      <c r="K33" s="232">
        <v>3.5415325177076626</v>
      </c>
      <c r="L33" s="232">
        <v>2.8332260141661303</v>
      </c>
      <c r="M33" s="232">
        <v>2.1249195106245975</v>
      </c>
      <c r="N33" s="232">
        <v>14.230521571152607</v>
      </c>
      <c r="O33" s="232">
        <v>6.889890534449453</v>
      </c>
      <c r="P33" s="232">
        <v>17.900837089504186</v>
      </c>
      <c r="Q33" s="232">
        <v>14.488087572440438</v>
      </c>
      <c r="R33" s="232">
        <v>9.01481004507405</v>
      </c>
      <c r="S33" s="232">
        <v>9.5299420476497101</v>
      </c>
      <c r="T33" s="232">
        <v>3.7990985189954927</v>
      </c>
      <c r="U33" s="232">
        <v>10.882163554410818</v>
      </c>
      <c r="V33" s="262">
        <v>8.7572440437862209</v>
      </c>
      <c r="W33" s="232">
        <v>6.8254990341274953</v>
      </c>
      <c r="X33" s="232">
        <v>7.9845460399227299</v>
      </c>
      <c r="Y33" s="232">
        <v>10.238248551191242</v>
      </c>
      <c r="Z33" s="232">
        <v>3.9278815196394077</v>
      </c>
      <c r="AA33" s="232">
        <v>4.4430135222150673</v>
      </c>
      <c r="AB33" s="232">
        <v>12.813908564069543</v>
      </c>
      <c r="AC33" s="232">
        <v>5.7952350289761752</v>
      </c>
      <c r="AD33" s="232">
        <v>5.7308435286542174</v>
      </c>
      <c r="AE33" s="232">
        <v>16.870573084352866</v>
      </c>
      <c r="AF33" s="232">
        <v>7.5338055376690276</v>
      </c>
      <c r="AG33" s="232">
        <v>7.7913715389568576</v>
      </c>
      <c r="AH33" s="232">
        <v>2.8976175144880876</v>
      </c>
      <c r="AI33" s="232">
        <v>4.1210560206052804</v>
      </c>
      <c r="AJ33" s="232">
        <v>3.6059240180296199</v>
      </c>
      <c r="AK33" s="232">
        <v>20.798454603992273</v>
      </c>
      <c r="AL33" s="232">
        <v>9.4655505473277533</v>
      </c>
      <c r="AM33" s="231"/>
      <c r="AN33" s="214"/>
    </row>
    <row r="34" spans="1:41" x14ac:dyDescent="0.2">
      <c r="A34" s="286" t="str">
        <f>'問10-1M（表）'!A34</f>
        <v>18～19歳(n = 14 )　　</v>
      </c>
      <c r="B34" s="36">
        <v>14</v>
      </c>
      <c r="C34" s="32">
        <v>1</v>
      </c>
      <c r="D34" s="33">
        <v>1</v>
      </c>
      <c r="E34" s="33">
        <v>0</v>
      </c>
      <c r="F34" s="33">
        <v>0</v>
      </c>
      <c r="G34" s="33">
        <v>0</v>
      </c>
      <c r="H34" s="33">
        <v>0</v>
      </c>
      <c r="I34" s="33">
        <v>1</v>
      </c>
      <c r="J34" s="33">
        <v>0</v>
      </c>
      <c r="K34" s="33">
        <v>0</v>
      </c>
      <c r="L34" s="33">
        <v>1</v>
      </c>
      <c r="M34" s="33">
        <v>0</v>
      </c>
      <c r="N34" s="33">
        <v>5</v>
      </c>
      <c r="O34" s="33">
        <v>0</v>
      </c>
      <c r="P34" s="33">
        <v>2</v>
      </c>
      <c r="Q34" s="33">
        <v>1</v>
      </c>
      <c r="R34" s="33">
        <v>1</v>
      </c>
      <c r="S34" s="33">
        <v>1</v>
      </c>
      <c r="T34" s="33">
        <v>1</v>
      </c>
      <c r="U34" s="33">
        <v>4</v>
      </c>
      <c r="V34" s="48">
        <v>2</v>
      </c>
      <c r="W34" s="33">
        <v>3</v>
      </c>
      <c r="X34" s="33">
        <v>2</v>
      </c>
      <c r="Y34" s="33">
        <v>1</v>
      </c>
      <c r="Z34" s="33">
        <v>1</v>
      </c>
      <c r="AA34" s="33">
        <v>1</v>
      </c>
      <c r="AB34" s="33">
        <v>1</v>
      </c>
      <c r="AC34" s="33">
        <v>0</v>
      </c>
      <c r="AD34" s="33">
        <v>0</v>
      </c>
      <c r="AE34" s="33">
        <v>1</v>
      </c>
      <c r="AF34" s="33">
        <v>1</v>
      </c>
      <c r="AG34" s="33">
        <v>0</v>
      </c>
      <c r="AH34" s="33">
        <v>1</v>
      </c>
      <c r="AI34" s="33">
        <v>1</v>
      </c>
      <c r="AJ34" s="33">
        <v>2</v>
      </c>
      <c r="AK34" s="33">
        <v>5</v>
      </c>
      <c r="AL34" s="33">
        <v>4</v>
      </c>
      <c r="AM34" s="35"/>
      <c r="AN34" s="5">
        <f>SUM(C34:AM34)</f>
        <v>45</v>
      </c>
      <c r="AO34" t="str">
        <f>" 18～19歳（ n = "&amp;B34&amp;"）"</f>
        <v xml:space="preserve"> 18～19歳（ n = 14）</v>
      </c>
    </row>
    <row r="35" spans="1:41" x14ac:dyDescent="0.2">
      <c r="A35" s="287"/>
      <c r="B35" s="37">
        <v>100</v>
      </c>
      <c r="C35" s="20">
        <f t="shared" ref="C35:AL35" si="15">C34/$B$34*100</f>
        <v>7.1428571428571423</v>
      </c>
      <c r="D35" s="20">
        <f t="shared" si="15"/>
        <v>7.1428571428571423</v>
      </c>
      <c r="E35" s="20">
        <f t="shared" si="15"/>
        <v>0</v>
      </c>
      <c r="F35" s="20">
        <f t="shared" si="15"/>
        <v>0</v>
      </c>
      <c r="G35" s="20">
        <f t="shared" si="15"/>
        <v>0</v>
      </c>
      <c r="H35" s="20">
        <f t="shared" si="15"/>
        <v>0</v>
      </c>
      <c r="I35" s="20">
        <f t="shared" si="15"/>
        <v>7.1428571428571423</v>
      </c>
      <c r="J35" s="20">
        <f t="shared" si="15"/>
        <v>0</v>
      </c>
      <c r="K35" s="20">
        <f t="shared" si="15"/>
        <v>0</v>
      </c>
      <c r="L35" s="20">
        <f t="shared" si="15"/>
        <v>7.1428571428571423</v>
      </c>
      <c r="M35" s="20">
        <f t="shared" si="15"/>
        <v>0</v>
      </c>
      <c r="N35" s="20">
        <f t="shared" si="15"/>
        <v>35.714285714285715</v>
      </c>
      <c r="O35" s="20">
        <f t="shared" si="15"/>
        <v>0</v>
      </c>
      <c r="P35" s="20">
        <f t="shared" si="15"/>
        <v>14.285714285714285</v>
      </c>
      <c r="Q35" s="20">
        <f t="shared" si="15"/>
        <v>7.1428571428571423</v>
      </c>
      <c r="R35" s="20">
        <f t="shared" si="15"/>
        <v>7.1428571428571423</v>
      </c>
      <c r="S35" s="20">
        <f t="shared" si="15"/>
        <v>7.1428571428571423</v>
      </c>
      <c r="T35" s="20">
        <f t="shared" si="15"/>
        <v>7.1428571428571423</v>
      </c>
      <c r="U35" s="20">
        <f t="shared" si="15"/>
        <v>28.571428571428569</v>
      </c>
      <c r="V35" s="20">
        <f t="shared" si="15"/>
        <v>14.285714285714285</v>
      </c>
      <c r="W35" s="20">
        <f t="shared" si="15"/>
        <v>21.428571428571427</v>
      </c>
      <c r="X35" s="20">
        <f t="shared" si="15"/>
        <v>14.285714285714285</v>
      </c>
      <c r="Y35" s="20">
        <f t="shared" si="15"/>
        <v>7.1428571428571423</v>
      </c>
      <c r="Z35" s="20">
        <f t="shared" si="15"/>
        <v>7.1428571428571423</v>
      </c>
      <c r="AA35" s="20">
        <f t="shared" si="15"/>
        <v>7.1428571428571423</v>
      </c>
      <c r="AB35" s="20">
        <f t="shared" si="15"/>
        <v>7.1428571428571423</v>
      </c>
      <c r="AC35" s="20">
        <f t="shared" si="15"/>
        <v>0</v>
      </c>
      <c r="AD35" s="20">
        <f t="shared" si="15"/>
        <v>0</v>
      </c>
      <c r="AE35" s="20">
        <f t="shared" si="15"/>
        <v>7.1428571428571423</v>
      </c>
      <c r="AF35" s="20">
        <f t="shared" si="15"/>
        <v>7.1428571428571423</v>
      </c>
      <c r="AG35" s="20">
        <f t="shared" si="15"/>
        <v>0</v>
      </c>
      <c r="AH35" s="20">
        <f t="shared" si="15"/>
        <v>7.1428571428571423</v>
      </c>
      <c r="AI35" s="20">
        <f t="shared" si="15"/>
        <v>7.1428571428571423</v>
      </c>
      <c r="AJ35" s="20">
        <f t="shared" si="15"/>
        <v>14.285714285714285</v>
      </c>
      <c r="AK35" s="20">
        <f t="shared" si="15"/>
        <v>35.714285714285715</v>
      </c>
      <c r="AL35" s="20">
        <f t="shared" si="15"/>
        <v>28.571428571428569</v>
      </c>
      <c r="AM35" s="20"/>
      <c r="AN35" s="214"/>
    </row>
    <row r="36" spans="1:41" x14ac:dyDescent="0.2">
      <c r="A36" s="286" t="str">
        <f>'問10-1M（表）'!A36</f>
        <v>20～29歳(n = 114 )　　</v>
      </c>
      <c r="B36" s="36">
        <v>114</v>
      </c>
      <c r="C36" s="32">
        <v>20</v>
      </c>
      <c r="D36" s="33">
        <v>6</v>
      </c>
      <c r="E36" s="33">
        <v>12</v>
      </c>
      <c r="F36" s="33">
        <v>11</v>
      </c>
      <c r="G36" s="33">
        <v>9</v>
      </c>
      <c r="H36" s="33">
        <v>14</v>
      </c>
      <c r="I36" s="33">
        <v>13</v>
      </c>
      <c r="J36" s="33">
        <v>9</v>
      </c>
      <c r="K36" s="33">
        <v>4</v>
      </c>
      <c r="L36" s="33">
        <v>5</v>
      </c>
      <c r="M36" s="33">
        <v>3</v>
      </c>
      <c r="N36" s="33">
        <v>11</v>
      </c>
      <c r="O36" s="33">
        <v>11</v>
      </c>
      <c r="P36" s="33">
        <v>28</v>
      </c>
      <c r="Q36" s="33">
        <v>30</v>
      </c>
      <c r="R36" s="33">
        <v>11</v>
      </c>
      <c r="S36" s="33">
        <v>8</v>
      </c>
      <c r="T36" s="33">
        <v>4</v>
      </c>
      <c r="U36" s="33">
        <v>16</v>
      </c>
      <c r="V36" s="48">
        <v>13</v>
      </c>
      <c r="W36" s="33">
        <v>13</v>
      </c>
      <c r="X36" s="33">
        <v>4</v>
      </c>
      <c r="Y36" s="33">
        <v>13</v>
      </c>
      <c r="Z36" s="33">
        <v>1</v>
      </c>
      <c r="AA36" s="33">
        <v>1</v>
      </c>
      <c r="AB36" s="33">
        <v>7</v>
      </c>
      <c r="AC36" s="33">
        <v>1</v>
      </c>
      <c r="AD36" s="33">
        <v>5</v>
      </c>
      <c r="AE36" s="33">
        <v>16</v>
      </c>
      <c r="AF36" s="33">
        <v>3</v>
      </c>
      <c r="AG36" s="33">
        <v>4</v>
      </c>
      <c r="AH36" s="33">
        <v>2</v>
      </c>
      <c r="AI36" s="33">
        <v>3</v>
      </c>
      <c r="AJ36" s="33">
        <v>4</v>
      </c>
      <c r="AK36" s="33">
        <v>26</v>
      </c>
      <c r="AL36" s="33">
        <v>20</v>
      </c>
      <c r="AM36" s="35"/>
      <c r="AN36" s="5">
        <f>SUM(C36:AM36)</f>
        <v>361</v>
      </c>
      <c r="AO36" t="str">
        <f>" 20～29歳（ n = "&amp;B36&amp;"）"</f>
        <v xml:space="preserve"> 20～29歳（ n = 114）</v>
      </c>
    </row>
    <row r="37" spans="1:41" x14ac:dyDescent="0.2">
      <c r="A37" s="287"/>
      <c r="B37" s="37">
        <v>100</v>
      </c>
      <c r="C37" s="20">
        <f t="shared" ref="C37:AL37" si="16">C36/$B$36*100</f>
        <v>17.543859649122805</v>
      </c>
      <c r="D37" s="20">
        <f t="shared" si="16"/>
        <v>5.2631578947368416</v>
      </c>
      <c r="E37" s="20">
        <f t="shared" si="16"/>
        <v>10.526315789473683</v>
      </c>
      <c r="F37" s="20">
        <f t="shared" si="16"/>
        <v>9.6491228070175428</v>
      </c>
      <c r="G37" s="20">
        <f t="shared" si="16"/>
        <v>7.8947368421052628</v>
      </c>
      <c r="H37" s="20">
        <f t="shared" si="16"/>
        <v>12.280701754385964</v>
      </c>
      <c r="I37" s="20">
        <f t="shared" si="16"/>
        <v>11.403508771929824</v>
      </c>
      <c r="J37" s="20">
        <f t="shared" si="16"/>
        <v>7.8947368421052628</v>
      </c>
      <c r="K37" s="20">
        <f t="shared" si="16"/>
        <v>3.5087719298245612</v>
      </c>
      <c r="L37" s="20">
        <f t="shared" si="16"/>
        <v>4.3859649122807012</v>
      </c>
      <c r="M37" s="20">
        <f t="shared" si="16"/>
        <v>2.6315789473684208</v>
      </c>
      <c r="N37" s="20">
        <f t="shared" si="16"/>
        <v>9.6491228070175428</v>
      </c>
      <c r="O37" s="20">
        <f t="shared" si="16"/>
        <v>9.6491228070175428</v>
      </c>
      <c r="P37" s="20">
        <f t="shared" si="16"/>
        <v>24.561403508771928</v>
      </c>
      <c r="Q37" s="20">
        <f t="shared" si="16"/>
        <v>26.315789473684209</v>
      </c>
      <c r="R37" s="20">
        <f t="shared" si="16"/>
        <v>9.6491228070175428</v>
      </c>
      <c r="S37" s="20">
        <f t="shared" si="16"/>
        <v>7.0175438596491224</v>
      </c>
      <c r="T37" s="20">
        <f t="shared" si="16"/>
        <v>3.5087719298245612</v>
      </c>
      <c r="U37" s="20">
        <f t="shared" si="16"/>
        <v>14.035087719298245</v>
      </c>
      <c r="V37" s="20">
        <f t="shared" si="16"/>
        <v>11.403508771929824</v>
      </c>
      <c r="W37" s="20">
        <f t="shared" si="16"/>
        <v>11.403508771929824</v>
      </c>
      <c r="X37" s="20">
        <f t="shared" si="16"/>
        <v>3.5087719298245612</v>
      </c>
      <c r="Y37" s="20">
        <f t="shared" si="16"/>
        <v>11.403508771929824</v>
      </c>
      <c r="Z37" s="20">
        <f t="shared" si="16"/>
        <v>0.8771929824561403</v>
      </c>
      <c r="AA37" s="20">
        <f t="shared" si="16"/>
        <v>0.8771929824561403</v>
      </c>
      <c r="AB37" s="20">
        <f t="shared" si="16"/>
        <v>6.140350877192982</v>
      </c>
      <c r="AC37" s="20">
        <f t="shared" si="16"/>
        <v>0.8771929824561403</v>
      </c>
      <c r="AD37" s="20">
        <f t="shared" si="16"/>
        <v>4.3859649122807012</v>
      </c>
      <c r="AE37" s="20">
        <f t="shared" si="16"/>
        <v>14.035087719298245</v>
      </c>
      <c r="AF37" s="20">
        <f t="shared" si="16"/>
        <v>2.6315789473684208</v>
      </c>
      <c r="AG37" s="20">
        <f t="shared" si="16"/>
        <v>3.5087719298245612</v>
      </c>
      <c r="AH37" s="20">
        <f t="shared" si="16"/>
        <v>1.7543859649122806</v>
      </c>
      <c r="AI37" s="20">
        <f t="shared" si="16"/>
        <v>2.6315789473684208</v>
      </c>
      <c r="AJ37" s="20">
        <f t="shared" si="16"/>
        <v>3.5087719298245612</v>
      </c>
      <c r="AK37" s="20">
        <f t="shared" si="16"/>
        <v>22.807017543859647</v>
      </c>
      <c r="AL37" s="20">
        <f t="shared" si="16"/>
        <v>17.543859649122805</v>
      </c>
      <c r="AM37" s="20"/>
      <c r="AN37" s="214"/>
    </row>
    <row r="38" spans="1:41" x14ac:dyDescent="0.2">
      <c r="A38" s="286" t="str">
        <f>'問10-1M（表）'!A38</f>
        <v>30～39歳(n = 174 )　　</v>
      </c>
      <c r="B38" s="36">
        <v>174</v>
      </c>
      <c r="C38" s="32">
        <v>23</v>
      </c>
      <c r="D38" s="33">
        <v>11</v>
      </c>
      <c r="E38" s="33">
        <v>15</v>
      </c>
      <c r="F38" s="33">
        <v>15</v>
      </c>
      <c r="G38" s="33">
        <v>13</v>
      </c>
      <c r="H38" s="33">
        <v>18</v>
      </c>
      <c r="I38" s="33">
        <v>11</v>
      </c>
      <c r="J38" s="33">
        <v>21</v>
      </c>
      <c r="K38" s="33">
        <v>8</v>
      </c>
      <c r="L38" s="33">
        <v>3</v>
      </c>
      <c r="M38" s="33">
        <v>1</v>
      </c>
      <c r="N38" s="33">
        <v>18</v>
      </c>
      <c r="O38" s="33">
        <v>9</v>
      </c>
      <c r="P38" s="33">
        <v>46</v>
      </c>
      <c r="Q38" s="33">
        <v>48</v>
      </c>
      <c r="R38" s="33">
        <v>13</v>
      </c>
      <c r="S38" s="33">
        <v>8</v>
      </c>
      <c r="T38" s="33">
        <v>5</v>
      </c>
      <c r="U38" s="33">
        <v>16</v>
      </c>
      <c r="V38" s="48">
        <v>16</v>
      </c>
      <c r="W38" s="33">
        <v>19</v>
      </c>
      <c r="X38" s="33">
        <v>13</v>
      </c>
      <c r="Y38" s="33">
        <v>24</v>
      </c>
      <c r="Z38" s="33">
        <v>6</v>
      </c>
      <c r="AA38" s="33">
        <v>4</v>
      </c>
      <c r="AB38" s="33">
        <v>19</v>
      </c>
      <c r="AC38" s="33">
        <v>5</v>
      </c>
      <c r="AD38" s="33">
        <v>3</v>
      </c>
      <c r="AE38" s="33">
        <v>19</v>
      </c>
      <c r="AF38" s="33">
        <v>23</v>
      </c>
      <c r="AG38" s="33">
        <v>22</v>
      </c>
      <c r="AH38" s="33">
        <v>4</v>
      </c>
      <c r="AI38" s="33">
        <v>8</v>
      </c>
      <c r="AJ38" s="33">
        <v>4</v>
      </c>
      <c r="AK38" s="33">
        <v>37</v>
      </c>
      <c r="AL38" s="33">
        <v>16</v>
      </c>
      <c r="AM38" s="35"/>
      <c r="AN38" s="5">
        <f>SUM(C38:AM38)</f>
        <v>544</v>
      </c>
      <c r="AO38" t="str">
        <f>" 30～39歳（ n = "&amp;B38&amp;"）"</f>
        <v xml:space="preserve"> 30～39歳（ n = 174）</v>
      </c>
    </row>
    <row r="39" spans="1:41" x14ac:dyDescent="0.2">
      <c r="A39" s="287"/>
      <c r="B39" s="37">
        <v>100</v>
      </c>
      <c r="C39" s="20">
        <f t="shared" ref="C39:AL39" si="17">C38/$B$38*100</f>
        <v>13.218390804597702</v>
      </c>
      <c r="D39" s="20">
        <f t="shared" si="17"/>
        <v>6.3218390804597711</v>
      </c>
      <c r="E39" s="20">
        <f t="shared" si="17"/>
        <v>8.6206896551724146</v>
      </c>
      <c r="F39" s="20">
        <f t="shared" si="17"/>
        <v>8.6206896551724146</v>
      </c>
      <c r="G39" s="20">
        <f t="shared" si="17"/>
        <v>7.4712643678160928</v>
      </c>
      <c r="H39" s="20">
        <f t="shared" si="17"/>
        <v>10.344827586206897</v>
      </c>
      <c r="I39" s="20">
        <f t="shared" si="17"/>
        <v>6.3218390804597711</v>
      </c>
      <c r="J39" s="20">
        <f t="shared" si="17"/>
        <v>12.068965517241379</v>
      </c>
      <c r="K39" s="20">
        <f t="shared" si="17"/>
        <v>4.5977011494252871</v>
      </c>
      <c r="L39" s="20">
        <f t="shared" si="17"/>
        <v>1.7241379310344827</v>
      </c>
      <c r="M39" s="20">
        <f t="shared" si="17"/>
        <v>0.57471264367816088</v>
      </c>
      <c r="N39" s="20">
        <f t="shared" si="17"/>
        <v>10.344827586206897</v>
      </c>
      <c r="O39" s="20">
        <f t="shared" si="17"/>
        <v>5.1724137931034484</v>
      </c>
      <c r="P39" s="20">
        <f t="shared" si="17"/>
        <v>26.436781609195403</v>
      </c>
      <c r="Q39" s="20">
        <f t="shared" si="17"/>
        <v>27.586206896551722</v>
      </c>
      <c r="R39" s="20">
        <f t="shared" si="17"/>
        <v>7.4712643678160928</v>
      </c>
      <c r="S39" s="20">
        <f t="shared" si="17"/>
        <v>4.5977011494252871</v>
      </c>
      <c r="T39" s="20">
        <f t="shared" si="17"/>
        <v>2.8735632183908044</v>
      </c>
      <c r="U39" s="20">
        <f t="shared" si="17"/>
        <v>9.1954022988505741</v>
      </c>
      <c r="V39" s="20">
        <f t="shared" si="17"/>
        <v>9.1954022988505741</v>
      </c>
      <c r="W39" s="20">
        <f t="shared" si="17"/>
        <v>10.919540229885058</v>
      </c>
      <c r="X39" s="20">
        <f t="shared" si="17"/>
        <v>7.4712643678160928</v>
      </c>
      <c r="Y39" s="20">
        <f t="shared" si="17"/>
        <v>13.793103448275861</v>
      </c>
      <c r="Z39" s="20">
        <f t="shared" si="17"/>
        <v>3.4482758620689653</v>
      </c>
      <c r="AA39" s="20">
        <f t="shared" si="17"/>
        <v>2.2988505747126435</v>
      </c>
      <c r="AB39" s="20">
        <f t="shared" si="17"/>
        <v>10.919540229885058</v>
      </c>
      <c r="AC39" s="20">
        <f t="shared" si="17"/>
        <v>2.8735632183908044</v>
      </c>
      <c r="AD39" s="20">
        <f t="shared" si="17"/>
        <v>1.7241379310344827</v>
      </c>
      <c r="AE39" s="20">
        <f t="shared" si="17"/>
        <v>10.919540229885058</v>
      </c>
      <c r="AF39" s="20">
        <f t="shared" si="17"/>
        <v>13.218390804597702</v>
      </c>
      <c r="AG39" s="20">
        <f t="shared" si="17"/>
        <v>12.643678160919542</v>
      </c>
      <c r="AH39" s="20">
        <f t="shared" si="17"/>
        <v>2.2988505747126435</v>
      </c>
      <c r="AI39" s="20">
        <f t="shared" si="17"/>
        <v>4.5977011494252871</v>
      </c>
      <c r="AJ39" s="20">
        <f t="shared" si="17"/>
        <v>2.2988505747126435</v>
      </c>
      <c r="AK39" s="20">
        <f t="shared" si="17"/>
        <v>21.264367816091951</v>
      </c>
      <c r="AL39" s="20">
        <f t="shared" si="17"/>
        <v>9.1954022988505741</v>
      </c>
      <c r="AM39" s="20"/>
      <c r="AN39" s="214"/>
    </row>
    <row r="40" spans="1:41" x14ac:dyDescent="0.2">
      <c r="A40" s="286" t="str">
        <f>'問10-1M（表）'!A40</f>
        <v>40～49歳(n = 249 )　　</v>
      </c>
      <c r="B40" s="36">
        <v>249</v>
      </c>
      <c r="C40" s="32">
        <v>21</v>
      </c>
      <c r="D40" s="33">
        <v>10</v>
      </c>
      <c r="E40" s="33">
        <v>19</v>
      </c>
      <c r="F40" s="33">
        <v>18</v>
      </c>
      <c r="G40" s="33">
        <v>12</v>
      </c>
      <c r="H40" s="33">
        <v>13</v>
      </c>
      <c r="I40" s="33">
        <v>11</v>
      </c>
      <c r="J40" s="33">
        <v>31</v>
      </c>
      <c r="K40" s="33">
        <v>10</v>
      </c>
      <c r="L40" s="33">
        <v>4</v>
      </c>
      <c r="M40" s="33">
        <v>3</v>
      </c>
      <c r="N40" s="33">
        <v>21</v>
      </c>
      <c r="O40" s="33">
        <v>17</v>
      </c>
      <c r="P40" s="33">
        <v>47</v>
      </c>
      <c r="Q40" s="33">
        <v>45</v>
      </c>
      <c r="R40" s="33">
        <v>26</v>
      </c>
      <c r="S40" s="33">
        <v>21</v>
      </c>
      <c r="T40" s="33">
        <v>11</v>
      </c>
      <c r="U40" s="33">
        <v>28</v>
      </c>
      <c r="V40" s="48">
        <v>24</v>
      </c>
      <c r="W40" s="33">
        <v>24</v>
      </c>
      <c r="X40" s="33">
        <v>17</v>
      </c>
      <c r="Y40" s="33">
        <v>24</v>
      </c>
      <c r="Z40" s="33">
        <v>10</v>
      </c>
      <c r="AA40" s="33">
        <v>4</v>
      </c>
      <c r="AB40" s="33">
        <v>17</v>
      </c>
      <c r="AC40" s="33">
        <v>8</v>
      </c>
      <c r="AD40" s="33">
        <v>12</v>
      </c>
      <c r="AE40" s="33">
        <v>35</v>
      </c>
      <c r="AF40" s="33">
        <v>17</v>
      </c>
      <c r="AG40" s="33">
        <v>36</v>
      </c>
      <c r="AH40" s="33">
        <v>6</v>
      </c>
      <c r="AI40" s="33">
        <v>14</v>
      </c>
      <c r="AJ40" s="33">
        <v>9</v>
      </c>
      <c r="AK40" s="33">
        <v>52</v>
      </c>
      <c r="AL40" s="33">
        <v>24</v>
      </c>
      <c r="AM40" s="35"/>
      <c r="AN40" s="5">
        <f>SUM(C40:AM40)</f>
        <v>701</v>
      </c>
      <c r="AO40" t="str">
        <f>" 40～49歳（ n = "&amp;B40&amp;"）"</f>
        <v xml:space="preserve"> 40～49歳（ n = 249）</v>
      </c>
    </row>
    <row r="41" spans="1:41" x14ac:dyDescent="0.2">
      <c r="A41" s="287"/>
      <c r="B41" s="37">
        <v>100</v>
      </c>
      <c r="C41" s="20">
        <f t="shared" ref="C41:AL41" si="18">C40/$B$40*100</f>
        <v>8.4337349397590362</v>
      </c>
      <c r="D41" s="20">
        <f t="shared" si="18"/>
        <v>4.0160642570281126</v>
      </c>
      <c r="E41" s="20">
        <f t="shared" si="18"/>
        <v>7.6305220883534144</v>
      </c>
      <c r="F41" s="20">
        <f t="shared" si="18"/>
        <v>7.2289156626506017</v>
      </c>
      <c r="G41" s="20">
        <f t="shared" si="18"/>
        <v>4.8192771084337354</v>
      </c>
      <c r="H41" s="20">
        <f t="shared" si="18"/>
        <v>5.2208835341365463</v>
      </c>
      <c r="I41" s="20">
        <f t="shared" si="18"/>
        <v>4.4176706827309236</v>
      </c>
      <c r="J41" s="20">
        <f t="shared" si="18"/>
        <v>12.449799196787147</v>
      </c>
      <c r="K41" s="20">
        <f t="shared" si="18"/>
        <v>4.0160642570281126</v>
      </c>
      <c r="L41" s="20">
        <f t="shared" si="18"/>
        <v>1.6064257028112447</v>
      </c>
      <c r="M41" s="20">
        <f t="shared" si="18"/>
        <v>1.2048192771084338</v>
      </c>
      <c r="N41" s="20">
        <f t="shared" si="18"/>
        <v>8.4337349397590362</v>
      </c>
      <c r="O41" s="20">
        <f t="shared" si="18"/>
        <v>6.8273092369477917</v>
      </c>
      <c r="P41" s="20">
        <f t="shared" si="18"/>
        <v>18.875502008032129</v>
      </c>
      <c r="Q41" s="20">
        <f t="shared" si="18"/>
        <v>18.072289156626507</v>
      </c>
      <c r="R41" s="20">
        <f t="shared" si="18"/>
        <v>10.441767068273093</v>
      </c>
      <c r="S41" s="20">
        <f t="shared" si="18"/>
        <v>8.4337349397590362</v>
      </c>
      <c r="T41" s="20">
        <f t="shared" si="18"/>
        <v>4.4176706827309236</v>
      </c>
      <c r="U41" s="20">
        <f t="shared" si="18"/>
        <v>11.244979919678714</v>
      </c>
      <c r="V41" s="20">
        <f t="shared" si="18"/>
        <v>9.6385542168674707</v>
      </c>
      <c r="W41" s="20">
        <f t="shared" si="18"/>
        <v>9.6385542168674707</v>
      </c>
      <c r="X41" s="20">
        <f t="shared" si="18"/>
        <v>6.8273092369477917</v>
      </c>
      <c r="Y41" s="20">
        <f t="shared" si="18"/>
        <v>9.6385542168674707</v>
      </c>
      <c r="Z41" s="20">
        <f t="shared" si="18"/>
        <v>4.0160642570281126</v>
      </c>
      <c r="AA41" s="20">
        <f t="shared" si="18"/>
        <v>1.6064257028112447</v>
      </c>
      <c r="AB41" s="20">
        <f t="shared" si="18"/>
        <v>6.8273092369477917</v>
      </c>
      <c r="AC41" s="20">
        <f t="shared" si="18"/>
        <v>3.2128514056224895</v>
      </c>
      <c r="AD41" s="20">
        <f t="shared" si="18"/>
        <v>4.8192771084337354</v>
      </c>
      <c r="AE41" s="20">
        <f t="shared" si="18"/>
        <v>14.056224899598394</v>
      </c>
      <c r="AF41" s="20">
        <f t="shared" si="18"/>
        <v>6.8273092369477917</v>
      </c>
      <c r="AG41" s="20">
        <f t="shared" si="18"/>
        <v>14.457831325301203</v>
      </c>
      <c r="AH41" s="20">
        <f t="shared" si="18"/>
        <v>2.4096385542168677</v>
      </c>
      <c r="AI41" s="20">
        <f t="shared" si="18"/>
        <v>5.6224899598393572</v>
      </c>
      <c r="AJ41" s="20">
        <f t="shared" si="18"/>
        <v>3.6144578313253009</v>
      </c>
      <c r="AK41" s="20">
        <f t="shared" si="18"/>
        <v>20.883534136546185</v>
      </c>
      <c r="AL41" s="20">
        <f t="shared" si="18"/>
        <v>9.6385542168674707</v>
      </c>
      <c r="AM41" s="20"/>
      <c r="AN41" s="214"/>
    </row>
    <row r="42" spans="1:41" x14ac:dyDescent="0.2">
      <c r="A42" s="286" t="str">
        <f>'問10-1M（表）'!A42</f>
        <v>50～59歳(n = 250 )　　</v>
      </c>
      <c r="B42" s="36">
        <v>250</v>
      </c>
      <c r="C42" s="32">
        <v>28</v>
      </c>
      <c r="D42" s="33">
        <v>15</v>
      </c>
      <c r="E42" s="33">
        <v>18</v>
      </c>
      <c r="F42" s="33">
        <v>31</v>
      </c>
      <c r="G42" s="33">
        <v>17</v>
      </c>
      <c r="H42" s="33">
        <v>22</v>
      </c>
      <c r="I42" s="33">
        <v>11</v>
      </c>
      <c r="J42" s="33">
        <v>37</v>
      </c>
      <c r="K42" s="33">
        <v>7</v>
      </c>
      <c r="L42" s="33">
        <v>5</v>
      </c>
      <c r="M42" s="33">
        <v>7</v>
      </c>
      <c r="N42" s="33">
        <v>36</v>
      </c>
      <c r="O42" s="33">
        <v>19</v>
      </c>
      <c r="P42" s="33">
        <v>42</v>
      </c>
      <c r="Q42" s="33">
        <v>43</v>
      </c>
      <c r="R42" s="33">
        <v>22</v>
      </c>
      <c r="S42" s="33">
        <v>25</v>
      </c>
      <c r="T42" s="33">
        <v>9</v>
      </c>
      <c r="U42" s="33">
        <v>29</v>
      </c>
      <c r="V42" s="48">
        <v>29</v>
      </c>
      <c r="W42" s="33">
        <v>15</v>
      </c>
      <c r="X42" s="33">
        <v>13</v>
      </c>
      <c r="Y42" s="33">
        <v>17</v>
      </c>
      <c r="Z42" s="33">
        <v>12</v>
      </c>
      <c r="AA42" s="33">
        <v>6</v>
      </c>
      <c r="AB42" s="33">
        <v>38</v>
      </c>
      <c r="AC42" s="33">
        <v>9</v>
      </c>
      <c r="AD42" s="33">
        <v>14</v>
      </c>
      <c r="AE42" s="33">
        <v>49</v>
      </c>
      <c r="AF42" s="33">
        <v>19</v>
      </c>
      <c r="AG42" s="33">
        <v>22</v>
      </c>
      <c r="AH42" s="33">
        <v>7</v>
      </c>
      <c r="AI42" s="33">
        <v>9</v>
      </c>
      <c r="AJ42" s="33">
        <v>12</v>
      </c>
      <c r="AK42" s="33">
        <v>56</v>
      </c>
      <c r="AL42" s="33">
        <v>18</v>
      </c>
      <c r="AM42" s="35"/>
      <c r="AN42" s="5">
        <f>SUM(C42:AM42)</f>
        <v>768</v>
      </c>
      <c r="AO42" t="str">
        <f>" 50～59歳（ n = "&amp;B42&amp;"）"</f>
        <v xml:space="preserve"> 50～59歳（ n = 250）</v>
      </c>
    </row>
    <row r="43" spans="1:41" x14ac:dyDescent="0.2">
      <c r="A43" s="287"/>
      <c r="B43" s="37">
        <v>100</v>
      </c>
      <c r="C43" s="20">
        <f t="shared" ref="C43:AL43" si="19">C42/$B$42*100</f>
        <v>11.200000000000001</v>
      </c>
      <c r="D43" s="20">
        <f t="shared" si="19"/>
        <v>6</v>
      </c>
      <c r="E43" s="20">
        <f t="shared" si="19"/>
        <v>7.1999999999999993</v>
      </c>
      <c r="F43" s="20">
        <f t="shared" si="19"/>
        <v>12.4</v>
      </c>
      <c r="G43" s="20">
        <f t="shared" si="19"/>
        <v>6.8000000000000007</v>
      </c>
      <c r="H43" s="20">
        <f t="shared" si="19"/>
        <v>8.7999999999999989</v>
      </c>
      <c r="I43" s="20">
        <f t="shared" si="19"/>
        <v>4.3999999999999995</v>
      </c>
      <c r="J43" s="20">
        <f t="shared" si="19"/>
        <v>14.799999999999999</v>
      </c>
      <c r="K43" s="20">
        <f t="shared" si="19"/>
        <v>2.8000000000000003</v>
      </c>
      <c r="L43" s="20">
        <f t="shared" si="19"/>
        <v>2</v>
      </c>
      <c r="M43" s="20">
        <f t="shared" si="19"/>
        <v>2.8000000000000003</v>
      </c>
      <c r="N43" s="20">
        <f t="shared" si="19"/>
        <v>14.399999999999999</v>
      </c>
      <c r="O43" s="20">
        <f t="shared" si="19"/>
        <v>7.6</v>
      </c>
      <c r="P43" s="20">
        <f t="shared" si="19"/>
        <v>16.8</v>
      </c>
      <c r="Q43" s="20">
        <f t="shared" si="19"/>
        <v>17.2</v>
      </c>
      <c r="R43" s="20">
        <f t="shared" si="19"/>
        <v>8.7999999999999989</v>
      </c>
      <c r="S43" s="20">
        <f t="shared" si="19"/>
        <v>10</v>
      </c>
      <c r="T43" s="20">
        <f t="shared" si="19"/>
        <v>3.5999999999999996</v>
      </c>
      <c r="U43" s="20">
        <f t="shared" si="19"/>
        <v>11.600000000000001</v>
      </c>
      <c r="V43" s="20">
        <f t="shared" si="19"/>
        <v>11.600000000000001</v>
      </c>
      <c r="W43" s="20">
        <f t="shared" si="19"/>
        <v>6</v>
      </c>
      <c r="X43" s="20">
        <f t="shared" si="19"/>
        <v>5.2</v>
      </c>
      <c r="Y43" s="20">
        <f t="shared" si="19"/>
        <v>6.8000000000000007</v>
      </c>
      <c r="Z43" s="20">
        <f t="shared" si="19"/>
        <v>4.8</v>
      </c>
      <c r="AA43" s="20">
        <f t="shared" si="19"/>
        <v>2.4</v>
      </c>
      <c r="AB43" s="20">
        <f t="shared" si="19"/>
        <v>15.2</v>
      </c>
      <c r="AC43" s="20">
        <f t="shared" si="19"/>
        <v>3.5999999999999996</v>
      </c>
      <c r="AD43" s="20">
        <f t="shared" si="19"/>
        <v>5.6000000000000005</v>
      </c>
      <c r="AE43" s="20">
        <f t="shared" si="19"/>
        <v>19.600000000000001</v>
      </c>
      <c r="AF43" s="20">
        <f t="shared" si="19"/>
        <v>7.6</v>
      </c>
      <c r="AG43" s="20">
        <f t="shared" si="19"/>
        <v>8.7999999999999989</v>
      </c>
      <c r="AH43" s="20">
        <f t="shared" si="19"/>
        <v>2.8000000000000003</v>
      </c>
      <c r="AI43" s="20">
        <f t="shared" si="19"/>
        <v>3.5999999999999996</v>
      </c>
      <c r="AJ43" s="20">
        <f t="shared" si="19"/>
        <v>4.8</v>
      </c>
      <c r="AK43" s="20">
        <f t="shared" si="19"/>
        <v>22.400000000000002</v>
      </c>
      <c r="AL43" s="20">
        <f t="shared" si="19"/>
        <v>7.1999999999999993</v>
      </c>
      <c r="AM43" s="20"/>
      <c r="AN43" s="214"/>
    </row>
    <row r="44" spans="1:41" x14ac:dyDescent="0.2">
      <c r="A44" s="286" t="str">
        <f>'問10-1M（表）'!A44</f>
        <v>60～69歳(n = 329 )　　</v>
      </c>
      <c r="B44" s="36">
        <v>329</v>
      </c>
      <c r="C44" s="32">
        <v>47</v>
      </c>
      <c r="D44" s="33">
        <v>18</v>
      </c>
      <c r="E44" s="33">
        <v>31</v>
      </c>
      <c r="F44" s="33">
        <v>32</v>
      </c>
      <c r="G44" s="33">
        <v>19</v>
      </c>
      <c r="H44" s="33">
        <v>23</v>
      </c>
      <c r="I44" s="33">
        <v>16</v>
      </c>
      <c r="J44" s="33">
        <v>46</v>
      </c>
      <c r="K44" s="33">
        <v>10</v>
      </c>
      <c r="L44" s="33">
        <v>6</v>
      </c>
      <c r="M44" s="33">
        <v>4</v>
      </c>
      <c r="N44" s="33">
        <v>55</v>
      </c>
      <c r="O44" s="33">
        <v>23</v>
      </c>
      <c r="P44" s="33">
        <v>45</v>
      </c>
      <c r="Q44" s="33">
        <v>20</v>
      </c>
      <c r="R44" s="33">
        <v>31</v>
      </c>
      <c r="S44" s="33">
        <v>27</v>
      </c>
      <c r="T44" s="33">
        <v>14</v>
      </c>
      <c r="U44" s="33">
        <v>32</v>
      </c>
      <c r="V44" s="48">
        <v>25</v>
      </c>
      <c r="W44" s="33">
        <v>16</v>
      </c>
      <c r="X44" s="33">
        <v>34</v>
      </c>
      <c r="Y44" s="33">
        <v>33</v>
      </c>
      <c r="Z44" s="33">
        <v>21</v>
      </c>
      <c r="AA44" s="33">
        <v>22</v>
      </c>
      <c r="AB44" s="33">
        <v>54</v>
      </c>
      <c r="AC44" s="33">
        <v>29</v>
      </c>
      <c r="AD44" s="33">
        <v>19</v>
      </c>
      <c r="AE44" s="33">
        <v>56</v>
      </c>
      <c r="AF44" s="33">
        <v>24</v>
      </c>
      <c r="AG44" s="33">
        <v>15</v>
      </c>
      <c r="AH44" s="33">
        <v>10</v>
      </c>
      <c r="AI44" s="33">
        <v>13</v>
      </c>
      <c r="AJ44" s="33">
        <v>11</v>
      </c>
      <c r="AK44" s="33">
        <v>62</v>
      </c>
      <c r="AL44" s="33">
        <v>32</v>
      </c>
      <c r="AM44" s="35"/>
      <c r="AN44" s="5">
        <f>SUM(C44:AM44)</f>
        <v>975</v>
      </c>
      <c r="AO44" t="str">
        <f>" 60～69歳（ n = "&amp;B44&amp;"）"</f>
        <v xml:space="preserve"> 60～69歳（ n = 329）</v>
      </c>
    </row>
    <row r="45" spans="1:41" x14ac:dyDescent="0.2">
      <c r="A45" s="287"/>
      <c r="B45" s="37">
        <v>100</v>
      </c>
      <c r="C45" s="20">
        <f t="shared" ref="C45:AL45" si="20">C44/$B$44*100</f>
        <v>14.285714285714285</v>
      </c>
      <c r="D45" s="20">
        <f t="shared" si="20"/>
        <v>5.4711246200607899</v>
      </c>
      <c r="E45" s="20">
        <f t="shared" si="20"/>
        <v>9.4224924012158056</v>
      </c>
      <c r="F45" s="20">
        <f t="shared" si="20"/>
        <v>9.7264437689969601</v>
      </c>
      <c r="G45" s="20">
        <f t="shared" si="20"/>
        <v>5.7750759878419453</v>
      </c>
      <c r="H45" s="20">
        <f t="shared" si="20"/>
        <v>6.9908814589665651</v>
      </c>
      <c r="I45" s="20">
        <f t="shared" si="20"/>
        <v>4.86322188449848</v>
      </c>
      <c r="J45" s="20">
        <f t="shared" si="20"/>
        <v>13.98176291793313</v>
      </c>
      <c r="K45" s="20">
        <f t="shared" si="20"/>
        <v>3.0395136778115504</v>
      </c>
      <c r="L45" s="20">
        <f t="shared" si="20"/>
        <v>1.8237082066869299</v>
      </c>
      <c r="M45" s="20">
        <f t="shared" si="20"/>
        <v>1.21580547112462</v>
      </c>
      <c r="N45" s="20">
        <f t="shared" si="20"/>
        <v>16.717325227963524</v>
      </c>
      <c r="O45" s="20">
        <f t="shared" si="20"/>
        <v>6.9908814589665651</v>
      </c>
      <c r="P45" s="20">
        <f t="shared" si="20"/>
        <v>13.677811550151976</v>
      </c>
      <c r="Q45" s="20">
        <f t="shared" si="20"/>
        <v>6.0790273556231007</v>
      </c>
      <c r="R45" s="20">
        <f t="shared" si="20"/>
        <v>9.4224924012158056</v>
      </c>
      <c r="S45" s="20">
        <f t="shared" si="20"/>
        <v>8.2066869300911858</v>
      </c>
      <c r="T45" s="20">
        <f t="shared" si="20"/>
        <v>4.2553191489361701</v>
      </c>
      <c r="U45" s="20">
        <f t="shared" si="20"/>
        <v>9.7264437689969601</v>
      </c>
      <c r="V45" s="20">
        <f t="shared" si="20"/>
        <v>7.598784194528875</v>
      </c>
      <c r="W45" s="20">
        <f t="shared" si="20"/>
        <v>4.86322188449848</v>
      </c>
      <c r="X45" s="20">
        <f t="shared" si="20"/>
        <v>10.334346504559271</v>
      </c>
      <c r="Y45" s="20">
        <f t="shared" si="20"/>
        <v>10.030395136778116</v>
      </c>
      <c r="Z45" s="20">
        <f t="shared" si="20"/>
        <v>6.3829787234042552</v>
      </c>
      <c r="AA45" s="20">
        <f t="shared" si="20"/>
        <v>6.6869300911854097</v>
      </c>
      <c r="AB45" s="20">
        <f t="shared" si="20"/>
        <v>16.413373860182372</v>
      </c>
      <c r="AC45" s="20">
        <f t="shared" si="20"/>
        <v>8.8145896656534948</v>
      </c>
      <c r="AD45" s="20">
        <f t="shared" si="20"/>
        <v>5.7750759878419453</v>
      </c>
      <c r="AE45" s="20">
        <f t="shared" si="20"/>
        <v>17.021276595744681</v>
      </c>
      <c r="AF45" s="20">
        <f t="shared" si="20"/>
        <v>7.2948328267477196</v>
      </c>
      <c r="AG45" s="20">
        <f t="shared" si="20"/>
        <v>4.5592705167173255</v>
      </c>
      <c r="AH45" s="20">
        <f t="shared" si="20"/>
        <v>3.0395136778115504</v>
      </c>
      <c r="AI45" s="20">
        <f t="shared" si="20"/>
        <v>3.9513677811550152</v>
      </c>
      <c r="AJ45" s="20">
        <f t="shared" si="20"/>
        <v>3.3434650455927049</v>
      </c>
      <c r="AK45" s="20">
        <f t="shared" si="20"/>
        <v>18.844984802431611</v>
      </c>
      <c r="AL45" s="20">
        <f t="shared" si="20"/>
        <v>9.7264437689969601</v>
      </c>
      <c r="AM45" s="20"/>
      <c r="AN45" s="214"/>
    </row>
    <row r="46" spans="1:41" x14ac:dyDescent="0.2">
      <c r="A46" s="286" t="str">
        <f>'問10-1M（表）'!A46</f>
        <v>70歳以上(n = 382 )　　</v>
      </c>
      <c r="B46" s="36">
        <v>382</v>
      </c>
      <c r="C46" s="32">
        <v>50</v>
      </c>
      <c r="D46" s="33">
        <v>15</v>
      </c>
      <c r="E46" s="33">
        <v>30</v>
      </c>
      <c r="F46" s="33">
        <v>48</v>
      </c>
      <c r="G46" s="33">
        <v>26</v>
      </c>
      <c r="H46" s="33">
        <v>30</v>
      </c>
      <c r="I46" s="33">
        <v>21</v>
      </c>
      <c r="J46" s="33">
        <v>42</v>
      </c>
      <c r="K46" s="33">
        <v>12</v>
      </c>
      <c r="L46" s="33">
        <v>16</v>
      </c>
      <c r="M46" s="33">
        <v>14</v>
      </c>
      <c r="N46" s="33">
        <v>68</v>
      </c>
      <c r="O46" s="33">
        <v>24</v>
      </c>
      <c r="P46" s="33">
        <v>61</v>
      </c>
      <c r="Q46" s="33">
        <v>26</v>
      </c>
      <c r="R46" s="33">
        <v>29</v>
      </c>
      <c r="S46" s="33">
        <v>54</v>
      </c>
      <c r="T46" s="33">
        <v>11</v>
      </c>
      <c r="U46" s="33">
        <v>35</v>
      </c>
      <c r="V46" s="48">
        <v>24</v>
      </c>
      <c r="W46" s="33">
        <v>10</v>
      </c>
      <c r="X46" s="33">
        <v>35</v>
      </c>
      <c r="Y46" s="33">
        <v>40</v>
      </c>
      <c r="Z46" s="33">
        <v>9</v>
      </c>
      <c r="AA46" s="33">
        <v>30</v>
      </c>
      <c r="AB46" s="33">
        <v>50</v>
      </c>
      <c r="AC46" s="33">
        <v>28</v>
      </c>
      <c r="AD46" s="33">
        <v>29</v>
      </c>
      <c r="AE46" s="33">
        <v>68</v>
      </c>
      <c r="AF46" s="33">
        <v>24</v>
      </c>
      <c r="AG46" s="33">
        <v>17</v>
      </c>
      <c r="AH46" s="33">
        <v>14</v>
      </c>
      <c r="AI46" s="33">
        <v>13</v>
      </c>
      <c r="AJ46" s="33">
        <v>9</v>
      </c>
      <c r="AK46" s="33">
        <v>78</v>
      </c>
      <c r="AL46" s="33">
        <v>33</v>
      </c>
      <c r="AM46" s="35"/>
      <c r="AN46" s="5">
        <f>SUM(C46:AM46)</f>
        <v>1123</v>
      </c>
      <c r="AO46" t="str">
        <f>" 70歳以上（ n = "&amp;B46&amp;"）"</f>
        <v xml:space="preserve"> 70歳以上（ n = 382）</v>
      </c>
    </row>
    <row r="47" spans="1:41" x14ac:dyDescent="0.2">
      <c r="A47" s="287"/>
      <c r="B47" s="37">
        <v>100</v>
      </c>
      <c r="C47" s="20">
        <f t="shared" ref="C47:AL47" si="21">C46/$B$46*100</f>
        <v>13.089005235602095</v>
      </c>
      <c r="D47" s="20">
        <f t="shared" si="21"/>
        <v>3.9267015706806281</v>
      </c>
      <c r="E47" s="20">
        <f t="shared" si="21"/>
        <v>7.8534031413612562</v>
      </c>
      <c r="F47" s="20">
        <f t="shared" si="21"/>
        <v>12.56544502617801</v>
      </c>
      <c r="G47" s="20">
        <f t="shared" si="21"/>
        <v>6.8062827225130889</v>
      </c>
      <c r="H47" s="20">
        <f t="shared" si="21"/>
        <v>7.8534031413612562</v>
      </c>
      <c r="I47" s="20">
        <f t="shared" si="21"/>
        <v>5.4973821989528799</v>
      </c>
      <c r="J47" s="20">
        <f t="shared" si="21"/>
        <v>10.99476439790576</v>
      </c>
      <c r="K47" s="20">
        <f t="shared" si="21"/>
        <v>3.1413612565445024</v>
      </c>
      <c r="L47" s="20">
        <f t="shared" si="21"/>
        <v>4.1884816753926701</v>
      </c>
      <c r="M47" s="20">
        <f t="shared" si="21"/>
        <v>3.664921465968586</v>
      </c>
      <c r="N47" s="20">
        <f t="shared" si="21"/>
        <v>17.801047120418847</v>
      </c>
      <c r="O47" s="20">
        <f t="shared" si="21"/>
        <v>6.2827225130890048</v>
      </c>
      <c r="P47" s="20">
        <f t="shared" si="21"/>
        <v>15.968586387434556</v>
      </c>
      <c r="Q47" s="20">
        <f t="shared" si="21"/>
        <v>6.8062827225130889</v>
      </c>
      <c r="R47" s="20">
        <f t="shared" si="21"/>
        <v>7.5916230366492146</v>
      </c>
      <c r="S47" s="20">
        <f t="shared" si="21"/>
        <v>14.136125654450263</v>
      </c>
      <c r="T47" s="20">
        <f t="shared" si="21"/>
        <v>2.8795811518324608</v>
      </c>
      <c r="U47" s="20">
        <f t="shared" si="21"/>
        <v>9.1623036649214651</v>
      </c>
      <c r="V47" s="20">
        <f t="shared" si="21"/>
        <v>6.2827225130890048</v>
      </c>
      <c r="W47" s="20">
        <f t="shared" si="21"/>
        <v>2.6178010471204187</v>
      </c>
      <c r="X47" s="20">
        <f t="shared" si="21"/>
        <v>9.1623036649214651</v>
      </c>
      <c r="Y47" s="20">
        <f t="shared" si="21"/>
        <v>10.471204188481675</v>
      </c>
      <c r="Z47" s="20">
        <f t="shared" si="21"/>
        <v>2.3560209424083771</v>
      </c>
      <c r="AA47" s="20">
        <f t="shared" si="21"/>
        <v>7.8534031413612562</v>
      </c>
      <c r="AB47" s="20">
        <f t="shared" si="21"/>
        <v>13.089005235602095</v>
      </c>
      <c r="AC47" s="20">
        <f t="shared" si="21"/>
        <v>7.3298429319371721</v>
      </c>
      <c r="AD47" s="20">
        <f t="shared" si="21"/>
        <v>7.5916230366492146</v>
      </c>
      <c r="AE47" s="20">
        <f t="shared" si="21"/>
        <v>17.801047120418847</v>
      </c>
      <c r="AF47" s="20">
        <f t="shared" si="21"/>
        <v>6.2827225130890048</v>
      </c>
      <c r="AG47" s="20">
        <f t="shared" si="21"/>
        <v>4.4502617801047117</v>
      </c>
      <c r="AH47" s="20">
        <f t="shared" si="21"/>
        <v>3.664921465968586</v>
      </c>
      <c r="AI47" s="20">
        <f t="shared" si="21"/>
        <v>3.4031413612565444</v>
      </c>
      <c r="AJ47" s="20">
        <f t="shared" si="21"/>
        <v>2.3560209424083771</v>
      </c>
      <c r="AK47" s="20">
        <f t="shared" si="21"/>
        <v>20.418848167539267</v>
      </c>
      <c r="AL47" s="20">
        <f t="shared" si="21"/>
        <v>8.6387434554973819</v>
      </c>
      <c r="AM47" s="20"/>
      <c r="AN47" s="214"/>
    </row>
    <row r="48" spans="1:41" s="205" customFormat="1" x14ac:dyDescent="0.2">
      <c r="A48" s="203"/>
      <c r="B48" s="201"/>
      <c r="C48" s="201">
        <f t="shared" ref="C48:AL48" si="22">_xlfn.RANK.EQ(C33,$C$33:$AL$33,0)</f>
        <v>8</v>
      </c>
      <c r="D48" s="201">
        <f t="shared" si="22"/>
        <v>27</v>
      </c>
      <c r="E48" s="201">
        <f t="shared" si="22"/>
        <v>16</v>
      </c>
      <c r="F48" s="201">
        <f t="shared" si="22"/>
        <v>10</v>
      </c>
      <c r="G48" s="201">
        <f t="shared" si="22"/>
        <v>23</v>
      </c>
      <c r="H48" s="201">
        <f t="shared" si="22"/>
        <v>17</v>
      </c>
      <c r="I48" s="201">
        <f t="shared" si="22"/>
        <v>26</v>
      </c>
      <c r="J48" s="201">
        <f t="shared" si="22"/>
        <v>6</v>
      </c>
      <c r="K48" s="201">
        <f t="shared" si="22"/>
        <v>33</v>
      </c>
      <c r="L48" s="201">
        <f t="shared" si="22"/>
        <v>35</v>
      </c>
      <c r="M48" s="201">
        <f t="shared" si="22"/>
        <v>36</v>
      </c>
      <c r="N48" s="201">
        <f t="shared" si="22"/>
        <v>5</v>
      </c>
      <c r="O48" s="201">
        <f t="shared" si="22"/>
        <v>21</v>
      </c>
      <c r="P48" s="201">
        <f t="shared" si="22"/>
        <v>2</v>
      </c>
      <c r="Q48" s="201">
        <f t="shared" si="22"/>
        <v>4</v>
      </c>
      <c r="R48" s="201">
        <f t="shared" si="22"/>
        <v>14</v>
      </c>
      <c r="S48" s="201">
        <f t="shared" si="22"/>
        <v>12</v>
      </c>
      <c r="T48" s="201">
        <f t="shared" si="22"/>
        <v>31</v>
      </c>
      <c r="U48" s="201">
        <f t="shared" si="22"/>
        <v>9</v>
      </c>
      <c r="V48" s="201">
        <f t="shared" si="22"/>
        <v>15</v>
      </c>
      <c r="W48" s="201">
        <f t="shared" si="22"/>
        <v>22</v>
      </c>
      <c r="X48" s="201">
        <f t="shared" si="22"/>
        <v>18</v>
      </c>
      <c r="Y48" s="201">
        <f t="shared" si="22"/>
        <v>11</v>
      </c>
      <c r="Z48" s="201">
        <f t="shared" si="22"/>
        <v>30</v>
      </c>
      <c r="AA48" s="201">
        <f t="shared" si="22"/>
        <v>28</v>
      </c>
      <c r="AB48" s="201">
        <f t="shared" si="22"/>
        <v>7</v>
      </c>
      <c r="AC48" s="201">
        <f t="shared" si="22"/>
        <v>24</v>
      </c>
      <c r="AD48" s="201">
        <f t="shared" si="22"/>
        <v>25</v>
      </c>
      <c r="AE48" s="201">
        <f t="shared" si="22"/>
        <v>3</v>
      </c>
      <c r="AF48" s="201">
        <f t="shared" si="22"/>
        <v>20</v>
      </c>
      <c r="AG48" s="201">
        <f t="shared" si="22"/>
        <v>19</v>
      </c>
      <c r="AH48" s="201">
        <f t="shared" si="22"/>
        <v>34</v>
      </c>
      <c r="AI48" s="201">
        <f t="shared" si="22"/>
        <v>29</v>
      </c>
      <c r="AJ48" s="201">
        <f t="shared" si="22"/>
        <v>32</v>
      </c>
      <c r="AK48" s="201">
        <f t="shared" si="22"/>
        <v>1</v>
      </c>
      <c r="AL48" s="201">
        <f t="shared" si="22"/>
        <v>13</v>
      </c>
      <c r="AM48" s="201"/>
      <c r="AN48" s="201">
        <f>SUM(C48:AM48)</f>
        <v>666</v>
      </c>
    </row>
    <row r="49" spans="1:40" x14ac:dyDescent="0.2">
      <c r="A49" s="26" t="s">
        <v>2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40" x14ac:dyDescent="0.2">
      <c r="A50" s="6" t="s">
        <v>4</v>
      </c>
      <c r="B50" s="53"/>
      <c r="C50" s="201">
        <f t="shared" ref="C50:AL50" si="23">_xlfn.RANK.EQ(C53,$C$53:$AL$53)</f>
        <v>1</v>
      </c>
      <c r="D50" s="201">
        <f t="shared" si="23"/>
        <v>2</v>
      </c>
      <c r="E50" s="201">
        <f t="shared" si="23"/>
        <v>3</v>
      </c>
      <c r="F50" s="201">
        <f t="shared" si="23"/>
        <v>4</v>
      </c>
      <c r="G50" s="201">
        <f t="shared" si="23"/>
        <v>5</v>
      </c>
      <c r="H50" s="201">
        <f t="shared" si="23"/>
        <v>6</v>
      </c>
      <c r="I50" s="201">
        <f t="shared" si="23"/>
        <v>7</v>
      </c>
      <c r="J50" s="201">
        <f t="shared" si="23"/>
        <v>8</v>
      </c>
      <c r="K50" s="201">
        <f t="shared" si="23"/>
        <v>9</v>
      </c>
      <c r="L50" s="201">
        <f t="shared" si="23"/>
        <v>10</v>
      </c>
      <c r="M50" s="201">
        <f t="shared" si="23"/>
        <v>11</v>
      </c>
      <c r="N50" s="201">
        <f t="shared" si="23"/>
        <v>12</v>
      </c>
      <c r="O50" s="201">
        <f t="shared" si="23"/>
        <v>13</v>
      </c>
      <c r="P50" s="201">
        <f t="shared" si="23"/>
        <v>14</v>
      </c>
      <c r="Q50" s="201">
        <f t="shared" si="23"/>
        <v>15</v>
      </c>
      <c r="R50" s="201">
        <f t="shared" si="23"/>
        <v>16</v>
      </c>
      <c r="S50" s="201">
        <f t="shared" si="23"/>
        <v>17</v>
      </c>
      <c r="T50" s="201">
        <f t="shared" si="23"/>
        <v>18</v>
      </c>
      <c r="U50" s="201">
        <f t="shared" si="23"/>
        <v>19</v>
      </c>
      <c r="V50" s="201">
        <f t="shared" si="23"/>
        <v>20</v>
      </c>
      <c r="W50" s="201">
        <f t="shared" si="23"/>
        <v>21</v>
      </c>
      <c r="X50" s="201">
        <f t="shared" si="23"/>
        <v>22</v>
      </c>
      <c r="Y50" s="201">
        <f t="shared" si="23"/>
        <v>23</v>
      </c>
      <c r="Z50" s="201">
        <f t="shared" si="23"/>
        <v>24</v>
      </c>
      <c r="AA50" s="201">
        <f t="shared" si="23"/>
        <v>25</v>
      </c>
      <c r="AB50" s="201">
        <f t="shared" si="23"/>
        <v>26</v>
      </c>
      <c r="AC50" s="201">
        <f t="shared" si="23"/>
        <v>27</v>
      </c>
      <c r="AD50" s="201">
        <f t="shared" si="23"/>
        <v>28</v>
      </c>
      <c r="AE50" s="201">
        <f t="shared" si="23"/>
        <v>29</v>
      </c>
      <c r="AF50" s="201">
        <f t="shared" si="23"/>
        <v>30</v>
      </c>
      <c r="AG50" s="201">
        <f t="shared" si="23"/>
        <v>31</v>
      </c>
      <c r="AH50" s="201">
        <f t="shared" si="23"/>
        <v>32</v>
      </c>
      <c r="AI50" s="201">
        <f t="shared" si="23"/>
        <v>33</v>
      </c>
      <c r="AJ50" s="201">
        <f t="shared" si="23"/>
        <v>34</v>
      </c>
      <c r="AK50" s="201">
        <f t="shared" si="23"/>
        <v>35</v>
      </c>
      <c r="AL50" s="201">
        <f t="shared" si="23"/>
        <v>36</v>
      </c>
      <c r="AM50" s="216">
        <v>37</v>
      </c>
    </row>
    <row r="51" spans="1:40" ht="43.2" x14ac:dyDescent="0.2">
      <c r="A51" s="12" t="s">
        <v>62</v>
      </c>
      <c r="B51" s="67" t="s">
        <v>161</v>
      </c>
      <c r="C51" s="68" t="s">
        <v>373</v>
      </c>
      <c r="D51" s="69" t="s">
        <v>377</v>
      </c>
      <c r="E51" s="69" t="s">
        <v>388</v>
      </c>
      <c r="F51" s="69" t="s">
        <v>401</v>
      </c>
      <c r="G51" s="69" t="s">
        <v>405</v>
      </c>
      <c r="H51" s="69" t="s">
        <v>403</v>
      </c>
      <c r="I51" s="69" t="s">
        <v>404</v>
      </c>
      <c r="J51" s="69" t="s">
        <v>406</v>
      </c>
      <c r="K51" s="69" t="s">
        <v>395</v>
      </c>
      <c r="L51" s="69" t="s">
        <v>397</v>
      </c>
      <c r="M51" s="69" t="s">
        <v>374</v>
      </c>
      <c r="N51" s="69" t="s">
        <v>382</v>
      </c>
      <c r="O51" s="69" t="s">
        <v>384</v>
      </c>
      <c r="P51" s="69" t="s">
        <v>383</v>
      </c>
      <c r="Q51" s="69" t="s">
        <v>385</v>
      </c>
      <c r="R51" s="69" t="s">
        <v>379</v>
      </c>
      <c r="S51" s="69" t="s">
        <v>402</v>
      </c>
      <c r="T51" s="69" t="s">
        <v>371</v>
      </c>
      <c r="U51" s="69" t="s">
        <v>398</v>
      </c>
      <c r="V51" s="113" t="s">
        <v>394</v>
      </c>
      <c r="W51" s="69" t="s">
        <v>391</v>
      </c>
      <c r="X51" s="69" t="s">
        <v>372</v>
      </c>
      <c r="Y51" s="69" t="s">
        <v>378</v>
      </c>
      <c r="Z51" s="69" t="s">
        <v>400</v>
      </c>
      <c r="AA51" s="69" t="s">
        <v>387</v>
      </c>
      <c r="AB51" s="69" t="s">
        <v>393</v>
      </c>
      <c r="AC51" s="69" t="s">
        <v>399</v>
      </c>
      <c r="AD51" s="69" t="s">
        <v>375</v>
      </c>
      <c r="AE51" s="69" t="s">
        <v>386</v>
      </c>
      <c r="AF51" s="69" t="s">
        <v>390</v>
      </c>
      <c r="AG51" s="69" t="s">
        <v>381</v>
      </c>
      <c r="AH51" s="69" t="s">
        <v>417</v>
      </c>
      <c r="AI51" s="69" t="s">
        <v>396</v>
      </c>
      <c r="AJ51" s="69" t="s">
        <v>380</v>
      </c>
      <c r="AK51" s="69" t="s">
        <v>389</v>
      </c>
      <c r="AL51" s="69" t="s">
        <v>376</v>
      </c>
      <c r="AM51" s="71" t="s">
        <v>0</v>
      </c>
      <c r="AN51" s="5" t="s">
        <v>122</v>
      </c>
    </row>
    <row r="52" spans="1:40" x14ac:dyDescent="0.2">
      <c r="A52" s="286" t="str">
        <f>A32</f>
        <v>全体(n = 1,553 )　　</v>
      </c>
      <c r="B52" s="122">
        <f>B32</f>
        <v>1553</v>
      </c>
      <c r="C52" s="130">
        <v>323</v>
      </c>
      <c r="D52" s="131">
        <v>278</v>
      </c>
      <c r="E52" s="131">
        <v>262</v>
      </c>
      <c r="F52" s="131">
        <v>225</v>
      </c>
      <c r="G52" s="131">
        <v>221</v>
      </c>
      <c r="H52" s="131">
        <v>200</v>
      </c>
      <c r="I52" s="131">
        <v>199</v>
      </c>
      <c r="J52" s="131">
        <v>197</v>
      </c>
      <c r="K52" s="131">
        <v>169</v>
      </c>
      <c r="L52" s="131">
        <v>162</v>
      </c>
      <c r="M52" s="131">
        <v>159</v>
      </c>
      <c r="N52" s="131">
        <v>148</v>
      </c>
      <c r="O52" s="131">
        <v>147</v>
      </c>
      <c r="P52" s="131">
        <v>140</v>
      </c>
      <c r="Q52" s="131">
        <v>136</v>
      </c>
      <c r="R52" s="131">
        <v>130</v>
      </c>
      <c r="S52" s="131">
        <v>125</v>
      </c>
      <c r="T52" s="131">
        <v>124</v>
      </c>
      <c r="U52" s="131">
        <v>121</v>
      </c>
      <c r="V52" s="169">
        <v>117</v>
      </c>
      <c r="W52" s="131">
        <v>107</v>
      </c>
      <c r="X52" s="131">
        <v>106</v>
      </c>
      <c r="Y52" s="131">
        <v>101</v>
      </c>
      <c r="Z52" s="131">
        <v>90</v>
      </c>
      <c r="AA52" s="131">
        <v>89</v>
      </c>
      <c r="AB52" s="131">
        <v>87</v>
      </c>
      <c r="AC52" s="131">
        <v>81</v>
      </c>
      <c r="AD52" s="131">
        <v>69</v>
      </c>
      <c r="AE52" s="131">
        <v>64</v>
      </c>
      <c r="AF52" s="131">
        <v>61</v>
      </c>
      <c r="AG52" s="131">
        <v>59</v>
      </c>
      <c r="AH52" s="131">
        <v>56</v>
      </c>
      <c r="AI52" s="131">
        <v>55</v>
      </c>
      <c r="AJ52" s="131">
        <v>45</v>
      </c>
      <c r="AK52" s="131">
        <v>44</v>
      </c>
      <c r="AL52" s="131">
        <v>33</v>
      </c>
      <c r="AM52" s="133">
        <v>318</v>
      </c>
      <c r="AN52" s="5">
        <f>SUM(C52:AM52)</f>
        <v>5048</v>
      </c>
    </row>
    <row r="53" spans="1:40" x14ac:dyDescent="0.2">
      <c r="A53" s="287"/>
      <c r="B53" s="123">
        <f t="shared" ref="B53:B67" si="24">B33</f>
        <v>100</v>
      </c>
      <c r="C53" s="134">
        <v>20.798454603992273</v>
      </c>
      <c r="D53" s="135">
        <v>17.900837089504186</v>
      </c>
      <c r="E53" s="135">
        <v>16.870573084352866</v>
      </c>
      <c r="F53" s="135">
        <v>14.488087572440438</v>
      </c>
      <c r="G53" s="135">
        <v>14.230521571152607</v>
      </c>
      <c r="H53" s="135">
        <v>12.878300064391501</v>
      </c>
      <c r="I53" s="135">
        <v>12.813908564069543</v>
      </c>
      <c r="J53" s="135">
        <v>12.685125563425629</v>
      </c>
      <c r="K53" s="135">
        <v>10.882163554410818</v>
      </c>
      <c r="L53" s="135">
        <v>10.431423052157115</v>
      </c>
      <c r="M53" s="135">
        <v>10.238248551191242</v>
      </c>
      <c r="N53" s="135">
        <v>9.5299420476497101</v>
      </c>
      <c r="O53" s="135">
        <v>9.4655505473277533</v>
      </c>
      <c r="P53" s="135">
        <v>9.01481004507405</v>
      </c>
      <c r="Q53" s="135">
        <v>8.7572440437862209</v>
      </c>
      <c r="R53" s="135">
        <v>8.3708950418544763</v>
      </c>
      <c r="S53" s="135">
        <v>8.0489375402446885</v>
      </c>
      <c r="T53" s="135">
        <v>7.9845460399227299</v>
      </c>
      <c r="U53" s="135">
        <v>7.7913715389568576</v>
      </c>
      <c r="V53" s="156">
        <v>7.5338055376690276</v>
      </c>
      <c r="W53" s="135">
        <v>6.889890534449453</v>
      </c>
      <c r="X53" s="135">
        <v>6.8254990341274953</v>
      </c>
      <c r="Y53" s="135">
        <v>6.5035415325177075</v>
      </c>
      <c r="Z53" s="135">
        <v>5.7952350289761752</v>
      </c>
      <c r="AA53" s="135">
        <v>5.7308435286542174</v>
      </c>
      <c r="AB53" s="135">
        <v>5.6020605280103029</v>
      </c>
      <c r="AC53" s="135">
        <v>5.2157115260785574</v>
      </c>
      <c r="AD53" s="135">
        <v>4.4430135222150673</v>
      </c>
      <c r="AE53" s="135">
        <v>4.1210560206052804</v>
      </c>
      <c r="AF53" s="135">
        <v>3.9278815196394077</v>
      </c>
      <c r="AG53" s="135">
        <v>3.7990985189954927</v>
      </c>
      <c r="AH53" s="135">
        <v>3.6059240180296199</v>
      </c>
      <c r="AI53" s="135">
        <v>3.5415325177076626</v>
      </c>
      <c r="AJ53" s="135">
        <v>2.8976175144880876</v>
      </c>
      <c r="AK53" s="135">
        <v>2.8332260141661303</v>
      </c>
      <c r="AL53" s="135">
        <v>2.1249195106245975</v>
      </c>
      <c r="AM53" s="137">
        <v>20.3</v>
      </c>
      <c r="AN53" s="214"/>
    </row>
    <row r="54" spans="1:40" x14ac:dyDescent="0.2">
      <c r="A54" s="286" t="str">
        <f>A34</f>
        <v>18～19歳(n = 14 )　　</v>
      </c>
      <c r="B54" s="122">
        <f t="shared" si="24"/>
        <v>14</v>
      </c>
      <c r="C54" s="138">
        <v>5</v>
      </c>
      <c r="D54" s="139">
        <v>2</v>
      </c>
      <c r="E54" s="139">
        <v>1</v>
      </c>
      <c r="F54" s="139">
        <v>1</v>
      </c>
      <c r="G54" s="139">
        <v>5</v>
      </c>
      <c r="H54" s="139">
        <v>0</v>
      </c>
      <c r="I54" s="139">
        <v>1</v>
      </c>
      <c r="J54" s="139">
        <v>1</v>
      </c>
      <c r="K54" s="139">
        <v>4</v>
      </c>
      <c r="L54" s="139">
        <v>0</v>
      </c>
      <c r="M54" s="139">
        <v>1</v>
      </c>
      <c r="N54" s="139">
        <v>1</v>
      </c>
      <c r="O54" s="139">
        <v>4</v>
      </c>
      <c r="P54" s="139">
        <v>1</v>
      </c>
      <c r="Q54" s="139">
        <v>2</v>
      </c>
      <c r="R54" s="139">
        <v>0</v>
      </c>
      <c r="S54" s="139">
        <v>0</v>
      </c>
      <c r="T54" s="139">
        <v>2</v>
      </c>
      <c r="U54" s="139">
        <v>0</v>
      </c>
      <c r="V54" s="154">
        <v>1</v>
      </c>
      <c r="W54" s="139">
        <v>0</v>
      </c>
      <c r="X54" s="139">
        <v>3</v>
      </c>
      <c r="Y54" s="139">
        <v>0</v>
      </c>
      <c r="Z54" s="139">
        <v>0</v>
      </c>
      <c r="AA54" s="139">
        <v>0</v>
      </c>
      <c r="AB54" s="139">
        <v>1</v>
      </c>
      <c r="AC54" s="139">
        <v>1</v>
      </c>
      <c r="AD54" s="139">
        <v>1</v>
      </c>
      <c r="AE54" s="139">
        <v>1</v>
      </c>
      <c r="AF54" s="139">
        <v>1</v>
      </c>
      <c r="AG54" s="139">
        <v>1</v>
      </c>
      <c r="AH54" s="139">
        <v>2</v>
      </c>
      <c r="AI54" s="139">
        <v>0</v>
      </c>
      <c r="AJ54" s="139">
        <v>1</v>
      </c>
      <c r="AK54" s="139">
        <v>1</v>
      </c>
      <c r="AL54" s="139">
        <v>0</v>
      </c>
      <c r="AM54" s="140">
        <v>4</v>
      </c>
      <c r="AN54" s="5">
        <f>SUM(C54:AM54)</f>
        <v>49</v>
      </c>
    </row>
    <row r="55" spans="1:40" x14ac:dyDescent="0.2">
      <c r="A55" s="287"/>
      <c r="B55" s="123">
        <f t="shared" si="24"/>
        <v>100</v>
      </c>
      <c r="C55" s="134">
        <v>35.714285714285715</v>
      </c>
      <c r="D55" s="135">
        <v>14.285714285714285</v>
      </c>
      <c r="E55" s="135">
        <v>7.1428571428571423</v>
      </c>
      <c r="F55" s="135">
        <v>7.1428571428571423</v>
      </c>
      <c r="G55" s="135">
        <v>35.714285714285715</v>
      </c>
      <c r="H55" s="135">
        <v>0</v>
      </c>
      <c r="I55" s="135">
        <v>7.1428571428571423</v>
      </c>
      <c r="J55" s="135">
        <v>7.1428571428571423</v>
      </c>
      <c r="K55" s="135">
        <v>28.571428571428569</v>
      </c>
      <c r="L55" s="135">
        <v>0</v>
      </c>
      <c r="M55" s="135">
        <v>7.1428571428571423</v>
      </c>
      <c r="N55" s="135">
        <v>7.1428571428571423</v>
      </c>
      <c r="O55" s="135">
        <v>28.571428571428569</v>
      </c>
      <c r="P55" s="135">
        <v>7.1428571428571423</v>
      </c>
      <c r="Q55" s="135">
        <v>14.285714285714285</v>
      </c>
      <c r="R55" s="135">
        <v>0</v>
      </c>
      <c r="S55" s="135">
        <v>0</v>
      </c>
      <c r="T55" s="135">
        <v>14.285714285714285</v>
      </c>
      <c r="U55" s="135">
        <v>0</v>
      </c>
      <c r="V55" s="156">
        <v>7.1428571428571423</v>
      </c>
      <c r="W55" s="135">
        <v>0</v>
      </c>
      <c r="X55" s="135">
        <v>21.428571428571427</v>
      </c>
      <c r="Y55" s="135">
        <v>0</v>
      </c>
      <c r="Z55" s="135">
        <v>0</v>
      </c>
      <c r="AA55" s="135">
        <v>0</v>
      </c>
      <c r="AB55" s="135">
        <v>7.1428571428571423</v>
      </c>
      <c r="AC55" s="135">
        <v>7.1428571428571423</v>
      </c>
      <c r="AD55" s="135">
        <v>7.1428571428571423</v>
      </c>
      <c r="AE55" s="135">
        <v>7.1428571428571423</v>
      </c>
      <c r="AF55" s="135">
        <v>7.1428571428571423</v>
      </c>
      <c r="AG55" s="135">
        <v>7.1428571428571423</v>
      </c>
      <c r="AH55" s="135">
        <v>14.285714285714285</v>
      </c>
      <c r="AI55" s="135">
        <v>0</v>
      </c>
      <c r="AJ55" s="135">
        <v>7.1428571428571423</v>
      </c>
      <c r="AK55" s="135">
        <v>7.1428571428571423</v>
      </c>
      <c r="AL55" s="135">
        <v>0</v>
      </c>
      <c r="AM55" s="137">
        <v>22.2</v>
      </c>
      <c r="AN55" s="214"/>
    </row>
    <row r="56" spans="1:40" x14ac:dyDescent="0.2">
      <c r="A56" s="286" t="str">
        <f>A36</f>
        <v>20～29歳(n = 114 )　　</v>
      </c>
      <c r="B56" s="122">
        <f t="shared" si="24"/>
        <v>114</v>
      </c>
      <c r="C56" s="138">
        <v>26</v>
      </c>
      <c r="D56" s="139">
        <v>28</v>
      </c>
      <c r="E56" s="139">
        <v>16</v>
      </c>
      <c r="F56" s="139">
        <v>30</v>
      </c>
      <c r="G56" s="139">
        <v>11</v>
      </c>
      <c r="H56" s="139">
        <v>9</v>
      </c>
      <c r="I56" s="139">
        <v>7</v>
      </c>
      <c r="J56" s="139">
        <v>20</v>
      </c>
      <c r="K56" s="139">
        <v>16</v>
      </c>
      <c r="L56" s="139">
        <v>11</v>
      </c>
      <c r="M56" s="139">
        <v>13</v>
      </c>
      <c r="N56" s="139">
        <v>8</v>
      </c>
      <c r="O56" s="139">
        <v>20</v>
      </c>
      <c r="P56" s="139">
        <v>11</v>
      </c>
      <c r="Q56" s="139">
        <v>13</v>
      </c>
      <c r="R56" s="139">
        <v>12</v>
      </c>
      <c r="S56" s="139">
        <v>14</v>
      </c>
      <c r="T56" s="139">
        <v>4</v>
      </c>
      <c r="U56" s="139">
        <v>4</v>
      </c>
      <c r="V56" s="154">
        <v>3</v>
      </c>
      <c r="W56" s="139">
        <v>11</v>
      </c>
      <c r="X56" s="139">
        <v>13</v>
      </c>
      <c r="Y56" s="139">
        <v>9</v>
      </c>
      <c r="Z56" s="139">
        <v>1</v>
      </c>
      <c r="AA56" s="139">
        <v>5</v>
      </c>
      <c r="AB56" s="139">
        <v>13</v>
      </c>
      <c r="AC56" s="139">
        <v>6</v>
      </c>
      <c r="AD56" s="139">
        <v>1</v>
      </c>
      <c r="AE56" s="139">
        <v>3</v>
      </c>
      <c r="AF56" s="139">
        <v>1</v>
      </c>
      <c r="AG56" s="139">
        <v>4</v>
      </c>
      <c r="AH56" s="139">
        <v>4</v>
      </c>
      <c r="AI56" s="139">
        <v>4</v>
      </c>
      <c r="AJ56" s="139">
        <v>2</v>
      </c>
      <c r="AK56" s="139">
        <v>5</v>
      </c>
      <c r="AL56" s="139">
        <v>3</v>
      </c>
      <c r="AM56" s="140">
        <v>16</v>
      </c>
      <c r="AN56" s="5">
        <f>SUM(C56:AM56)</f>
        <v>377</v>
      </c>
    </row>
    <row r="57" spans="1:40" x14ac:dyDescent="0.2">
      <c r="A57" s="287"/>
      <c r="B57" s="123">
        <f t="shared" si="24"/>
        <v>100</v>
      </c>
      <c r="C57" s="134">
        <v>22.807017543859647</v>
      </c>
      <c r="D57" s="135">
        <v>24.561403508771928</v>
      </c>
      <c r="E57" s="135">
        <v>14.035087719298245</v>
      </c>
      <c r="F57" s="135">
        <v>26.315789473684209</v>
      </c>
      <c r="G57" s="135">
        <v>9.6491228070175428</v>
      </c>
      <c r="H57" s="135">
        <v>7.8947368421052628</v>
      </c>
      <c r="I57" s="135">
        <v>6.140350877192982</v>
      </c>
      <c r="J57" s="135">
        <v>17.543859649122805</v>
      </c>
      <c r="K57" s="135">
        <v>14.035087719298245</v>
      </c>
      <c r="L57" s="135">
        <v>9.6491228070175428</v>
      </c>
      <c r="M57" s="135">
        <v>11.403508771929824</v>
      </c>
      <c r="N57" s="135">
        <v>7.0175438596491224</v>
      </c>
      <c r="O57" s="135">
        <v>17.543859649122805</v>
      </c>
      <c r="P57" s="135">
        <v>9.6491228070175428</v>
      </c>
      <c r="Q57" s="135">
        <v>11.403508771929824</v>
      </c>
      <c r="R57" s="135">
        <v>10.526315789473683</v>
      </c>
      <c r="S57" s="135">
        <v>12.280701754385964</v>
      </c>
      <c r="T57" s="135">
        <v>3.5087719298245612</v>
      </c>
      <c r="U57" s="135">
        <v>3.5087719298245612</v>
      </c>
      <c r="V57" s="156">
        <v>2.6315789473684208</v>
      </c>
      <c r="W57" s="135">
        <v>9.6491228070175428</v>
      </c>
      <c r="X57" s="135">
        <v>11.403508771929824</v>
      </c>
      <c r="Y57" s="135">
        <v>7.8947368421052628</v>
      </c>
      <c r="Z57" s="135">
        <v>0.8771929824561403</v>
      </c>
      <c r="AA57" s="135">
        <v>4.3859649122807012</v>
      </c>
      <c r="AB57" s="135">
        <v>11.403508771929824</v>
      </c>
      <c r="AC57" s="135">
        <v>5.2631578947368416</v>
      </c>
      <c r="AD57" s="135">
        <v>0.8771929824561403</v>
      </c>
      <c r="AE57" s="135">
        <v>2.6315789473684208</v>
      </c>
      <c r="AF57" s="135">
        <v>0.8771929824561403</v>
      </c>
      <c r="AG57" s="135">
        <v>3.5087719298245612</v>
      </c>
      <c r="AH57" s="135">
        <v>3.5087719298245612</v>
      </c>
      <c r="AI57" s="135">
        <v>3.5087719298245612</v>
      </c>
      <c r="AJ57" s="135">
        <v>1.7543859649122806</v>
      </c>
      <c r="AK57" s="135">
        <v>4.3859649122807012</v>
      </c>
      <c r="AL57" s="135">
        <v>2.6315789473684208</v>
      </c>
      <c r="AM57" s="137">
        <v>16.5</v>
      </c>
      <c r="AN57" s="214"/>
    </row>
    <row r="58" spans="1:40" x14ac:dyDescent="0.2">
      <c r="A58" s="286" t="str">
        <f>A38</f>
        <v>30～39歳(n = 174 )　　</v>
      </c>
      <c r="B58" s="122">
        <f t="shared" si="24"/>
        <v>174</v>
      </c>
      <c r="C58" s="138">
        <v>37</v>
      </c>
      <c r="D58" s="139">
        <v>46</v>
      </c>
      <c r="E58" s="139">
        <v>19</v>
      </c>
      <c r="F58" s="139">
        <v>48</v>
      </c>
      <c r="G58" s="139">
        <v>18</v>
      </c>
      <c r="H58" s="139">
        <v>21</v>
      </c>
      <c r="I58" s="139">
        <v>19</v>
      </c>
      <c r="J58" s="139">
        <v>23</v>
      </c>
      <c r="K58" s="139">
        <v>16</v>
      </c>
      <c r="L58" s="139">
        <v>15</v>
      </c>
      <c r="M58" s="139">
        <v>24</v>
      </c>
      <c r="N58" s="139">
        <v>8</v>
      </c>
      <c r="O58" s="139">
        <v>16</v>
      </c>
      <c r="P58" s="139">
        <v>13</v>
      </c>
      <c r="Q58" s="139">
        <v>16</v>
      </c>
      <c r="R58" s="139">
        <v>15</v>
      </c>
      <c r="S58" s="139">
        <v>18</v>
      </c>
      <c r="T58" s="139">
        <v>13</v>
      </c>
      <c r="U58" s="139">
        <v>22</v>
      </c>
      <c r="V58" s="154">
        <v>23</v>
      </c>
      <c r="W58" s="139">
        <v>9</v>
      </c>
      <c r="X58" s="139">
        <v>19</v>
      </c>
      <c r="Y58" s="139">
        <v>13</v>
      </c>
      <c r="Z58" s="139">
        <v>5</v>
      </c>
      <c r="AA58" s="139">
        <v>3</v>
      </c>
      <c r="AB58" s="139">
        <v>11</v>
      </c>
      <c r="AC58" s="139">
        <v>11</v>
      </c>
      <c r="AD58" s="139">
        <v>4</v>
      </c>
      <c r="AE58" s="139">
        <v>8</v>
      </c>
      <c r="AF58" s="139">
        <v>6</v>
      </c>
      <c r="AG58" s="139">
        <v>5</v>
      </c>
      <c r="AH58" s="139">
        <v>4</v>
      </c>
      <c r="AI58" s="139">
        <v>8</v>
      </c>
      <c r="AJ58" s="139">
        <v>4</v>
      </c>
      <c r="AK58" s="139">
        <v>3</v>
      </c>
      <c r="AL58" s="139">
        <v>1</v>
      </c>
      <c r="AM58" s="140">
        <v>35</v>
      </c>
      <c r="AN58" s="5">
        <f>SUM(C58:AM58)</f>
        <v>579</v>
      </c>
    </row>
    <row r="59" spans="1:40" x14ac:dyDescent="0.2">
      <c r="A59" s="287"/>
      <c r="B59" s="123">
        <f t="shared" si="24"/>
        <v>100</v>
      </c>
      <c r="C59" s="134">
        <v>21.264367816091951</v>
      </c>
      <c r="D59" s="135">
        <v>26.436781609195403</v>
      </c>
      <c r="E59" s="135">
        <v>10.919540229885058</v>
      </c>
      <c r="F59" s="135">
        <v>27.586206896551722</v>
      </c>
      <c r="G59" s="135">
        <v>10.344827586206897</v>
      </c>
      <c r="H59" s="135">
        <v>12.068965517241379</v>
      </c>
      <c r="I59" s="135">
        <v>10.919540229885058</v>
      </c>
      <c r="J59" s="135">
        <v>13.218390804597702</v>
      </c>
      <c r="K59" s="135">
        <v>9.1954022988505741</v>
      </c>
      <c r="L59" s="135">
        <v>8.6206896551724146</v>
      </c>
      <c r="M59" s="135">
        <v>13.793103448275861</v>
      </c>
      <c r="N59" s="135">
        <v>4.5977011494252871</v>
      </c>
      <c r="O59" s="135">
        <v>9.1954022988505741</v>
      </c>
      <c r="P59" s="135">
        <v>7.4712643678160928</v>
      </c>
      <c r="Q59" s="135">
        <v>9.1954022988505741</v>
      </c>
      <c r="R59" s="135">
        <v>8.6206896551724146</v>
      </c>
      <c r="S59" s="135">
        <v>10.344827586206897</v>
      </c>
      <c r="T59" s="135">
        <v>7.4712643678160928</v>
      </c>
      <c r="U59" s="135">
        <v>12.643678160919542</v>
      </c>
      <c r="V59" s="156">
        <v>13.218390804597702</v>
      </c>
      <c r="W59" s="135">
        <v>5.1724137931034484</v>
      </c>
      <c r="X59" s="135">
        <v>10.919540229885058</v>
      </c>
      <c r="Y59" s="135">
        <v>7.4712643678160928</v>
      </c>
      <c r="Z59" s="135">
        <v>2.8735632183908044</v>
      </c>
      <c r="AA59" s="135">
        <v>1.7241379310344827</v>
      </c>
      <c r="AB59" s="135">
        <v>6.3218390804597711</v>
      </c>
      <c r="AC59" s="135">
        <v>6.3218390804597711</v>
      </c>
      <c r="AD59" s="135">
        <v>2.2988505747126435</v>
      </c>
      <c r="AE59" s="135">
        <v>4.5977011494252871</v>
      </c>
      <c r="AF59" s="135">
        <v>3.4482758620689653</v>
      </c>
      <c r="AG59" s="135">
        <v>2.8735632183908044</v>
      </c>
      <c r="AH59" s="135">
        <v>2.2988505747126435</v>
      </c>
      <c r="AI59" s="135">
        <v>4.5977011494252871</v>
      </c>
      <c r="AJ59" s="135">
        <v>2.2988505747126435</v>
      </c>
      <c r="AK59" s="135">
        <v>1.7241379310344827</v>
      </c>
      <c r="AL59" s="135">
        <v>0.57471264367816088</v>
      </c>
      <c r="AM59" s="137">
        <v>18.399999999999999</v>
      </c>
      <c r="AN59" s="214"/>
    </row>
    <row r="60" spans="1:40" x14ac:dyDescent="0.2">
      <c r="A60" s="286" t="str">
        <f>A40</f>
        <v>40～49歳(n = 249 )　　</v>
      </c>
      <c r="B60" s="122">
        <f t="shared" si="24"/>
        <v>249</v>
      </c>
      <c r="C60" s="138">
        <v>52</v>
      </c>
      <c r="D60" s="139">
        <v>47</v>
      </c>
      <c r="E60" s="139">
        <v>35</v>
      </c>
      <c r="F60" s="139">
        <v>45</v>
      </c>
      <c r="G60" s="139">
        <v>21</v>
      </c>
      <c r="H60" s="139">
        <v>31</v>
      </c>
      <c r="I60" s="139">
        <v>17</v>
      </c>
      <c r="J60" s="139">
        <v>21</v>
      </c>
      <c r="K60" s="139">
        <v>28</v>
      </c>
      <c r="L60" s="139">
        <v>18</v>
      </c>
      <c r="M60" s="139">
        <v>24</v>
      </c>
      <c r="N60" s="139">
        <v>21</v>
      </c>
      <c r="O60" s="139">
        <v>24</v>
      </c>
      <c r="P60" s="139">
        <v>26</v>
      </c>
      <c r="Q60" s="139">
        <v>24</v>
      </c>
      <c r="R60" s="139">
        <v>19</v>
      </c>
      <c r="S60" s="139">
        <v>13</v>
      </c>
      <c r="T60" s="139">
        <v>17</v>
      </c>
      <c r="U60" s="139">
        <v>36</v>
      </c>
      <c r="V60" s="154">
        <v>17</v>
      </c>
      <c r="W60" s="139">
        <v>17</v>
      </c>
      <c r="X60" s="139">
        <v>24</v>
      </c>
      <c r="Y60" s="139">
        <v>12</v>
      </c>
      <c r="Z60" s="139">
        <v>8</v>
      </c>
      <c r="AA60" s="139">
        <v>12</v>
      </c>
      <c r="AB60" s="139">
        <v>11</v>
      </c>
      <c r="AC60" s="139">
        <v>10</v>
      </c>
      <c r="AD60" s="139">
        <v>4</v>
      </c>
      <c r="AE60" s="139">
        <v>14</v>
      </c>
      <c r="AF60" s="139">
        <v>10</v>
      </c>
      <c r="AG60" s="139">
        <v>11</v>
      </c>
      <c r="AH60" s="139">
        <v>9</v>
      </c>
      <c r="AI60" s="139">
        <v>10</v>
      </c>
      <c r="AJ60" s="139">
        <v>6</v>
      </c>
      <c r="AK60" s="139">
        <v>4</v>
      </c>
      <c r="AL60" s="139">
        <v>3</v>
      </c>
      <c r="AM60" s="140">
        <v>45</v>
      </c>
      <c r="AN60" s="5">
        <f>SUM(C60:AM60)</f>
        <v>746</v>
      </c>
    </row>
    <row r="61" spans="1:40" x14ac:dyDescent="0.2">
      <c r="A61" s="287"/>
      <c r="B61" s="123">
        <f t="shared" si="24"/>
        <v>100</v>
      </c>
      <c r="C61" s="134">
        <v>20.883534136546185</v>
      </c>
      <c r="D61" s="135">
        <v>18.875502008032129</v>
      </c>
      <c r="E61" s="135">
        <v>14.056224899598394</v>
      </c>
      <c r="F61" s="135">
        <v>18.072289156626507</v>
      </c>
      <c r="G61" s="135">
        <v>8.4337349397590362</v>
      </c>
      <c r="H61" s="135">
        <v>12.449799196787147</v>
      </c>
      <c r="I61" s="135">
        <v>6.8273092369477917</v>
      </c>
      <c r="J61" s="135">
        <v>8.4337349397590362</v>
      </c>
      <c r="K61" s="135">
        <v>11.244979919678714</v>
      </c>
      <c r="L61" s="135">
        <v>7.2289156626506017</v>
      </c>
      <c r="M61" s="135">
        <v>9.6385542168674707</v>
      </c>
      <c r="N61" s="135">
        <v>8.4337349397590362</v>
      </c>
      <c r="O61" s="135">
        <v>9.6385542168674707</v>
      </c>
      <c r="P61" s="135">
        <v>10.441767068273093</v>
      </c>
      <c r="Q61" s="135">
        <v>9.6385542168674707</v>
      </c>
      <c r="R61" s="135">
        <v>7.6305220883534144</v>
      </c>
      <c r="S61" s="135">
        <v>5.2208835341365463</v>
      </c>
      <c r="T61" s="135">
        <v>6.8273092369477917</v>
      </c>
      <c r="U61" s="135">
        <v>14.457831325301203</v>
      </c>
      <c r="V61" s="156">
        <v>6.8273092369477917</v>
      </c>
      <c r="W61" s="135">
        <v>6.8273092369477917</v>
      </c>
      <c r="X61" s="135">
        <v>9.6385542168674707</v>
      </c>
      <c r="Y61" s="135">
        <v>4.8192771084337354</v>
      </c>
      <c r="Z61" s="135">
        <v>3.2128514056224895</v>
      </c>
      <c r="AA61" s="135">
        <v>4.8192771084337354</v>
      </c>
      <c r="AB61" s="135">
        <v>4.4176706827309236</v>
      </c>
      <c r="AC61" s="135">
        <v>4.0160642570281126</v>
      </c>
      <c r="AD61" s="135">
        <v>1.6064257028112447</v>
      </c>
      <c r="AE61" s="135">
        <v>5.6224899598393572</v>
      </c>
      <c r="AF61" s="135">
        <v>4.0160642570281126</v>
      </c>
      <c r="AG61" s="135">
        <v>4.4176706827309236</v>
      </c>
      <c r="AH61" s="135">
        <v>3.6144578313253009</v>
      </c>
      <c r="AI61" s="135">
        <v>4.0160642570281126</v>
      </c>
      <c r="AJ61" s="135">
        <v>2.4096385542168677</v>
      </c>
      <c r="AK61" s="135">
        <v>1.6064257028112447</v>
      </c>
      <c r="AL61" s="135">
        <v>1.2048192771084338</v>
      </c>
      <c r="AM61" s="137">
        <v>16.3</v>
      </c>
      <c r="AN61" s="214"/>
    </row>
    <row r="62" spans="1:40" x14ac:dyDescent="0.2">
      <c r="A62" s="286" t="str">
        <f>A42</f>
        <v>50～59歳(n = 250 )　　</v>
      </c>
      <c r="B62" s="122">
        <f t="shared" si="24"/>
        <v>250</v>
      </c>
      <c r="C62" s="138">
        <v>56</v>
      </c>
      <c r="D62" s="139">
        <v>42</v>
      </c>
      <c r="E62" s="139">
        <v>49</v>
      </c>
      <c r="F62" s="139">
        <v>43</v>
      </c>
      <c r="G62" s="139">
        <v>36</v>
      </c>
      <c r="H62" s="139">
        <v>37</v>
      </c>
      <c r="I62" s="139">
        <v>38</v>
      </c>
      <c r="J62" s="139">
        <v>28</v>
      </c>
      <c r="K62" s="139">
        <v>29</v>
      </c>
      <c r="L62" s="139">
        <v>31</v>
      </c>
      <c r="M62" s="139">
        <v>17</v>
      </c>
      <c r="N62" s="139">
        <v>25</v>
      </c>
      <c r="O62" s="139">
        <v>18</v>
      </c>
      <c r="P62" s="139">
        <v>22</v>
      </c>
      <c r="Q62" s="139">
        <v>29</v>
      </c>
      <c r="R62" s="139">
        <v>18</v>
      </c>
      <c r="S62" s="139">
        <v>22</v>
      </c>
      <c r="T62" s="139">
        <v>13</v>
      </c>
      <c r="U62" s="139">
        <v>22</v>
      </c>
      <c r="V62" s="154">
        <v>19</v>
      </c>
      <c r="W62" s="139">
        <v>19</v>
      </c>
      <c r="X62" s="139">
        <v>15</v>
      </c>
      <c r="Y62" s="139">
        <v>17</v>
      </c>
      <c r="Z62" s="139">
        <v>9</v>
      </c>
      <c r="AA62" s="139">
        <v>14</v>
      </c>
      <c r="AB62" s="139">
        <v>11</v>
      </c>
      <c r="AC62" s="139">
        <v>15</v>
      </c>
      <c r="AD62" s="139">
        <v>6</v>
      </c>
      <c r="AE62" s="139">
        <v>9</v>
      </c>
      <c r="AF62" s="139">
        <v>12</v>
      </c>
      <c r="AG62" s="139">
        <v>9</v>
      </c>
      <c r="AH62" s="139">
        <v>12</v>
      </c>
      <c r="AI62" s="139">
        <v>7</v>
      </c>
      <c r="AJ62" s="139">
        <v>7</v>
      </c>
      <c r="AK62" s="139">
        <v>5</v>
      </c>
      <c r="AL62" s="139">
        <v>7</v>
      </c>
      <c r="AM62" s="140">
        <v>40</v>
      </c>
      <c r="AN62" s="5">
        <f>SUM(C62:AM62)</f>
        <v>808</v>
      </c>
    </row>
    <row r="63" spans="1:40" x14ac:dyDescent="0.2">
      <c r="A63" s="287"/>
      <c r="B63" s="123">
        <f t="shared" si="24"/>
        <v>100</v>
      </c>
      <c r="C63" s="134">
        <v>22.400000000000002</v>
      </c>
      <c r="D63" s="135">
        <v>16.8</v>
      </c>
      <c r="E63" s="135">
        <v>19.600000000000001</v>
      </c>
      <c r="F63" s="135">
        <v>17.2</v>
      </c>
      <c r="G63" s="135">
        <v>14.399999999999999</v>
      </c>
      <c r="H63" s="135">
        <v>14.799999999999999</v>
      </c>
      <c r="I63" s="135">
        <v>15.2</v>
      </c>
      <c r="J63" s="135">
        <v>11.200000000000001</v>
      </c>
      <c r="K63" s="135">
        <v>11.600000000000001</v>
      </c>
      <c r="L63" s="135">
        <v>12.4</v>
      </c>
      <c r="M63" s="135">
        <v>6.8000000000000007</v>
      </c>
      <c r="N63" s="135">
        <v>10</v>
      </c>
      <c r="O63" s="135">
        <v>7.1999999999999993</v>
      </c>
      <c r="P63" s="135">
        <v>8.7999999999999989</v>
      </c>
      <c r="Q63" s="135">
        <v>11.600000000000001</v>
      </c>
      <c r="R63" s="135">
        <v>7.1999999999999993</v>
      </c>
      <c r="S63" s="135">
        <v>8.7999999999999989</v>
      </c>
      <c r="T63" s="135">
        <v>5.2</v>
      </c>
      <c r="U63" s="135">
        <v>8.7999999999999989</v>
      </c>
      <c r="V63" s="156">
        <v>7.6</v>
      </c>
      <c r="W63" s="135">
        <v>7.6</v>
      </c>
      <c r="X63" s="135">
        <v>6</v>
      </c>
      <c r="Y63" s="135">
        <v>6.8000000000000007</v>
      </c>
      <c r="Z63" s="135">
        <v>3.5999999999999996</v>
      </c>
      <c r="AA63" s="135">
        <v>5.6000000000000005</v>
      </c>
      <c r="AB63" s="135">
        <v>4.3999999999999995</v>
      </c>
      <c r="AC63" s="135">
        <v>6</v>
      </c>
      <c r="AD63" s="135">
        <v>2.4</v>
      </c>
      <c r="AE63" s="135">
        <v>3.5999999999999996</v>
      </c>
      <c r="AF63" s="135">
        <v>4.8</v>
      </c>
      <c r="AG63" s="135">
        <v>3.5999999999999996</v>
      </c>
      <c r="AH63" s="135">
        <v>4.8</v>
      </c>
      <c r="AI63" s="135">
        <v>2.8000000000000003</v>
      </c>
      <c r="AJ63" s="135">
        <v>2.8000000000000003</v>
      </c>
      <c r="AK63" s="135">
        <v>2</v>
      </c>
      <c r="AL63" s="135">
        <v>2.8000000000000003</v>
      </c>
      <c r="AM63" s="137">
        <v>15.2</v>
      </c>
      <c r="AN63" s="214"/>
    </row>
    <row r="64" spans="1:40" x14ac:dyDescent="0.2">
      <c r="A64" s="286" t="str">
        <f>A44</f>
        <v>60～69歳(n = 329 )　　</v>
      </c>
      <c r="B64" s="122">
        <f t="shared" si="24"/>
        <v>329</v>
      </c>
      <c r="C64" s="138">
        <v>62</v>
      </c>
      <c r="D64" s="139">
        <v>45</v>
      </c>
      <c r="E64" s="139">
        <v>56</v>
      </c>
      <c r="F64" s="139">
        <v>20</v>
      </c>
      <c r="G64" s="139">
        <v>55</v>
      </c>
      <c r="H64" s="139">
        <v>46</v>
      </c>
      <c r="I64" s="139">
        <v>54</v>
      </c>
      <c r="J64" s="139">
        <v>47</v>
      </c>
      <c r="K64" s="139">
        <v>32</v>
      </c>
      <c r="L64" s="139">
        <v>32</v>
      </c>
      <c r="M64" s="139">
        <v>33</v>
      </c>
      <c r="N64" s="139">
        <v>27</v>
      </c>
      <c r="O64" s="139">
        <v>32</v>
      </c>
      <c r="P64" s="139">
        <v>31</v>
      </c>
      <c r="Q64" s="139">
        <v>25</v>
      </c>
      <c r="R64" s="139">
        <v>31</v>
      </c>
      <c r="S64" s="139">
        <v>23</v>
      </c>
      <c r="T64" s="139">
        <v>34</v>
      </c>
      <c r="U64" s="139">
        <v>15</v>
      </c>
      <c r="V64" s="154">
        <v>24</v>
      </c>
      <c r="W64" s="139">
        <v>23</v>
      </c>
      <c r="X64" s="139">
        <v>16</v>
      </c>
      <c r="Y64" s="139">
        <v>19</v>
      </c>
      <c r="Z64" s="139">
        <v>29</v>
      </c>
      <c r="AA64" s="139">
        <v>19</v>
      </c>
      <c r="AB64" s="139">
        <v>16</v>
      </c>
      <c r="AC64" s="139">
        <v>18</v>
      </c>
      <c r="AD64" s="139">
        <v>22</v>
      </c>
      <c r="AE64" s="139">
        <v>13</v>
      </c>
      <c r="AF64" s="139">
        <v>21</v>
      </c>
      <c r="AG64" s="139">
        <v>14</v>
      </c>
      <c r="AH64" s="139">
        <v>11</v>
      </c>
      <c r="AI64" s="139">
        <v>10</v>
      </c>
      <c r="AJ64" s="139">
        <v>10</v>
      </c>
      <c r="AK64" s="139">
        <v>6</v>
      </c>
      <c r="AL64" s="139">
        <v>4</v>
      </c>
      <c r="AM64" s="140">
        <v>52</v>
      </c>
      <c r="AN64" s="5">
        <f>SUM(C64:AM64)</f>
        <v>1027</v>
      </c>
    </row>
    <row r="65" spans="1:40" x14ac:dyDescent="0.2">
      <c r="A65" s="287"/>
      <c r="B65" s="123">
        <f t="shared" si="24"/>
        <v>100</v>
      </c>
      <c r="C65" s="134">
        <v>18.844984802431611</v>
      </c>
      <c r="D65" s="135">
        <v>13.677811550151976</v>
      </c>
      <c r="E65" s="135">
        <v>17.021276595744681</v>
      </c>
      <c r="F65" s="135">
        <v>6.0790273556231007</v>
      </c>
      <c r="G65" s="135">
        <v>16.717325227963524</v>
      </c>
      <c r="H65" s="135">
        <v>13.98176291793313</v>
      </c>
      <c r="I65" s="135">
        <v>16.413373860182372</v>
      </c>
      <c r="J65" s="135">
        <v>14.285714285714285</v>
      </c>
      <c r="K65" s="135">
        <v>9.7264437689969601</v>
      </c>
      <c r="L65" s="135">
        <v>9.7264437689969601</v>
      </c>
      <c r="M65" s="135">
        <v>10.030395136778116</v>
      </c>
      <c r="N65" s="135">
        <v>8.2066869300911858</v>
      </c>
      <c r="O65" s="135">
        <v>9.7264437689969601</v>
      </c>
      <c r="P65" s="135">
        <v>9.4224924012158056</v>
      </c>
      <c r="Q65" s="135">
        <v>7.598784194528875</v>
      </c>
      <c r="R65" s="135">
        <v>9.4224924012158056</v>
      </c>
      <c r="S65" s="135">
        <v>6.9908814589665651</v>
      </c>
      <c r="T65" s="135">
        <v>10.334346504559271</v>
      </c>
      <c r="U65" s="135">
        <v>4.5592705167173255</v>
      </c>
      <c r="V65" s="156">
        <v>7.2948328267477196</v>
      </c>
      <c r="W65" s="135">
        <v>6.9908814589665651</v>
      </c>
      <c r="X65" s="135">
        <v>4.86322188449848</v>
      </c>
      <c r="Y65" s="135">
        <v>5.7750759878419453</v>
      </c>
      <c r="Z65" s="135">
        <v>8.8145896656534948</v>
      </c>
      <c r="AA65" s="135">
        <v>5.7750759878419453</v>
      </c>
      <c r="AB65" s="135">
        <v>4.86322188449848</v>
      </c>
      <c r="AC65" s="135">
        <v>5.4711246200607899</v>
      </c>
      <c r="AD65" s="135">
        <v>6.6869300911854097</v>
      </c>
      <c r="AE65" s="135">
        <v>3.9513677811550152</v>
      </c>
      <c r="AF65" s="135">
        <v>6.3829787234042552</v>
      </c>
      <c r="AG65" s="135">
        <v>4.2553191489361701</v>
      </c>
      <c r="AH65" s="135">
        <v>3.3434650455927049</v>
      </c>
      <c r="AI65" s="135">
        <v>3.0395136778115504</v>
      </c>
      <c r="AJ65" s="135">
        <v>3.0395136778115504</v>
      </c>
      <c r="AK65" s="135">
        <v>1.8237082066869299</v>
      </c>
      <c r="AL65" s="135">
        <v>1.21580547112462</v>
      </c>
      <c r="AM65" s="137">
        <v>17.7</v>
      </c>
      <c r="AN65" s="214"/>
    </row>
    <row r="66" spans="1:40" x14ac:dyDescent="0.2">
      <c r="A66" s="286" t="str">
        <f>A46</f>
        <v>70歳以上(n = 382 )　　</v>
      </c>
      <c r="B66" s="122">
        <f t="shared" si="24"/>
        <v>382</v>
      </c>
      <c r="C66" s="138">
        <v>78</v>
      </c>
      <c r="D66" s="139">
        <v>61</v>
      </c>
      <c r="E66" s="139">
        <v>68</v>
      </c>
      <c r="F66" s="139">
        <v>26</v>
      </c>
      <c r="G66" s="139">
        <v>68</v>
      </c>
      <c r="H66" s="139">
        <v>42</v>
      </c>
      <c r="I66" s="139">
        <v>50</v>
      </c>
      <c r="J66" s="139">
        <v>50</v>
      </c>
      <c r="K66" s="139">
        <v>35</v>
      </c>
      <c r="L66" s="139">
        <v>48</v>
      </c>
      <c r="M66" s="139">
        <v>40</v>
      </c>
      <c r="N66" s="139">
        <v>54</v>
      </c>
      <c r="O66" s="139">
        <v>33</v>
      </c>
      <c r="P66" s="139">
        <v>29</v>
      </c>
      <c r="Q66" s="139">
        <v>24</v>
      </c>
      <c r="R66" s="139">
        <v>30</v>
      </c>
      <c r="S66" s="139">
        <v>30</v>
      </c>
      <c r="T66" s="139">
        <v>35</v>
      </c>
      <c r="U66" s="139">
        <v>17</v>
      </c>
      <c r="V66" s="154">
        <v>24</v>
      </c>
      <c r="W66" s="139">
        <v>24</v>
      </c>
      <c r="X66" s="139">
        <v>10</v>
      </c>
      <c r="Y66" s="139">
        <v>26</v>
      </c>
      <c r="Z66" s="139">
        <v>28</v>
      </c>
      <c r="AA66" s="139">
        <v>29</v>
      </c>
      <c r="AB66" s="139">
        <v>21</v>
      </c>
      <c r="AC66" s="139">
        <v>15</v>
      </c>
      <c r="AD66" s="139">
        <v>30</v>
      </c>
      <c r="AE66" s="139">
        <v>13</v>
      </c>
      <c r="AF66" s="139">
        <v>9</v>
      </c>
      <c r="AG66" s="139">
        <v>11</v>
      </c>
      <c r="AH66" s="139">
        <v>9</v>
      </c>
      <c r="AI66" s="139">
        <v>12</v>
      </c>
      <c r="AJ66" s="139">
        <v>14</v>
      </c>
      <c r="AK66" s="139">
        <v>16</v>
      </c>
      <c r="AL66" s="139">
        <v>14</v>
      </c>
      <c r="AM66" s="140">
        <v>122</v>
      </c>
      <c r="AN66" s="5">
        <f>SUM(C66:AM66)</f>
        <v>1245</v>
      </c>
    </row>
    <row r="67" spans="1:40" x14ac:dyDescent="0.2">
      <c r="A67" s="287"/>
      <c r="B67" s="123">
        <f t="shared" si="24"/>
        <v>100</v>
      </c>
      <c r="C67" s="134">
        <v>20.418848167539267</v>
      </c>
      <c r="D67" s="135">
        <v>15.968586387434556</v>
      </c>
      <c r="E67" s="135">
        <v>17.801047120418847</v>
      </c>
      <c r="F67" s="135">
        <v>6.8062827225130889</v>
      </c>
      <c r="G67" s="135">
        <v>17.801047120418847</v>
      </c>
      <c r="H67" s="135">
        <v>10.99476439790576</v>
      </c>
      <c r="I67" s="135">
        <v>13.089005235602095</v>
      </c>
      <c r="J67" s="135">
        <v>13.089005235602095</v>
      </c>
      <c r="K67" s="135">
        <v>9.1623036649214651</v>
      </c>
      <c r="L67" s="135">
        <v>12.56544502617801</v>
      </c>
      <c r="M67" s="135">
        <v>10.471204188481675</v>
      </c>
      <c r="N67" s="135">
        <v>14.136125654450263</v>
      </c>
      <c r="O67" s="135">
        <v>8.6387434554973819</v>
      </c>
      <c r="P67" s="135">
        <v>7.5916230366492146</v>
      </c>
      <c r="Q67" s="135">
        <v>6.2827225130890048</v>
      </c>
      <c r="R67" s="135">
        <v>7.8534031413612562</v>
      </c>
      <c r="S67" s="135">
        <v>7.8534031413612562</v>
      </c>
      <c r="T67" s="135">
        <v>9.1623036649214651</v>
      </c>
      <c r="U67" s="135">
        <v>4.4502617801047117</v>
      </c>
      <c r="V67" s="156">
        <v>6.2827225130890048</v>
      </c>
      <c r="W67" s="135">
        <v>6.2827225130890048</v>
      </c>
      <c r="X67" s="135">
        <v>2.6178010471204187</v>
      </c>
      <c r="Y67" s="135">
        <v>6.8062827225130889</v>
      </c>
      <c r="Z67" s="135">
        <v>7.3298429319371721</v>
      </c>
      <c r="AA67" s="135">
        <v>7.5916230366492146</v>
      </c>
      <c r="AB67" s="135">
        <v>5.4973821989528799</v>
      </c>
      <c r="AC67" s="135">
        <v>3.9267015706806281</v>
      </c>
      <c r="AD67" s="135">
        <v>7.8534031413612562</v>
      </c>
      <c r="AE67" s="135">
        <v>3.4031413612565444</v>
      </c>
      <c r="AF67" s="135">
        <v>2.3560209424083771</v>
      </c>
      <c r="AG67" s="135">
        <v>2.8795811518324608</v>
      </c>
      <c r="AH67" s="135">
        <v>2.3560209424083771</v>
      </c>
      <c r="AI67" s="135">
        <v>3.1413612565445024</v>
      </c>
      <c r="AJ67" s="135">
        <v>3.664921465968586</v>
      </c>
      <c r="AK67" s="135">
        <v>4.1884816753926701</v>
      </c>
      <c r="AL67" s="135">
        <v>3.664921465968586</v>
      </c>
      <c r="AM67" s="137">
        <v>29.3</v>
      </c>
      <c r="AN67" s="214"/>
    </row>
    <row r="68" spans="1:40" s="205" customFormat="1" x14ac:dyDescent="0.2">
      <c r="A68" s="203"/>
      <c r="B68" s="201"/>
      <c r="C68" s="201">
        <v>1</v>
      </c>
      <c r="D68" s="201">
        <v>2</v>
      </c>
      <c r="E68" s="201">
        <v>3</v>
      </c>
      <c r="F68" s="201">
        <v>4</v>
      </c>
      <c r="G68" s="201">
        <v>5</v>
      </c>
      <c r="H68" s="201">
        <v>6</v>
      </c>
      <c r="I68" s="201">
        <v>7</v>
      </c>
      <c r="J68" s="201">
        <v>8</v>
      </c>
      <c r="K68" s="201">
        <v>9</v>
      </c>
      <c r="L68" s="201">
        <v>10</v>
      </c>
      <c r="M68" s="201">
        <v>11</v>
      </c>
      <c r="N68" s="201">
        <v>12</v>
      </c>
      <c r="O68" s="201">
        <v>13</v>
      </c>
      <c r="P68" s="201">
        <v>14</v>
      </c>
      <c r="Q68" s="201">
        <v>15</v>
      </c>
      <c r="R68" s="201">
        <v>16</v>
      </c>
      <c r="S68" s="201">
        <v>17</v>
      </c>
      <c r="T68" s="201">
        <v>18</v>
      </c>
      <c r="U68" s="201">
        <v>19</v>
      </c>
      <c r="V68" s="201">
        <v>20</v>
      </c>
      <c r="W68" s="201">
        <v>21</v>
      </c>
      <c r="X68" s="201">
        <v>22</v>
      </c>
      <c r="Y68" s="201">
        <v>23</v>
      </c>
      <c r="Z68" s="201">
        <v>24</v>
      </c>
      <c r="AA68" s="201">
        <v>25</v>
      </c>
      <c r="AB68" s="201">
        <v>26</v>
      </c>
      <c r="AC68" s="201">
        <v>27</v>
      </c>
      <c r="AD68" s="201">
        <v>28</v>
      </c>
      <c r="AE68" s="201">
        <v>29</v>
      </c>
      <c r="AF68" s="201">
        <v>30</v>
      </c>
      <c r="AG68" s="201">
        <v>31</v>
      </c>
      <c r="AH68" s="201">
        <v>32</v>
      </c>
      <c r="AI68" s="201">
        <v>33</v>
      </c>
      <c r="AJ68" s="204">
        <v>34</v>
      </c>
      <c r="AK68" s="204">
        <v>35</v>
      </c>
      <c r="AL68" s="204">
        <v>36</v>
      </c>
      <c r="AM68" s="204">
        <v>37</v>
      </c>
      <c r="AN68" s="201">
        <f>SUM(C68:AM68)</f>
        <v>703</v>
      </c>
    </row>
    <row r="69" spans="1:40" x14ac:dyDescent="0.2">
      <c r="A69" s="26" t="s">
        <v>2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1:40" x14ac:dyDescent="0.2">
      <c r="A70" s="6" t="s">
        <v>368</v>
      </c>
      <c r="B70" s="4"/>
      <c r="C70" s="27">
        <v>1</v>
      </c>
      <c r="D70" s="27">
        <v>2</v>
      </c>
      <c r="E70" s="27">
        <v>3</v>
      </c>
      <c r="F70" s="27">
        <v>4</v>
      </c>
      <c r="G70" s="27">
        <v>5</v>
      </c>
      <c r="H70" s="27">
        <v>6</v>
      </c>
      <c r="I70" s="27">
        <v>7</v>
      </c>
      <c r="J70" s="27">
        <v>8</v>
      </c>
      <c r="K70" s="27">
        <v>9</v>
      </c>
      <c r="L70" s="27">
        <v>10</v>
      </c>
      <c r="O70" s="191">
        <v>1</v>
      </c>
      <c r="P70" s="191">
        <v>2</v>
      </c>
      <c r="Q70" s="191">
        <v>3</v>
      </c>
      <c r="R70" s="191">
        <v>4</v>
      </c>
      <c r="S70" s="191">
        <v>5</v>
      </c>
      <c r="T70" s="191">
        <v>6</v>
      </c>
      <c r="U70" s="191">
        <v>7</v>
      </c>
      <c r="V70" s="191">
        <v>8</v>
      </c>
      <c r="W70" s="191">
        <v>9</v>
      </c>
      <c r="X70" s="191">
        <v>10</v>
      </c>
    </row>
    <row r="71" spans="1:40" ht="24" customHeight="1" x14ac:dyDescent="0.2">
      <c r="A71" s="12" t="str">
        <f>A31</f>
        <v>【年代別】</v>
      </c>
      <c r="B71" s="67" t="str">
        <f>B22</f>
        <v>調査数</v>
      </c>
      <c r="C71" s="68" t="str">
        <f t="shared" ref="C71:L71" si="25">C51</f>
        <v>若者の県内定着</v>
      </c>
      <c r="D71" s="69" t="str">
        <f t="shared" si="25"/>
        <v>少子化対策</v>
      </c>
      <c r="E71" s="69" t="str">
        <f t="shared" si="25"/>
        <v>公共交通の充実</v>
      </c>
      <c r="F71" s="69" t="str">
        <f t="shared" si="25"/>
        <v>子育て支援</v>
      </c>
      <c r="G71" s="69" t="str">
        <f t="shared" si="25"/>
        <v>高齢者福祉</v>
      </c>
      <c r="H71" s="69" t="str">
        <f t="shared" si="25"/>
        <v>地域医療の確保</v>
      </c>
      <c r="I71" s="70" t="str">
        <f t="shared" si="25"/>
        <v>道路整備・維持管理</v>
      </c>
      <c r="J71" s="69" t="str">
        <f t="shared" si="25"/>
        <v>防災対策</v>
      </c>
      <c r="K71" s="70" t="str">
        <f t="shared" si="25"/>
        <v>観光振興</v>
      </c>
      <c r="L71" s="71" t="str">
        <f t="shared" si="25"/>
        <v>廃棄物対策</v>
      </c>
      <c r="M71" s="52" t="s">
        <v>35</v>
      </c>
      <c r="N71" s="12" t="str">
        <f>A71</f>
        <v>【年代別】</v>
      </c>
      <c r="O71" s="68" t="str">
        <f t="shared" ref="O71:X71" si="26">C71</f>
        <v>若者の県内定着</v>
      </c>
      <c r="P71" s="69" t="str">
        <f t="shared" si="26"/>
        <v>少子化対策</v>
      </c>
      <c r="Q71" s="69" t="str">
        <f t="shared" si="26"/>
        <v>公共交通の充実</v>
      </c>
      <c r="R71" s="69" t="str">
        <f t="shared" si="26"/>
        <v>子育て支援</v>
      </c>
      <c r="S71" s="69" t="str">
        <f t="shared" si="26"/>
        <v>高齢者福祉</v>
      </c>
      <c r="T71" s="69" t="str">
        <f t="shared" si="26"/>
        <v>地域医療の確保</v>
      </c>
      <c r="U71" s="69" t="str">
        <f t="shared" si="26"/>
        <v>道路整備・維持管理</v>
      </c>
      <c r="V71" s="69" t="str">
        <f t="shared" si="26"/>
        <v>防災対策</v>
      </c>
      <c r="W71" s="70" t="str">
        <f t="shared" si="26"/>
        <v>観光振興</v>
      </c>
      <c r="X71" s="71" t="str">
        <f t="shared" si="26"/>
        <v>廃棄物対策</v>
      </c>
    </row>
    <row r="72" spans="1:40" ht="12.75" customHeight="1" x14ac:dyDescent="0.2">
      <c r="A72" s="286" t="str">
        <f>A32</f>
        <v>全体(n = 1,553 )　　</v>
      </c>
      <c r="B72" s="122">
        <f t="shared" ref="B72:B87" si="27">B32</f>
        <v>1553</v>
      </c>
      <c r="C72" s="130">
        <f t="shared" ref="C72:L72" si="28">C52</f>
        <v>323</v>
      </c>
      <c r="D72" s="131">
        <f t="shared" si="28"/>
        <v>278</v>
      </c>
      <c r="E72" s="131">
        <f t="shared" si="28"/>
        <v>262</v>
      </c>
      <c r="F72" s="131">
        <f t="shared" si="28"/>
        <v>225</v>
      </c>
      <c r="G72" s="131">
        <f t="shared" si="28"/>
        <v>221</v>
      </c>
      <c r="H72" s="131">
        <f t="shared" si="28"/>
        <v>200</v>
      </c>
      <c r="I72" s="132">
        <f t="shared" si="28"/>
        <v>199</v>
      </c>
      <c r="J72" s="131">
        <f t="shared" si="28"/>
        <v>197</v>
      </c>
      <c r="K72" s="132">
        <f t="shared" si="28"/>
        <v>169</v>
      </c>
      <c r="L72" s="133">
        <f t="shared" si="28"/>
        <v>162</v>
      </c>
      <c r="N72" s="101" t="str">
        <f>A74</f>
        <v>18～19歳(n = 14 )　　</v>
      </c>
      <c r="O72" s="92">
        <f t="shared" ref="O72:X72" si="29">C75</f>
        <v>35.714285714285715</v>
      </c>
      <c r="P72" s="93">
        <f t="shared" si="29"/>
        <v>14.285714285714285</v>
      </c>
      <c r="Q72" s="93">
        <f t="shared" si="29"/>
        <v>7.1428571428571423</v>
      </c>
      <c r="R72" s="93">
        <f t="shared" si="29"/>
        <v>7.1428571428571423</v>
      </c>
      <c r="S72" s="93">
        <f t="shared" si="29"/>
        <v>35.714285714285715</v>
      </c>
      <c r="T72" s="93">
        <f t="shared" si="29"/>
        <v>0</v>
      </c>
      <c r="U72" s="93">
        <f t="shared" si="29"/>
        <v>7.1428571428571423</v>
      </c>
      <c r="V72" s="93">
        <f t="shared" si="29"/>
        <v>7.1428571428571423</v>
      </c>
      <c r="W72" s="94">
        <f t="shared" si="29"/>
        <v>28.571428571428569</v>
      </c>
      <c r="X72" s="95">
        <f t="shared" si="29"/>
        <v>0</v>
      </c>
    </row>
    <row r="73" spans="1:40" ht="12.75" customHeight="1" x14ac:dyDescent="0.2">
      <c r="A73" s="287"/>
      <c r="B73" s="123">
        <f t="shared" si="27"/>
        <v>100</v>
      </c>
      <c r="C73" s="134">
        <f t="shared" ref="C73:L73" si="30">C53</f>
        <v>20.798454603992273</v>
      </c>
      <c r="D73" s="135">
        <f t="shared" si="30"/>
        <v>17.900837089504186</v>
      </c>
      <c r="E73" s="135">
        <f t="shared" si="30"/>
        <v>16.870573084352866</v>
      </c>
      <c r="F73" s="135">
        <f t="shared" si="30"/>
        <v>14.488087572440438</v>
      </c>
      <c r="G73" s="135">
        <f t="shared" si="30"/>
        <v>14.230521571152607</v>
      </c>
      <c r="H73" s="135">
        <f t="shared" si="30"/>
        <v>12.878300064391501</v>
      </c>
      <c r="I73" s="136">
        <f t="shared" si="30"/>
        <v>12.813908564069543</v>
      </c>
      <c r="J73" s="135">
        <f t="shared" si="30"/>
        <v>12.685125563425629</v>
      </c>
      <c r="K73" s="136">
        <f t="shared" si="30"/>
        <v>10.882163554410818</v>
      </c>
      <c r="L73" s="137">
        <f t="shared" si="30"/>
        <v>10.431423052157115</v>
      </c>
      <c r="N73" s="103" t="str">
        <f>A76</f>
        <v>20～29歳(n = 114 )　　</v>
      </c>
      <c r="O73" s="96">
        <f t="shared" ref="O73:X73" si="31">C77</f>
        <v>22.807017543859647</v>
      </c>
      <c r="P73" s="97">
        <f t="shared" si="31"/>
        <v>24.561403508771928</v>
      </c>
      <c r="Q73" s="97">
        <f t="shared" si="31"/>
        <v>14.035087719298245</v>
      </c>
      <c r="R73" s="97">
        <f t="shared" si="31"/>
        <v>26.315789473684209</v>
      </c>
      <c r="S73" s="97">
        <f t="shared" si="31"/>
        <v>9.6491228070175428</v>
      </c>
      <c r="T73" s="97">
        <f t="shared" si="31"/>
        <v>7.8947368421052628</v>
      </c>
      <c r="U73" s="97">
        <f t="shared" si="31"/>
        <v>6.140350877192982</v>
      </c>
      <c r="V73" s="97">
        <f t="shared" si="31"/>
        <v>17.543859649122805</v>
      </c>
      <c r="W73" s="98">
        <f t="shared" si="31"/>
        <v>14.035087719298245</v>
      </c>
      <c r="X73" s="99">
        <f t="shared" si="31"/>
        <v>9.6491228070175428</v>
      </c>
    </row>
    <row r="74" spans="1:40" ht="12.75" customHeight="1" x14ac:dyDescent="0.2">
      <c r="A74" s="286" t="str">
        <f>A34</f>
        <v>18～19歳(n = 14 )　　</v>
      </c>
      <c r="B74" s="122">
        <f t="shared" si="27"/>
        <v>14</v>
      </c>
      <c r="C74" s="138">
        <f t="shared" ref="C74:L74" si="32">C54</f>
        <v>5</v>
      </c>
      <c r="D74" s="139">
        <f t="shared" si="32"/>
        <v>2</v>
      </c>
      <c r="E74" s="139">
        <f t="shared" si="32"/>
        <v>1</v>
      </c>
      <c r="F74" s="139">
        <f t="shared" si="32"/>
        <v>1</v>
      </c>
      <c r="G74" s="139">
        <f t="shared" si="32"/>
        <v>5</v>
      </c>
      <c r="H74" s="139">
        <f t="shared" si="32"/>
        <v>0</v>
      </c>
      <c r="I74" s="149">
        <f t="shared" si="32"/>
        <v>1</v>
      </c>
      <c r="J74" s="139">
        <f t="shared" si="32"/>
        <v>1</v>
      </c>
      <c r="K74" s="149">
        <f t="shared" si="32"/>
        <v>4</v>
      </c>
      <c r="L74" s="140">
        <f t="shared" si="32"/>
        <v>0</v>
      </c>
      <c r="N74" s="103" t="str">
        <f>A78</f>
        <v>30～39歳(n = 174 )　　</v>
      </c>
      <c r="O74" s="96">
        <f t="shared" ref="O74:X74" si="33">C79</f>
        <v>21.264367816091951</v>
      </c>
      <c r="P74" s="97">
        <f t="shared" si="33"/>
        <v>26.436781609195403</v>
      </c>
      <c r="Q74" s="97">
        <f t="shared" si="33"/>
        <v>10.919540229885058</v>
      </c>
      <c r="R74" s="97">
        <f t="shared" si="33"/>
        <v>27.586206896551722</v>
      </c>
      <c r="S74" s="97">
        <f t="shared" si="33"/>
        <v>10.344827586206897</v>
      </c>
      <c r="T74" s="97">
        <f t="shared" si="33"/>
        <v>12.068965517241379</v>
      </c>
      <c r="U74" s="97">
        <f t="shared" si="33"/>
        <v>10.919540229885058</v>
      </c>
      <c r="V74" s="97">
        <f t="shared" si="33"/>
        <v>13.218390804597702</v>
      </c>
      <c r="W74" s="98">
        <f t="shared" si="33"/>
        <v>9.1954022988505741</v>
      </c>
      <c r="X74" s="99">
        <f t="shared" si="33"/>
        <v>8.6206896551724146</v>
      </c>
    </row>
    <row r="75" spans="1:40" ht="12.75" customHeight="1" x14ac:dyDescent="0.2">
      <c r="A75" s="287"/>
      <c r="B75" s="123">
        <f t="shared" si="27"/>
        <v>100</v>
      </c>
      <c r="C75" s="134">
        <f t="shared" ref="C75:L75" si="34">C55</f>
        <v>35.714285714285715</v>
      </c>
      <c r="D75" s="135">
        <f t="shared" si="34"/>
        <v>14.285714285714285</v>
      </c>
      <c r="E75" s="135">
        <f t="shared" si="34"/>
        <v>7.1428571428571423</v>
      </c>
      <c r="F75" s="135">
        <f t="shared" si="34"/>
        <v>7.1428571428571423</v>
      </c>
      <c r="G75" s="135">
        <f t="shared" si="34"/>
        <v>35.714285714285715</v>
      </c>
      <c r="H75" s="135">
        <f t="shared" si="34"/>
        <v>0</v>
      </c>
      <c r="I75" s="136">
        <f t="shared" si="34"/>
        <v>7.1428571428571423</v>
      </c>
      <c r="J75" s="135">
        <f t="shared" si="34"/>
        <v>7.1428571428571423</v>
      </c>
      <c r="K75" s="136">
        <f t="shared" si="34"/>
        <v>28.571428571428569</v>
      </c>
      <c r="L75" s="137">
        <f t="shared" si="34"/>
        <v>0</v>
      </c>
      <c r="N75" s="103" t="str">
        <f>A80</f>
        <v>40～49歳(n = 249 )　　</v>
      </c>
      <c r="O75" s="96">
        <f t="shared" ref="O75:X75" si="35">C81</f>
        <v>20.883534136546185</v>
      </c>
      <c r="P75" s="97">
        <f t="shared" si="35"/>
        <v>18.875502008032129</v>
      </c>
      <c r="Q75" s="97">
        <f t="shared" si="35"/>
        <v>14.056224899598394</v>
      </c>
      <c r="R75" s="97">
        <f t="shared" si="35"/>
        <v>18.072289156626507</v>
      </c>
      <c r="S75" s="97">
        <f t="shared" si="35"/>
        <v>8.4337349397590362</v>
      </c>
      <c r="T75" s="97">
        <f t="shared" si="35"/>
        <v>12.449799196787147</v>
      </c>
      <c r="U75" s="97">
        <f t="shared" si="35"/>
        <v>6.8273092369477917</v>
      </c>
      <c r="V75" s="97">
        <f t="shared" si="35"/>
        <v>8.4337349397590362</v>
      </c>
      <c r="W75" s="98">
        <f t="shared" si="35"/>
        <v>11.244979919678714</v>
      </c>
      <c r="X75" s="99">
        <f t="shared" si="35"/>
        <v>7.2289156626506017</v>
      </c>
    </row>
    <row r="76" spans="1:40" ht="12.75" customHeight="1" x14ac:dyDescent="0.2">
      <c r="A76" s="286" t="str">
        <f>A36</f>
        <v>20～29歳(n = 114 )　　</v>
      </c>
      <c r="B76" s="122">
        <f t="shared" si="27"/>
        <v>114</v>
      </c>
      <c r="C76" s="138">
        <f t="shared" ref="C76:L76" si="36">C56</f>
        <v>26</v>
      </c>
      <c r="D76" s="139">
        <f t="shared" si="36"/>
        <v>28</v>
      </c>
      <c r="E76" s="139">
        <f t="shared" si="36"/>
        <v>16</v>
      </c>
      <c r="F76" s="139">
        <f t="shared" si="36"/>
        <v>30</v>
      </c>
      <c r="G76" s="139">
        <f t="shared" si="36"/>
        <v>11</v>
      </c>
      <c r="H76" s="139">
        <f t="shared" si="36"/>
        <v>9</v>
      </c>
      <c r="I76" s="149">
        <f t="shared" si="36"/>
        <v>7</v>
      </c>
      <c r="J76" s="139">
        <f t="shared" si="36"/>
        <v>20</v>
      </c>
      <c r="K76" s="149">
        <f t="shared" si="36"/>
        <v>16</v>
      </c>
      <c r="L76" s="140">
        <f t="shared" si="36"/>
        <v>11</v>
      </c>
      <c r="N76" s="103" t="str">
        <f>A82</f>
        <v>50～59歳(n = 250 )　　</v>
      </c>
      <c r="O76" s="96">
        <f t="shared" ref="O76:X76" si="37">C83</f>
        <v>22.400000000000002</v>
      </c>
      <c r="P76" s="97">
        <f t="shared" si="37"/>
        <v>16.8</v>
      </c>
      <c r="Q76" s="97">
        <f t="shared" si="37"/>
        <v>19.600000000000001</v>
      </c>
      <c r="R76" s="97">
        <f t="shared" si="37"/>
        <v>17.2</v>
      </c>
      <c r="S76" s="97">
        <f t="shared" si="37"/>
        <v>14.399999999999999</v>
      </c>
      <c r="T76" s="97">
        <f t="shared" si="37"/>
        <v>14.799999999999999</v>
      </c>
      <c r="U76" s="97">
        <f t="shared" si="37"/>
        <v>15.2</v>
      </c>
      <c r="V76" s="97">
        <f t="shared" si="37"/>
        <v>11.200000000000001</v>
      </c>
      <c r="W76" s="98">
        <f t="shared" si="37"/>
        <v>11.600000000000001</v>
      </c>
      <c r="X76" s="99">
        <f t="shared" si="37"/>
        <v>12.4</v>
      </c>
    </row>
    <row r="77" spans="1:40" ht="12.75" customHeight="1" x14ac:dyDescent="0.2">
      <c r="A77" s="287"/>
      <c r="B77" s="123">
        <f t="shared" si="27"/>
        <v>100</v>
      </c>
      <c r="C77" s="134">
        <f t="shared" ref="C77:L77" si="38">C57</f>
        <v>22.807017543859647</v>
      </c>
      <c r="D77" s="135">
        <f t="shared" si="38"/>
        <v>24.561403508771928</v>
      </c>
      <c r="E77" s="135">
        <f t="shared" si="38"/>
        <v>14.035087719298245</v>
      </c>
      <c r="F77" s="135">
        <f t="shared" si="38"/>
        <v>26.315789473684209</v>
      </c>
      <c r="G77" s="135">
        <f t="shared" si="38"/>
        <v>9.6491228070175428</v>
      </c>
      <c r="H77" s="135">
        <f t="shared" si="38"/>
        <v>7.8947368421052628</v>
      </c>
      <c r="I77" s="136">
        <f t="shared" si="38"/>
        <v>6.140350877192982</v>
      </c>
      <c r="J77" s="135">
        <f t="shared" si="38"/>
        <v>17.543859649122805</v>
      </c>
      <c r="K77" s="136">
        <f t="shared" si="38"/>
        <v>14.035087719298245</v>
      </c>
      <c r="L77" s="137">
        <f t="shared" si="38"/>
        <v>9.6491228070175428</v>
      </c>
      <c r="N77" s="103" t="str">
        <f>A84</f>
        <v>60～69歳(n = 329 )　　</v>
      </c>
      <c r="O77" s="96">
        <f t="shared" ref="O77:X77" si="39">C85</f>
        <v>18.844984802431611</v>
      </c>
      <c r="P77" s="97">
        <f t="shared" si="39"/>
        <v>13.677811550151976</v>
      </c>
      <c r="Q77" s="97">
        <f t="shared" si="39"/>
        <v>17.021276595744681</v>
      </c>
      <c r="R77" s="97">
        <f t="shared" si="39"/>
        <v>6.0790273556231007</v>
      </c>
      <c r="S77" s="97">
        <f t="shared" si="39"/>
        <v>16.717325227963524</v>
      </c>
      <c r="T77" s="97">
        <f t="shared" si="39"/>
        <v>13.98176291793313</v>
      </c>
      <c r="U77" s="97">
        <f t="shared" si="39"/>
        <v>16.413373860182372</v>
      </c>
      <c r="V77" s="97">
        <f t="shared" si="39"/>
        <v>14.285714285714285</v>
      </c>
      <c r="W77" s="98">
        <f t="shared" si="39"/>
        <v>9.7264437689969601</v>
      </c>
      <c r="X77" s="99">
        <f t="shared" si="39"/>
        <v>9.7264437689969601</v>
      </c>
    </row>
    <row r="78" spans="1:40" ht="13.5" customHeight="1" x14ac:dyDescent="0.2">
      <c r="A78" s="286" t="str">
        <f>A38</f>
        <v>30～39歳(n = 174 )　　</v>
      </c>
      <c r="B78" s="122">
        <f t="shared" si="27"/>
        <v>174</v>
      </c>
      <c r="C78" s="138">
        <f t="shared" ref="C78:L78" si="40">C58</f>
        <v>37</v>
      </c>
      <c r="D78" s="139">
        <f t="shared" si="40"/>
        <v>46</v>
      </c>
      <c r="E78" s="139">
        <f t="shared" si="40"/>
        <v>19</v>
      </c>
      <c r="F78" s="139">
        <f t="shared" si="40"/>
        <v>48</v>
      </c>
      <c r="G78" s="139">
        <f t="shared" si="40"/>
        <v>18</v>
      </c>
      <c r="H78" s="139">
        <f t="shared" si="40"/>
        <v>21</v>
      </c>
      <c r="I78" s="149">
        <f t="shared" si="40"/>
        <v>19</v>
      </c>
      <c r="J78" s="139">
        <f t="shared" si="40"/>
        <v>23</v>
      </c>
      <c r="K78" s="149">
        <f t="shared" si="40"/>
        <v>16</v>
      </c>
      <c r="L78" s="140">
        <f t="shared" si="40"/>
        <v>15</v>
      </c>
      <c r="N78" s="102" t="str">
        <f>A86</f>
        <v>70歳以上(n = 382 )　　</v>
      </c>
      <c r="O78" s="86">
        <f t="shared" ref="O78:X78" si="41">C87</f>
        <v>20.418848167539267</v>
      </c>
      <c r="P78" s="87">
        <f t="shared" si="41"/>
        <v>15.968586387434556</v>
      </c>
      <c r="Q78" s="87">
        <f t="shared" si="41"/>
        <v>17.801047120418847</v>
      </c>
      <c r="R78" s="87">
        <f t="shared" si="41"/>
        <v>6.8062827225130889</v>
      </c>
      <c r="S78" s="87">
        <f t="shared" si="41"/>
        <v>17.801047120418847</v>
      </c>
      <c r="T78" s="87">
        <f t="shared" si="41"/>
        <v>10.99476439790576</v>
      </c>
      <c r="U78" s="87">
        <f t="shared" si="41"/>
        <v>13.089005235602095</v>
      </c>
      <c r="V78" s="87">
        <f t="shared" si="41"/>
        <v>13.089005235602095</v>
      </c>
      <c r="W78" s="88">
        <f t="shared" si="41"/>
        <v>9.1623036649214651</v>
      </c>
      <c r="X78" s="89">
        <f t="shared" si="41"/>
        <v>12.56544502617801</v>
      </c>
    </row>
    <row r="79" spans="1:40" x14ac:dyDescent="0.2">
      <c r="A79" s="287"/>
      <c r="B79" s="123">
        <f t="shared" si="27"/>
        <v>100</v>
      </c>
      <c r="C79" s="134">
        <f t="shared" ref="C79:L79" si="42">C59</f>
        <v>21.264367816091951</v>
      </c>
      <c r="D79" s="135">
        <f t="shared" si="42"/>
        <v>26.436781609195403</v>
      </c>
      <c r="E79" s="135">
        <f t="shared" si="42"/>
        <v>10.919540229885058</v>
      </c>
      <c r="F79" s="135">
        <f t="shared" si="42"/>
        <v>27.586206896551722</v>
      </c>
      <c r="G79" s="135">
        <f t="shared" si="42"/>
        <v>10.344827586206897</v>
      </c>
      <c r="H79" s="135">
        <f t="shared" si="42"/>
        <v>12.068965517241379</v>
      </c>
      <c r="I79" s="136">
        <f t="shared" si="42"/>
        <v>10.919540229885058</v>
      </c>
      <c r="J79" s="135">
        <f t="shared" si="42"/>
        <v>13.218390804597702</v>
      </c>
      <c r="K79" s="136">
        <f t="shared" si="42"/>
        <v>9.1954022988505741</v>
      </c>
      <c r="L79" s="137">
        <f t="shared" si="42"/>
        <v>8.6206896551724146</v>
      </c>
    </row>
    <row r="80" spans="1:40" x14ac:dyDescent="0.2">
      <c r="A80" s="286" t="str">
        <f>A40</f>
        <v>40～49歳(n = 249 )　　</v>
      </c>
      <c r="B80" s="122">
        <f t="shared" si="27"/>
        <v>249</v>
      </c>
      <c r="C80" s="138">
        <f t="shared" ref="C80:L80" si="43">C60</f>
        <v>52</v>
      </c>
      <c r="D80" s="139">
        <f t="shared" si="43"/>
        <v>47</v>
      </c>
      <c r="E80" s="139">
        <f t="shared" si="43"/>
        <v>35</v>
      </c>
      <c r="F80" s="139">
        <f t="shared" si="43"/>
        <v>45</v>
      </c>
      <c r="G80" s="139">
        <f t="shared" si="43"/>
        <v>21</v>
      </c>
      <c r="H80" s="139">
        <f t="shared" si="43"/>
        <v>31</v>
      </c>
      <c r="I80" s="149">
        <f t="shared" si="43"/>
        <v>17</v>
      </c>
      <c r="J80" s="139">
        <f t="shared" si="43"/>
        <v>21</v>
      </c>
      <c r="K80" s="149">
        <f t="shared" si="43"/>
        <v>28</v>
      </c>
      <c r="L80" s="140">
        <f t="shared" si="43"/>
        <v>18</v>
      </c>
    </row>
    <row r="81" spans="1:41" x14ac:dyDescent="0.2">
      <c r="A81" s="287"/>
      <c r="B81" s="123">
        <f t="shared" si="27"/>
        <v>100</v>
      </c>
      <c r="C81" s="134">
        <f t="shared" ref="C81:L81" si="44">C61</f>
        <v>20.883534136546185</v>
      </c>
      <c r="D81" s="135">
        <f t="shared" si="44"/>
        <v>18.875502008032129</v>
      </c>
      <c r="E81" s="135">
        <f t="shared" si="44"/>
        <v>14.056224899598394</v>
      </c>
      <c r="F81" s="135">
        <f t="shared" si="44"/>
        <v>18.072289156626507</v>
      </c>
      <c r="G81" s="135">
        <f t="shared" si="44"/>
        <v>8.4337349397590362</v>
      </c>
      <c r="H81" s="135">
        <f t="shared" si="44"/>
        <v>12.449799196787147</v>
      </c>
      <c r="I81" s="136">
        <f t="shared" si="44"/>
        <v>6.8273092369477917</v>
      </c>
      <c r="J81" s="135">
        <f t="shared" si="44"/>
        <v>8.4337349397590362</v>
      </c>
      <c r="K81" s="136">
        <f t="shared" si="44"/>
        <v>11.244979919678714</v>
      </c>
      <c r="L81" s="137">
        <f t="shared" si="44"/>
        <v>7.2289156626506017</v>
      </c>
    </row>
    <row r="82" spans="1:41" x14ac:dyDescent="0.2">
      <c r="A82" s="286" t="str">
        <f>A42</f>
        <v>50～59歳(n = 250 )　　</v>
      </c>
      <c r="B82" s="122">
        <f t="shared" si="27"/>
        <v>250</v>
      </c>
      <c r="C82" s="138">
        <f t="shared" ref="C82:L82" si="45">C62</f>
        <v>56</v>
      </c>
      <c r="D82" s="139">
        <f t="shared" si="45"/>
        <v>42</v>
      </c>
      <c r="E82" s="139">
        <f t="shared" si="45"/>
        <v>49</v>
      </c>
      <c r="F82" s="139">
        <f t="shared" si="45"/>
        <v>43</v>
      </c>
      <c r="G82" s="139">
        <f t="shared" si="45"/>
        <v>36</v>
      </c>
      <c r="H82" s="139">
        <f t="shared" si="45"/>
        <v>37</v>
      </c>
      <c r="I82" s="149">
        <f t="shared" si="45"/>
        <v>38</v>
      </c>
      <c r="J82" s="139">
        <f t="shared" si="45"/>
        <v>28</v>
      </c>
      <c r="K82" s="149">
        <f t="shared" si="45"/>
        <v>29</v>
      </c>
      <c r="L82" s="140">
        <f t="shared" si="45"/>
        <v>31</v>
      </c>
    </row>
    <row r="83" spans="1:41" x14ac:dyDescent="0.2">
      <c r="A83" s="287"/>
      <c r="B83" s="123">
        <f t="shared" si="27"/>
        <v>100</v>
      </c>
      <c r="C83" s="134">
        <f t="shared" ref="C83:L83" si="46">C63</f>
        <v>22.400000000000002</v>
      </c>
      <c r="D83" s="135">
        <f t="shared" si="46"/>
        <v>16.8</v>
      </c>
      <c r="E83" s="135">
        <f t="shared" si="46"/>
        <v>19.600000000000001</v>
      </c>
      <c r="F83" s="135">
        <f t="shared" si="46"/>
        <v>17.2</v>
      </c>
      <c r="G83" s="135">
        <f t="shared" si="46"/>
        <v>14.399999999999999</v>
      </c>
      <c r="H83" s="135">
        <f t="shared" si="46"/>
        <v>14.799999999999999</v>
      </c>
      <c r="I83" s="136">
        <f t="shared" si="46"/>
        <v>15.2</v>
      </c>
      <c r="J83" s="135">
        <f t="shared" si="46"/>
        <v>11.200000000000001</v>
      </c>
      <c r="K83" s="136">
        <f t="shared" si="46"/>
        <v>11.600000000000001</v>
      </c>
      <c r="L83" s="137">
        <f t="shared" si="46"/>
        <v>12.4</v>
      </c>
    </row>
    <row r="84" spans="1:41" x14ac:dyDescent="0.2">
      <c r="A84" s="286" t="str">
        <f>A44</f>
        <v>60～69歳(n = 329 )　　</v>
      </c>
      <c r="B84" s="122">
        <f t="shared" si="27"/>
        <v>329</v>
      </c>
      <c r="C84" s="138">
        <f t="shared" ref="C84:L84" si="47">C64</f>
        <v>62</v>
      </c>
      <c r="D84" s="139">
        <f t="shared" si="47"/>
        <v>45</v>
      </c>
      <c r="E84" s="139">
        <f t="shared" si="47"/>
        <v>56</v>
      </c>
      <c r="F84" s="139">
        <f t="shared" si="47"/>
        <v>20</v>
      </c>
      <c r="G84" s="139">
        <f t="shared" si="47"/>
        <v>55</v>
      </c>
      <c r="H84" s="139">
        <f t="shared" si="47"/>
        <v>46</v>
      </c>
      <c r="I84" s="149">
        <f t="shared" si="47"/>
        <v>54</v>
      </c>
      <c r="J84" s="139">
        <f t="shared" si="47"/>
        <v>47</v>
      </c>
      <c r="K84" s="149">
        <f t="shared" si="47"/>
        <v>32</v>
      </c>
      <c r="L84" s="140">
        <f t="shared" si="47"/>
        <v>32</v>
      </c>
    </row>
    <row r="85" spans="1:41" x14ac:dyDescent="0.2">
      <c r="A85" s="287"/>
      <c r="B85" s="123">
        <f t="shared" si="27"/>
        <v>100</v>
      </c>
      <c r="C85" s="134">
        <f t="shared" ref="C85:L85" si="48">C65</f>
        <v>18.844984802431611</v>
      </c>
      <c r="D85" s="135">
        <f t="shared" si="48"/>
        <v>13.677811550151976</v>
      </c>
      <c r="E85" s="135">
        <f t="shared" si="48"/>
        <v>17.021276595744681</v>
      </c>
      <c r="F85" s="135">
        <f t="shared" si="48"/>
        <v>6.0790273556231007</v>
      </c>
      <c r="G85" s="135">
        <f t="shared" si="48"/>
        <v>16.717325227963524</v>
      </c>
      <c r="H85" s="135">
        <f t="shared" si="48"/>
        <v>13.98176291793313</v>
      </c>
      <c r="I85" s="136">
        <f t="shared" si="48"/>
        <v>16.413373860182372</v>
      </c>
      <c r="J85" s="135">
        <f t="shared" si="48"/>
        <v>14.285714285714285</v>
      </c>
      <c r="K85" s="136">
        <f t="shared" si="48"/>
        <v>9.7264437689969601</v>
      </c>
      <c r="L85" s="137">
        <f t="shared" si="48"/>
        <v>9.7264437689969601</v>
      </c>
    </row>
    <row r="86" spans="1:41" x14ac:dyDescent="0.2">
      <c r="A86" s="286" t="str">
        <f>A46</f>
        <v>70歳以上(n = 382 )　　</v>
      </c>
      <c r="B86" s="122">
        <f t="shared" si="27"/>
        <v>382</v>
      </c>
      <c r="C86" s="138">
        <f t="shared" ref="C86:L86" si="49">C66</f>
        <v>78</v>
      </c>
      <c r="D86" s="139">
        <f t="shared" si="49"/>
        <v>61</v>
      </c>
      <c r="E86" s="139">
        <f t="shared" si="49"/>
        <v>68</v>
      </c>
      <c r="F86" s="139">
        <f t="shared" si="49"/>
        <v>26</v>
      </c>
      <c r="G86" s="139">
        <f t="shared" si="49"/>
        <v>68</v>
      </c>
      <c r="H86" s="139">
        <f t="shared" si="49"/>
        <v>42</v>
      </c>
      <c r="I86" s="149">
        <f t="shared" si="49"/>
        <v>50</v>
      </c>
      <c r="J86" s="139">
        <f t="shared" si="49"/>
        <v>50</v>
      </c>
      <c r="K86" s="149">
        <f t="shared" si="49"/>
        <v>35</v>
      </c>
      <c r="L86" s="140">
        <f t="shared" si="49"/>
        <v>48</v>
      </c>
    </row>
    <row r="87" spans="1:41" x14ac:dyDescent="0.2">
      <c r="A87" s="287"/>
      <c r="B87" s="123">
        <f t="shared" si="27"/>
        <v>100</v>
      </c>
      <c r="C87" s="134">
        <f t="shared" ref="C87:L87" si="50">C67</f>
        <v>20.418848167539267</v>
      </c>
      <c r="D87" s="135">
        <f t="shared" si="50"/>
        <v>15.968586387434556</v>
      </c>
      <c r="E87" s="135">
        <f t="shared" si="50"/>
        <v>17.801047120418847</v>
      </c>
      <c r="F87" s="135">
        <f t="shared" si="50"/>
        <v>6.8062827225130889</v>
      </c>
      <c r="G87" s="135">
        <f t="shared" si="50"/>
        <v>17.801047120418847</v>
      </c>
      <c r="H87" s="135">
        <f t="shared" si="50"/>
        <v>10.99476439790576</v>
      </c>
      <c r="I87" s="136">
        <f t="shared" si="50"/>
        <v>13.089005235602095</v>
      </c>
      <c r="J87" s="135">
        <f t="shared" si="50"/>
        <v>13.089005235602095</v>
      </c>
      <c r="K87" s="136">
        <f t="shared" si="50"/>
        <v>9.1623036649214651</v>
      </c>
      <c r="L87" s="137">
        <f t="shared" si="50"/>
        <v>12.56544502617801</v>
      </c>
    </row>
    <row r="89" spans="1:41" x14ac:dyDescent="0.2">
      <c r="A89" s="3" t="s">
        <v>419</v>
      </c>
      <c r="B89" s="1" t="str">
        <f>B30</f>
        <v>県の取り組みで努力が足りないと思う分野</v>
      </c>
      <c r="C89" s="8"/>
      <c r="D89" s="9"/>
      <c r="E89" s="8"/>
      <c r="F89" s="8"/>
      <c r="G89" s="8"/>
      <c r="H89" s="9" t="s">
        <v>1</v>
      </c>
      <c r="I89" s="8"/>
      <c r="J89" s="8"/>
      <c r="K89" s="8"/>
      <c r="L89" s="8"/>
      <c r="M89" s="9" t="s">
        <v>1</v>
      </c>
      <c r="N89" s="8"/>
      <c r="O89" s="8"/>
      <c r="P89" s="8"/>
      <c r="Q89" s="9" t="s">
        <v>1</v>
      </c>
      <c r="R89" s="8"/>
      <c r="S89" s="8"/>
      <c r="T89" s="8"/>
      <c r="U89" s="8"/>
      <c r="V89" s="9" t="s">
        <v>1</v>
      </c>
      <c r="W89" s="8"/>
      <c r="X89" s="8"/>
      <c r="Y89" s="8"/>
      <c r="Z89" s="9" t="s">
        <v>1</v>
      </c>
      <c r="AA89" s="8"/>
      <c r="AB89" s="8"/>
      <c r="AC89" s="8"/>
      <c r="AD89" s="8"/>
      <c r="AE89" s="9" t="s">
        <v>1</v>
      </c>
      <c r="AF89" s="8"/>
      <c r="AG89" s="8"/>
      <c r="AH89" s="8"/>
      <c r="AI89" s="9" t="s">
        <v>1</v>
      </c>
    </row>
    <row r="90" spans="1:41" ht="43.2" x14ac:dyDescent="0.2">
      <c r="A90" s="13" t="s">
        <v>27</v>
      </c>
      <c r="B90" s="67" t="str">
        <f>B31</f>
        <v>調査数</v>
      </c>
      <c r="C90" s="68" t="str">
        <f t="shared" ref="C90:AM90" si="51">C31</f>
        <v>防災対策</v>
      </c>
      <c r="D90" s="69" t="str">
        <f t="shared" si="51"/>
        <v>自然環境保全</v>
      </c>
      <c r="E90" s="69" t="str">
        <f t="shared" si="51"/>
        <v>住環境保全</v>
      </c>
      <c r="F90" s="69" t="str">
        <f t="shared" si="51"/>
        <v>廃棄物対策</v>
      </c>
      <c r="G90" s="69" t="str">
        <f t="shared" si="51"/>
        <v>消費者保護</v>
      </c>
      <c r="H90" s="69" t="str">
        <f t="shared" si="51"/>
        <v>防犯・交通安全対策</v>
      </c>
      <c r="I90" s="69" t="str">
        <f t="shared" si="51"/>
        <v>地域コミュニティの活性化</v>
      </c>
      <c r="J90" s="69" t="str">
        <f t="shared" si="51"/>
        <v>地域医療の確保</v>
      </c>
      <c r="K90" s="69" t="str">
        <f t="shared" si="51"/>
        <v>健康増進</v>
      </c>
      <c r="L90" s="69" t="str">
        <f t="shared" si="51"/>
        <v>食品の安全対策</v>
      </c>
      <c r="M90" s="69" t="str">
        <f t="shared" si="51"/>
        <v>薬物対策</v>
      </c>
      <c r="N90" s="69" t="str">
        <f t="shared" si="51"/>
        <v>高齢者福祉</v>
      </c>
      <c r="O90" s="69" t="str">
        <f t="shared" si="51"/>
        <v>障がい者福祉</v>
      </c>
      <c r="P90" s="69" t="str">
        <f t="shared" si="51"/>
        <v>少子化対策</v>
      </c>
      <c r="Q90" s="69" t="str">
        <f t="shared" si="51"/>
        <v>子育て支援</v>
      </c>
      <c r="R90" s="69" t="str">
        <f t="shared" si="51"/>
        <v>中小企業支援</v>
      </c>
      <c r="S90" s="69" t="str">
        <f t="shared" si="51"/>
        <v>企業誘致</v>
      </c>
      <c r="T90" s="69" t="str">
        <f t="shared" si="51"/>
        <v>成長産業分野の振興</v>
      </c>
      <c r="U90" s="69" t="str">
        <f t="shared" si="51"/>
        <v>観光振興</v>
      </c>
      <c r="V90" s="69" t="str">
        <f t="shared" si="51"/>
        <v>就労支援</v>
      </c>
      <c r="W90" s="69" t="str">
        <f t="shared" si="51"/>
        <v>労働環境改善</v>
      </c>
      <c r="X90" s="69" t="str">
        <f t="shared" si="51"/>
        <v>様々な産業を担う人材の育成</v>
      </c>
      <c r="Y90" s="69" t="str">
        <f t="shared" si="51"/>
        <v>女性の活躍推進</v>
      </c>
      <c r="Z90" s="69" t="str">
        <f t="shared" si="51"/>
        <v>農業等振興</v>
      </c>
      <c r="AA90" s="69" t="str">
        <f t="shared" si="51"/>
        <v>林業振興</v>
      </c>
      <c r="AB90" s="69" t="str">
        <f t="shared" si="51"/>
        <v>道路整備・維持管理</v>
      </c>
      <c r="AC90" s="69" t="str">
        <f t="shared" si="51"/>
        <v>河川整備・維持管理</v>
      </c>
      <c r="AD90" s="69" t="str">
        <f t="shared" si="51"/>
        <v>砂防対策</v>
      </c>
      <c r="AE90" s="69" t="str">
        <f t="shared" si="51"/>
        <v>公共交通の充実</v>
      </c>
      <c r="AF90" s="69" t="str">
        <f t="shared" si="51"/>
        <v>公園整備</v>
      </c>
      <c r="AG90" s="69" t="str">
        <f t="shared" si="51"/>
        <v>学校教育の充実</v>
      </c>
      <c r="AH90" s="69" t="str">
        <f t="shared" si="51"/>
        <v>社会教育・生涯学習の充実</v>
      </c>
      <c r="AI90" s="69" t="str">
        <f t="shared" si="51"/>
        <v>文化・芸術の振興</v>
      </c>
      <c r="AJ90" s="69" t="str">
        <f t="shared" si="51"/>
        <v>スポーツやレクリエーションの推進</v>
      </c>
      <c r="AK90" s="69" t="str">
        <f t="shared" si="51"/>
        <v>若者の県内定着</v>
      </c>
      <c r="AL90" s="69" t="str">
        <f t="shared" si="51"/>
        <v>県外からの移住・定住の推進</v>
      </c>
      <c r="AM90" s="71" t="str">
        <f t="shared" si="51"/>
        <v>無回答</v>
      </c>
      <c r="AN90" s="5" t="s">
        <v>122</v>
      </c>
    </row>
    <row r="91" spans="1:41" x14ac:dyDescent="0.2">
      <c r="A91" s="286" t="str">
        <f>'問10-1M（表）'!A91</f>
        <v>全体(n = 1,553 )　　</v>
      </c>
      <c r="B91" s="36">
        <v>1566</v>
      </c>
      <c r="C91" s="28">
        <v>197</v>
      </c>
      <c r="D91" s="29">
        <v>81</v>
      </c>
      <c r="E91" s="29">
        <v>130</v>
      </c>
      <c r="F91" s="29">
        <v>162</v>
      </c>
      <c r="G91" s="29">
        <v>101</v>
      </c>
      <c r="H91" s="29">
        <v>125</v>
      </c>
      <c r="I91" s="29">
        <v>87</v>
      </c>
      <c r="J91" s="29">
        <v>200</v>
      </c>
      <c r="K91" s="29">
        <v>55</v>
      </c>
      <c r="L91" s="29">
        <v>44</v>
      </c>
      <c r="M91" s="29">
        <v>33</v>
      </c>
      <c r="N91" s="29">
        <v>221</v>
      </c>
      <c r="O91" s="29">
        <v>107</v>
      </c>
      <c r="P91" s="29">
        <v>278</v>
      </c>
      <c r="Q91" s="29">
        <v>225</v>
      </c>
      <c r="R91" s="29">
        <v>140</v>
      </c>
      <c r="S91" s="29">
        <v>148</v>
      </c>
      <c r="T91" s="29">
        <v>59</v>
      </c>
      <c r="U91" s="29">
        <v>169</v>
      </c>
      <c r="V91" s="29">
        <v>136</v>
      </c>
      <c r="W91" s="29">
        <v>106</v>
      </c>
      <c r="X91" s="29">
        <v>124</v>
      </c>
      <c r="Y91" s="29">
        <v>159</v>
      </c>
      <c r="Z91" s="29">
        <v>61</v>
      </c>
      <c r="AA91" s="29">
        <v>69</v>
      </c>
      <c r="AB91" s="29">
        <v>199</v>
      </c>
      <c r="AC91" s="29">
        <v>90</v>
      </c>
      <c r="AD91" s="29">
        <v>89</v>
      </c>
      <c r="AE91" s="29">
        <v>262</v>
      </c>
      <c r="AF91" s="29">
        <v>117</v>
      </c>
      <c r="AG91" s="29">
        <v>121</v>
      </c>
      <c r="AH91" s="29">
        <v>45</v>
      </c>
      <c r="AI91" s="29">
        <v>64</v>
      </c>
      <c r="AJ91" s="29">
        <v>56</v>
      </c>
      <c r="AK91" s="29">
        <v>323</v>
      </c>
      <c r="AL91" s="29">
        <v>147</v>
      </c>
      <c r="AM91" s="31"/>
      <c r="AN91" s="5">
        <f>SUM(C91:AM91)</f>
        <v>4730</v>
      </c>
    </row>
    <row r="92" spans="1:41" x14ac:dyDescent="0.2">
      <c r="A92" s="287"/>
      <c r="B92" s="37">
        <v>100</v>
      </c>
      <c r="C92" s="20">
        <v>12.685125563425629</v>
      </c>
      <c r="D92" s="232">
        <v>5.2157115260785574</v>
      </c>
      <c r="E92" s="232">
        <v>8.3708950418544763</v>
      </c>
      <c r="F92" s="232">
        <v>10.431423052157115</v>
      </c>
      <c r="G92" s="232">
        <v>6.5035415325177075</v>
      </c>
      <c r="H92" s="232">
        <v>8.0489375402446885</v>
      </c>
      <c r="I92" s="232">
        <v>5.6020605280103029</v>
      </c>
      <c r="J92" s="232">
        <v>12.878300064391501</v>
      </c>
      <c r="K92" s="232">
        <v>3.5415325177076626</v>
      </c>
      <c r="L92" s="232">
        <v>2.8332260141661303</v>
      </c>
      <c r="M92" s="232">
        <v>2.1249195106245975</v>
      </c>
      <c r="N92" s="232">
        <v>14.230521571152607</v>
      </c>
      <c r="O92" s="232">
        <v>6.889890534449453</v>
      </c>
      <c r="P92" s="232">
        <v>17.900837089504186</v>
      </c>
      <c r="Q92" s="232">
        <v>14.488087572440438</v>
      </c>
      <c r="R92" s="232">
        <v>9.01481004507405</v>
      </c>
      <c r="S92" s="232">
        <v>9.5299420476497101</v>
      </c>
      <c r="T92" s="232">
        <v>3.7990985189954927</v>
      </c>
      <c r="U92" s="232">
        <v>10.882163554410818</v>
      </c>
      <c r="V92" s="232">
        <v>8.7572440437862209</v>
      </c>
      <c r="W92" s="232">
        <v>6.8254990341274953</v>
      </c>
      <c r="X92" s="232">
        <v>7.9845460399227299</v>
      </c>
      <c r="Y92" s="232">
        <v>10.238248551191242</v>
      </c>
      <c r="Z92" s="232">
        <v>3.9278815196394077</v>
      </c>
      <c r="AA92" s="232">
        <v>4.4430135222150673</v>
      </c>
      <c r="AB92" s="232">
        <v>12.813908564069543</v>
      </c>
      <c r="AC92" s="232">
        <v>5.7952350289761752</v>
      </c>
      <c r="AD92" s="232">
        <v>5.7308435286542174</v>
      </c>
      <c r="AE92" s="232">
        <v>16.870573084352866</v>
      </c>
      <c r="AF92" s="232">
        <v>7.5338055376690276</v>
      </c>
      <c r="AG92" s="232">
        <v>7.7913715389568576</v>
      </c>
      <c r="AH92" s="232">
        <v>2.8976175144880876</v>
      </c>
      <c r="AI92" s="232">
        <v>4.1210560206052804</v>
      </c>
      <c r="AJ92" s="232">
        <v>3.6059240180296199</v>
      </c>
      <c r="AK92" s="232">
        <v>20.798454603992273</v>
      </c>
      <c r="AL92" s="232">
        <v>9.4655505473277533</v>
      </c>
      <c r="AM92" s="231"/>
      <c r="AN92" s="214"/>
    </row>
    <row r="93" spans="1:41" x14ac:dyDescent="0.2">
      <c r="A93" s="286" t="str">
        <f>'問10-1M（表）'!A93</f>
        <v>岐阜圏域(n = 584 )　　</v>
      </c>
      <c r="B93" s="36">
        <v>584</v>
      </c>
      <c r="C93" s="32">
        <v>75</v>
      </c>
      <c r="D93" s="33">
        <v>25</v>
      </c>
      <c r="E93" s="33">
        <v>52</v>
      </c>
      <c r="F93" s="33">
        <v>66</v>
      </c>
      <c r="G93" s="33">
        <v>41</v>
      </c>
      <c r="H93" s="33">
        <v>51</v>
      </c>
      <c r="I93" s="33">
        <v>30</v>
      </c>
      <c r="J93" s="33">
        <v>59</v>
      </c>
      <c r="K93" s="33">
        <v>23</v>
      </c>
      <c r="L93" s="33">
        <v>21</v>
      </c>
      <c r="M93" s="33">
        <v>15</v>
      </c>
      <c r="N93" s="33">
        <v>77</v>
      </c>
      <c r="O93" s="33">
        <v>38</v>
      </c>
      <c r="P93" s="33">
        <v>98</v>
      </c>
      <c r="Q93" s="33">
        <v>88</v>
      </c>
      <c r="R93" s="33">
        <v>44</v>
      </c>
      <c r="S93" s="33">
        <v>63</v>
      </c>
      <c r="T93" s="33">
        <v>25</v>
      </c>
      <c r="U93" s="33">
        <v>81</v>
      </c>
      <c r="V93" s="33">
        <v>52</v>
      </c>
      <c r="W93" s="33">
        <v>44</v>
      </c>
      <c r="X93" s="33">
        <v>39</v>
      </c>
      <c r="Y93" s="33">
        <v>67</v>
      </c>
      <c r="Z93" s="33">
        <v>14</v>
      </c>
      <c r="AA93" s="33">
        <v>21</v>
      </c>
      <c r="AB93" s="33">
        <v>66</v>
      </c>
      <c r="AC93" s="33">
        <v>29</v>
      </c>
      <c r="AD93" s="33">
        <v>26</v>
      </c>
      <c r="AE93" s="33">
        <v>92</v>
      </c>
      <c r="AF93" s="33">
        <v>42</v>
      </c>
      <c r="AG93" s="33">
        <v>41</v>
      </c>
      <c r="AH93" s="33">
        <v>16</v>
      </c>
      <c r="AI93" s="33">
        <v>28</v>
      </c>
      <c r="AJ93" s="33">
        <v>23</v>
      </c>
      <c r="AK93" s="33">
        <v>116</v>
      </c>
      <c r="AL93" s="33">
        <v>51</v>
      </c>
      <c r="AM93" s="35"/>
      <c r="AN93" s="5">
        <f>SUM(C93:AM93)</f>
        <v>1739</v>
      </c>
      <c r="AO93" t="str">
        <f>" 岐阜圏域（ n = "&amp;B93&amp;"）"</f>
        <v xml:space="preserve"> 岐阜圏域（ n = 584）</v>
      </c>
    </row>
    <row r="94" spans="1:41" x14ac:dyDescent="0.2">
      <c r="A94" s="287"/>
      <c r="B94" s="37">
        <v>100</v>
      </c>
      <c r="C94" s="20">
        <f t="shared" ref="C94:AL94" si="52">C93/$B$93*100</f>
        <v>12.842465753424658</v>
      </c>
      <c r="D94" s="20">
        <f t="shared" si="52"/>
        <v>4.2808219178082192</v>
      </c>
      <c r="E94" s="20">
        <f t="shared" si="52"/>
        <v>8.9041095890410951</v>
      </c>
      <c r="F94" s="20">
        <f t="shared" si="52"/>
        <v>11.301369863013697</v>
      </c>
      <c r="G94" s="20">
        <f t="shared" si="52"/>
        <v>7.0205479452054798</v>
      </c>
      <c r="H94" s="20">
        <f t="shared" si="52"/>
        <v>8.7328767123287676</v>
      </c>
      <c r="I94" s="20">
        <f t="shared" si="52"/>
        <v>5.1369863013698627</v>
      </c>
      <c r="J94" s="20">
        <f t="shared" si="52"/>
        <v>10.102739726027398</v>
      </c>
      <c r="K94" s="20">
        <f t="shared" si="52"/>
        <v>3.9383561643835616</v>
      </c>
      <c r="L94" s="20">
        <f t="shared" si="52"/>
        <v>3.595890410958904</v>
      </c>
      <c r="M94" s="20">
        <f t="shared" si="52"/>
        <v>2.5684931506849313</v>
      </c>
      <c r="N94" s="20">
        <f t="shared" si="52"/>
        <v>13.184931506849315</v>
      </c>
      <c r="O94" s="20">
        <f t="shared" si="52"/>
        <v>6.506849315068493</v>
      </c>
      <c r="P94" s="20">
        <f t="shared" si="52"/>
        <v>16.780821917808218</v>
      </c>
      <c r="Q94" s="20">
        <f t="shared" si="52"/>
        <v>15.068493150684931</v>
      </c>
      <c r="R94" s="20">
        <f t="shared" si="52"/>
        <v>7.5342465753424657</v>
      </c>
      <c r="S94" s="20">
        <f t="shared" si="52"/>
        <v>10.787671232876713</v>
      </c>
      <c r="T94" s="20">
        <f t="shared" si="52"/>
        <v>4.2808219178082192</v>
      </c>
      <c r="U94" s="20">
        <f t="shared" si="52"/>
        <v>13.86986301369863</v>
      </c>
      <c r="V94" s="20">
        <f t="shared" si="52"/>
        <v>8.9041095890410951</v>
      </c>
      <c r="W94" s="20">
        <f t="shared" si="52"/>
        <v>7.5342465753424657</v>
      </c>
      <c r="X94" s="20">
        <f t="shared" si="52"/>
        <v>6.6780821917808222</v>
      </c>
      <c r="Y94" s="20">
        <f t="shared" si="52"/>
        <v>11.472602739726028</v>
      </c>
      <c r="Z94" s="20">
        <f t="shared" si="52"/>
        <v>2.3972602739726026</v>
      </c>
      <c r="AA94" s="20">
        <f t="shared" si="52"/>
        <v>3.595890410958904</v>
      </c>
      <c r="AB94" s="20">
        <f t="shared" si="52"/>
        <v>11.301369863013697</v>
      </c>
      <c r="AC94" s="20">
        <f t="shared" si="52"/>
        <v>4.9657534246575343</v>
      </c>
      <c r="AD94" s="20">
        <f t="shared" si="52"/>
        <v>4.4520547945205475</v>
      </c>
      <c r="AE94" s="20">
        <f t="shared" si="52"/>
        <v>15.753424657534246</v>
      </c>
      <c r="AF94" s="20">
        <f t="shared" si="52"/>
        <v>7.1917808219178081</v>
      </c>
      <c r="AG94" s="20">
        <f t="shared" si="52"/>
        <v>7.0205479452054798</v>
      </c>
      <c r="AH94" s="20">
        <f t="shared" si="52"/>
        <v>2.7397260273972601</v>
      </c>
      <c r="AI94" s="20">
        <f t="shared" si="52"/>
        <v>4.7945205479452051</v>
      </c>
      <c r="AJ94" s="20">
        <f t="shared" si="52"/>
        <v>3.9383561643835616</v>
      </c>
      <c r="AK94" s="20">
        <f t="shared" si="52"/>
        <v>19.863013698630137</v>
      </c>
      <c r="AL94" s="20">
        <f t="shared" si="52"/>
        <v>8.7328767123287676</v>
      </c>
      <c r="AM94" s="20"/>
      <c r="AN94" s="214"/>
    </row>
    <row r="95" spans="1:41" x14ac:dyDescent="0.2">
      <c r="A95" s="286" t="str">
        <f>'問10-1M（表）'!A95</f>
        <v>西濃圏域(n = 280 )　　</v>
      </c>
      <c r="B95" s="36">
        <v>280</v>
      </c>
      <c r="C95" s="32">
        <v>39</v>
      </c>
      <c r="D95" s="33">
        <v>21</v>
      </c>
      <c r="E95" s="33">
        <v>32</v>
      </c>
      <c r="F95" s="33">
        <v>21</v>
      </c>
      <c r="G95" s="33">
        <v>17</v>
      </c>
      <c r="H95" s="33">
        <v>25</v>
      </c>
      <c r="I95" s="33">
        <v>18</v>
      </c>
      <c r="J95" s="33">
        <v>24</v>
      </c>
      <c r="K95" s="33">
        <v>10</v>
      </c>
      <c r="L95" s="33">
        <v>7</v>
      </c>
      <c r="M95" s="33">
        <v>5</v>
      </c>
      <c r="N95" s="33">
        <v>36</v>
      </c>
      <c r="O95" s="33">
        <v>14</v>
      </c>
      <c r="P95" s="33">
        <v>51</v>
      </c>
      <c r="Q95" s="33">
        <v>42</v>
      </c>
      <c r="R95" s="33">
        <v>24</v>
      </c>
      <c r="S95" s="33">
        <v>23</v>
      </c>
      <c r="T95" s="33">
        <v>10</v>
      </c>
      <c r="U95" s="33">
        <v>27</v>
      </c>
      <c r="V95" s="33">
        <v>26</v>
      </c>
      <c r="W95" s="33">
        <v>24</v>
      </c>
      <c r="X95" s="33">
        <v>20</v>
      </c>
      <c r="Y95" s="33">
        <v>23</v>
      </c>
      <c r="Z95" s="33">
        <v>13</v>
      </c>
      <c r="AA95" s="33">
        <v>8</v>
      </c>
      <c r="AB95" s="33">
        <v>26</v>
      </c>
      <c r="AC95" s="33">
        <v>18</v>
      </c>
      <c r="AD95" s="33">
        <v>18</v>
      </c>
      <c r="AE95" s="33">
        <v>45</v>
      </c>
      <c r="AF95" s="33">
        <v>28</v>
      </c>
      <c r="AG95" s="33">
        <v>24</v>
      </c>
      <c r="AH95" s="33">
        <v>8</v>
      </c>
      <c r="AI95" s="33">
        <v>12</v>
      </c>
      <c r="AJ95" s="33">
        <v>10</v>
      </c>
      <c r="AK95" s="33">
        <v>55</v>
      </c>
      <c r="AL95" s="33">
        <v>30</v>
      </c>
      <c r="AM95" s="35"/>
      <c r="AN95" s="5">
        <f>SUM(C95:AM95)</f>
        <v>834</v>
      </c>
      <c r="AO95" t="str">
        <f>" 西濃圏域（ n = "&amp;B95&amp;"）"</f>
        <v xml:space="preserve"> 西濃圏域（ n = 280）</v>
      </c>
    </row>
    <row r="96" spans="1:41" x14ac:dyDescent="0.2">
      <c r="A96" s="287"/>
      <c r="B96" s="37">
        <v>100</v>
      </c>
      <c r="C96" s="20">
        <f t="shared" ref="C96:AL96" si="53">C95/$B$95*100</f>
        <v>13.928571428571429</v>
      </c>
      <c r="D96" s="20">
        <f t="shared" si="53"/>
        <v>7.5</v>
      </c>
      <c r="E96" s="20">
        <f t="shared" si="53"/>
        <v>11.428571428571429</v>
      </c>
      <c r="F96" s="20">
        <f t="shared" si="53"/>
        <v>7.5</v>
      </c>
      <c r="G96" s="20">
        <f t="shared" si="53"/>
        <v>6.0714285714285712</v>
      </c>
      <c r="H96" s="20">
        <f t="shared" si="53"/>
        <v>8.9285714285714288</v>
      </c>
      <c r="I96" s="20">
        <f t="shared" si="53"/>
        <v>6.4285714285714279</v>
      </c>
      <c r="J96" s="20">
        <f t="shared" si="53"/>
        <v>8.5714285714285712</v>
      </c>
      <c r="K96" s="20">
        <f t="shared" si="53"/>
        <v>3.5714285714285712</v>
      </c>
      <c r="L96" s="20">
        <f t="shared" si="53"/>
        <v>2.5</v>
      </c>
      <c r="M96" s="20">
        <f t="shared" si="53"/>
        <v>1.7857142857142856</v>
      </c>
      <c r="N96" s="20">
        <f t="shared" si="53"/>
        <v>12.857142857142856</v>
      </c>
      <c r="O96" s="20">
        <f t="shared" si="53"/>
        <v>5</v>
      </c>
      <c r="P96" s="20">
        <f t="shared" si="53"/>
        <v>18.214285714285712</v>
      </c>
      <c r="Q96" s="20">
        <f t="shared" si="53"/>
        <v>15</v>
      </c>
      <c r="R96" s="20">
        <f t="shared" si="53"/>
        <v>8.5714285714285712</v>
      </c>
      <c r="S96" s="20">
        <f t="shared" si="53"/>
        <v>8.2142857142857135</v>
      </c>
      <c r="T96" s="20">
        <f t="shared" si="53"/>
        <v>3.5714285714285712</v>
      </c>
      <c r="U96" s="20">
        <f t="shared" si="53"/>
        <v>9.6428571428571441</v>
      </c>
      <c r="V96" s="20">
        <f t="shared" si="53"/>
        <v>9.2857142857142865</v>
      </c>
      <c r="W96" s="20">
        <f t="shared" si="53"/>
        <v>8.5714285714285712</v>
      </c>
      <c r="X96" s="20">
        <f t="shared" si="53"/>
        <v>7.1428571428571423</v>
      </c>
      <c r="Y96" s="20">
        <f t="shared" si="53"/>
        <v>8.2142857142857135</v>
      </c>
      <c r="Z96" s="20">
        <f t="shared" si="53"/>
        <v>4.6428571428571432</v>
      </c>
      <c r="AA96" s="20">
        <f t="shared" si="53"/>
        <v>2.8571428571428572</v>
      </c>
      <c r="AB96" s="20">
        <f t="shared" si="53"/>
        <v>9.2857142857142865</v>
      </c>
      <c r="AC96" s="20">
        <f t="shared" si="53"/>
        <v>6.4285714285714279</v>
      </c>
      <c r="AD96" s="20">
        <f t="shared" si="53"/>
        <v>6.4285714285714279</v>
      </c>
      <c r="AE96" s="20">
        <f t="shared" si="53"/>
        <v>16.071428571428573</v>
      </c>
      <c r="AF96" s="20">
        <f t="shared" si="53"/>
        <v>10</v>
      </c>
      <c r="AG96" s="20">
        <f t="shared" si="53"/>
        <v>8.5714285714285712</v>
      </c>
      <c r="AH96" s="20">
        <f t="shared" si="53"/>
        <v>2.8571428571428572</v>
      </c>
      <c r="AI96" s="20">
        <f t="shared" si="53"/>
        <v>4.2857142857142856</v>
      </c>
      <c r="AJ96" s="20">
        <f t="shared" si="53"/>
        <v>3.5714285714285712</v>
      </c>
      <c r="AK96" s="20">
        <f t="shared" si="53"/>
        <v>19.642857142857142</v>
      </c>
      <c r="AL96" s="20">
        <f t="shared" si="53"/>
        <v>10.714285714285714</v>
      </c>
      <c r="AM96" s="20"/>
      <c r="AN96" s="214"/>
    </row>
    <row r="97" spans="1:41" x14ac:dyDescent="0.2">
      <c r="A97" s="286" t="str">
        <f>'問10-1M（表）'!A97</f>
        <v>中濃圏域(n = 279 )　　</v>
      </c>
      <c r="B97" s="36">
        <v>279</v>
      </c>
      <c r="C97" s="32">
        <v>24</v>
      </c>
      <c r="D97" s="33">
        <v>11</v>
      </c>
      <c r="E97" s="33">
        <v>17</v>
      </c>
      <c r="F97" s="33">
        <v>38</v>
      </c>
      <c r="G97" s="33">
        <v>22</v>
      </c>
      <c r="H97" s="33">
        <v>26</v>
      </c>
      <c r="I97" s="33">
        <v>17</v>
      </c>
      <c r="J97" s="33">
        <v>37</v>
      </c>
      <c r="K97" s="33">
        <v>16</v>
      </c>
      <c r="L97" s="33">
        <v>6</v>
      </c>
      <c r="M97" s="33">
        <v>8</v>
      </c>
      <c r="N97" s="33">
        <v>38</v>
      </c>
      <c r="O97" s="33">
        <v>20</v>
      </c>
      <c r="P97" s="33">
        <v>50</v>
      </c>
      <c r="Q97" s="33">
        <v>33</v>
      </c>
      <c r="R97" s="33">
        <v>35</v>
      </c>
      <c r="S97" s="33">
        <v>22</v>
      </c>
      <c r="T97" s="33">
        <v>9</v>
      </c>
      <c r="U97" s="33">
        <v>28</v>
      </c>
      <c r="V97" s="33">
        <v>26</v>
      </c>
      <c r="W97" s="33">
        <v>12</v>
      </c>
      <c r="X97" s="33">
        <v>25</v>
      </c>
      <c r="Y97" s="33">
        <v>36</v>
      </c>
      <c r="Z97" s="33">
        <v>13</v>
      </c>
      <c r="AA97" s="33">
        <v>17</v>
      </c>
      <c r="AB97" s="33">
        <v>40</v>
      </c>
      <c r="AC97" s="33">
        <v>14</v>
      </c>
      <c r="AD97" s="33">
        <v>19</v>
      </c>
      <c r="AE97" s="33">
        <v>54</v>
      </c>
      <c r="AF97" s="33">
        <v>12</v>
      </c>
      <c r="AG97" s="33">
        <v>19</v>
      </c>
      <c r="AH97" s="33">
        <v>7</v>
      </c>
      <c r="AI97" s="33">
        <v>8</v>
      </c>
      <c r="AJ97" s="33">
        <v>8</v>
      </c>
      <c r="AK97" s="33">
        <v>58</v>
      </c>
      <c r="AL97" s="33">
        <v>26</v>
      </c>
      <c r="AM97" s="35"/>
      <c r="AN97" s="5">
        <f>SUM(C97:AM97)</f>
        <v>851</v>
      </c>
      <c r="AO97" t="str">
        <f>" 中濃圏域（ n = "&amp;B97&amp;"）"</f>
        <v xml:space="preserve"> 中濃圏域（ n = 279）</v>
      </c>
    </row>
    <row r="98" spans="1:41" x14ac:dyDescent="0.2">
      <c r="A98" s="287"/>
      <c r="B98" s="37">
        <v>100</v>
      </c>
      <c r="C98" s="20">
        <f t="shared" ref="C98:AL98" si="54">C97/$B$97*100</f>
        <v>8.6021505376344098</v>
      </c>
      <c r="D98" s="20">
        <f t="shared" si="54"/>
        <v>3.9426523297491038</v>
      </c>
      <c r="E98" s="20">
        <f t="shared" si="54"/>
        <v>6.0931899641577063</v>
      </c>
      <c r="F98" s="20">
        <f t="shared" si="54"/>
        <v>13.620071684587815</v>
      </c>
      <c r="G98" s="20">
        <f t="shared" si="54"/>
        <v>7.8853046594982077</v>
      </c>
      <c r="H98" s="20">
        <f t="shared" si="54"/>
        <v>9.3189964157706093</v>
      </c>
      <c r="I98" s="20">
        <f t="shared" si="54"/>
        <v>6.0931899641577063</v>
      </c>
      <c r="J98" s="20">
        <f t="shared" si="54"/>
        <v>13.261648745519713</v>
      </c>
      <c r="K98" s="20">
        <f t="shared" si="54"/>
        <v>5.7347670250896057</v>
      </c>
      <c r="L98" s="20">
        <f t="shared" si="54"/>
        <v>2.1505376344086025</v>
      </c>
      <c r="M98" s="20">
        <f t="shared" si="54"/>
        <v>2.8673835125448028</v>
      </c>
      <c r="N98" s="20">
        <f t="shared" si="54"/>
        <v>13.620071684587815</v>
      </c>
      <c r="O98" s="20">
        <f t="shared" si="54"/>
        <v>7.1684587813620064</v>
      </c>
      <c r="P98" s="20">
        <f t="shared" si="54"/>
        <v>17.921146953405017</v>
      </c>
      <c r="Q98" s="20">
        <f t="shared" si="54"/>
        <v>11.827956989247312</v>
      </c>
      <c r="R98" s="20">
        <f t="shared" si="54"/>
        <v>12.544802867383511</v>
      </c>
      <c r="S98" s="20">
        <f t="shared" si="54"/>
        <v>7.8853046594982077</v>
      </c>
      <c r="T98" s="20">
        <f t="shared" si="54"/>
        <v>3.225806451612903</v>
      </c>
      <c r="U98" s="20">
        <f t="shared" si="54"/>
        <v>10.035842293906811</v>
      </c>
      <c r="V98" s="20">
        <f t="shared" si="54"/>
        <v>9.3189964157706093</v>
      </c>
      <c r="W98" s="20">
        <f t="shared" si="54"/>
        <v>4.3010752688172049</v>
      </c>
      <c r="X98" s="20">
        <f t="shared" si="54"/>
        <v>8.9605734767025087</v>
      </c>
      <c r="Y98" s="20">
        <f t="shared" si="54"/>
        <v>12.903225806451612</v>
      </c>
      <c r="Z98" s="20">
        <f t="shared" si="54"/>
        <v>4.6594982078853047</v>
      </c>
      <c r="AA98" s="20">
        <f t="shared" si="54"/>
        <v>6.0931899641577063</v>
      </c>
      <c r="AB98" s="20">
        <f t="shared" si="54"/>
        <v>14.336917562724013</v>
      </c>
      <c r="AC98" s="20">
        <f t="shared" si="54"/>
        <v>5.0179211469534053</v>
      </c>
      <c r="AD98" s="20">
        <f t="shared" si="54"/>
        <v>6.8100358422939076</v>
      </c>
      <c r="AE98" s="20">
        <f t="shared" si="54"/>
        <v>19.35483870967742</v>
      </c>
      <c r="AF98" s="20">
        <f t="shared" si="54"/>
        <v>4.3010752688172049</v>
      </c>
      <c r="AG98" s="20">
        <f t="shared" si="54"/>
        <v>6.8100358422939076</v>
      </c>
      <c r="AH98" s="20">
        <f t="shared" si="54"/>
        <v>2.5089605734767026</v>
      </c>
      <c r="AI98" s="20">
        <f t="shared" si="54"/>
        <v>2.8673835125448028</v>
      </c>
      <c r="AJ98" s="20">
        <f t="shared" si="54"/>
        <v>2.8673835125448028</v>
      </c>
      <c r="AK98" s="20">
        <f t="shared" si="54"/>
        <v>20.788530465949819</v>
      </c>
      <c r="AL98" s="20">
        <f t="shared" si="54"/>
        <v>9.3189964157706093</v>
      </c>
      <c r="AM98" s="20"/>
      <c r="AN98" s="214"/>
    </row>
    <row r="99" spans="1:41" x14ac:dyDescent="0.2">
      <c r="A99" s="286" t="str">
        <f>'問10-1M（表）'!A99</f>
        <v>東濃圏域(n = 262 )　　</v>
      </c>
      <c r="B99" s="36">
        <v>262</v>
      </c>
      <c r="C99" s="32">
        <v>38</v>
      </c>
      <c r="D99" s="33">
        <v>15</v>
      </c>
      <c r="E99" s="33">
        <v>18</v>
      </c>
      <c r="F99" s="33">
        <v>21</v>
      </c>
      <c r="G99" s="33">
        <v>13</v>
      </c>
      <c r="H99" s="33">
        <v>13</v>
      </c>
      <c r="I99" s="33">
        <v>16</v>
      </c>
      <c r="J99" s="33">
        <v>44</v>
      </c>
      <c r="K99" s="33">
        <v>3</v>
      </c>
      <c r="L99" s="33">
        <v>4</v>
      </c>
      <c r="M99" s="33">
        <v>3</v>
      </c>
      <c r="N99" s="33">
        <v>41</v>
      </c>
      <c r="O99" s="33">
        <v>20</v>
      </c>
      <c r="P99" s="33">
        <v>52</v>
      </c>
      <c r="Q99" s="33">
        <v>46</v>
      </c>
      <c r="R99" s="33">
        <v>24</v>
      </c>
      <c r="S99" s="33">
        <v>23</v>
      </c>
      <c r="T99" s="33">
        <v>7</v>
      </c>
      <c r="U99" s="33">
        <v>19</v>
      </c>
      <c r="V99" s="33">
        <v>22</v>
      </c>
      <c r="W99" s="33">
        <v>12</v>
      </c>
      <c r="X99" s="33">
        <v>22</v>
      </c>
      <c r="Y99" s="33">
        <v>22</v>
      </c>
      <c r="Z99" s="33">
        <v>13</v>
      </c>
      <c r="AA99" s="33">
        <v>13</v>
      </c>
      <c r="AB99" s="33">
        <v>47</v>
      </c>
      <c r="AC99" s="33">
        <v>17</v>
      </c>
      <c r="AD99" s="33">
        <v>13</v>
      </c>
      <c r="AE99" s="33">
        <v>44</v>
      </c>
      <c r="AF99" s="33">
        <v>24</v>
      </c>
      <c r="AG99" s="33">
        <v>23</v>
      </c>
      <c r="AH99" s="33">
        <v>9</v>
      </c>
      <c r="AI99" s="33">
        <v>8</v>
      </c>
      <c r="AJ99" s="33">
        <v>7</v>
      </c>
      <c r="AK99" s="33">
        <v>53</v>
      </c>
      <c r="AL99" s="33">
        <v>21</v>
      </c>
      <c r="AM99" s="35"/>
      <c r="AN99" s="5">
        <f>SUM(C99:AM99)</f>
        <v>790</v>
      </c>
      <c r="AO99" t="str">
        <f>" 東濃圏域（ n = "&amp;B99&amp;"）"</f>
        <v xml:space="preserve"> 東濃圏域（ n = 262）</v>
      </c>
    </row>
    <row r="100" spans="1:41" x14ac:dyDescent="0.2">
      <c r="A100" s="287"/>
      <c r="B100" s="37">
        <v>100</v>
      </c>
      <c r="C100" s="20">
        <f t="shared" ref="C100:AL100" si="55">C99/$B$99*100</f>
        <v>14.503816793893129</v>
      </c>
      <c r="D100" s="20">
        <f t="shared" si="55"/>
        <v>5.7251908396946565</v>
      </c>
      <c r="E100" s="20">
        <f t="shared" si="55"/>
        <v>6.8702290076335881</v>
      </c>
      <c r="F100" s="20">
        <f t="shared" si="55"/>
        <v>8.015267175572518</v>
      </c>
      <c r="G100" s="20">
        <f t="shared" si="55"/>
        <v>4.9618320610687023</v>
      </c>
      <c r="H100" s="20">
        <f t="shared" si="55"/>
        <v>4.9618320610687023</v>
      </c>
      <c r="I100" s="20">
        <f t="shared" si="55"/>
        <v>6.1068702290076331</v>
      </c>
      <c r="J100" s="20">
        <f t="shared" si="55"/>
        <v>16.793893129770993</v>
      </c>
      <c r="K100" s="20">
        <f t="shared" si="55"/>
        <v>1.1450381679389312</v>
      </c>
      <c r="L100" s="20">
        <f t="shared" si="55"/>
        <v>1.5267175572519083</v>
      </c>
      <c r="M100" s="20">
        <f t="shared" si="55"/>
        <v>1.1450381679389312</v>
      </c>
      <c r="N100" s="20">
        <f t="shared" si="55"/>
        <v>15.648854961832063</v>
      </c>
      <c r="O100" s="20">
        <f t="shared" si="55"/>
        <v>7.6335877862595423</v>
      </c>
      <c r="P100" s="20">
        <f t="shared" si="55"/>
        <v>19.847328244274809</v>
      </c>
      <c r="Q100" s="20">
        <f t="shared" si="55"/>
        <v>17.557251908396946</v>
      </c>
      <c r="R100" s="20">
        <f t="shared" si="55"/>
        <v>9.1603053435114496</v>
      </c>
      <c r="S100" s="20">
        <f t="shared" si="55"/>
        <v>8.778625954198473</v>
      </c>
      <c r="T100" s="20">
        <f t="shared" si="55"/>
        <v>2.6717557251908395</v>
      </c>
      <c r="U100" s="20">
        <f t="shared" si="55"/>
        <v>7.2519083969465647</v>
      </c>
      <c r="V100" s="20">
        <f t="shared" si="55"/>
        <v>8.3969465648854964</v>
      </c>
      <c r="W100" s="20">
        <f t="shared" si="55"/>
        <v>4.5801526717557248</v>
      </c>
      <c r="X100" s="20">
        <f t="shared" si="55"/>
        <v>8.3969465648854964</v>
      </c>
      <c r="Y100" s="20">
        <f t="shared" si="55"/>
        <v>8.3969465648854964</v>
      </c>
      <c r="Z100" s="20">
        <f t="shared" si="55"/>
        <v>4.9618320610687023</v>
      </c>
      <c r="AA100" s="20">
        <f t="shared" si="55"/>
        <v>4.9618320610687023</v>
      </c>
      <c r="AB100" s="20">
        <f t="shared" si="55"/>
        <v>17.938931297709924</v>
      </c>
      <c r="AC100" s="20">
        <f t="shared" si="55"/>
        <v>6.4885496183206106</v>
      </c>
      <c r="AD100" s="20">
        <f t="shared" si="55"/>
        <v>4.9618320610687023</v>
      </c>
      <c r="AE100" s="20">
        <f t="shared" si="55"/>
        <v>16.793893129770993</v>
      </c>
      <c r="AF100" s="20">
        <f t="shared" si="55"/>
        <v>9.1603053435114496</v>
      </c>
      <c r="AG100" s="20">
        <f t="shared" si="55"/>
        <v>8.778625954198473</v>
      </c>
      <c r="AH100" s="20">
        <f t="shared" si="55"/>
        <v>3.4351145038167941</v>
      </c>
      <c r="AI100" s="20">
        <f t="shared" si="55"/>
        <v>3.0534351145038165</v>
      </c>
      <c r="AJ100" s="20">
        <f t="shared" si="55"/>
        <v>2.6717557251908395</v>
      </c>
      <c r="AK100" s="20">
        <f t="shared" si="55"/>
        <v>20.229007633587788</v>
      </c>
      <c r="AL100" s="20">
        <f t="shared" si="55"/>
        <v>8.015267175572518</v>
      </c>
      <c r="AM100" s="20"/>
      <c r="AN100" s="214"/>
    </row>
    <row r="101" spans="1:41" x14ac:dyDescent="0.2">
      <c r="A101" s="286" t="str">
        <f>'問10-1M（表）'!A101</f>
        <v>飛騨圏域(n = 114 )　　</v>
      </c>
      <c r="B101" s="36">
        <v>114</v>
      </c>
      <c r="C101" s="32">
        <v>17</v>
      </c>
      <c r="D101" s="33">
        <v>6</v>
      </c>
      <c r="E101" s="33">
        <v>6</v>
      </c>
      <c r="F101" s="33">
        <v>8</v>
      </c>
      <c r="G101" s="33">
        <v>4</v>
      </c>
      <c r="H101" s="33">
        <v>7</v>
      </c>
      <c r="I101" s="33">
        <v>4</v>
      </c>
      <c r="J101" s="33">
        <v>28</v>
      </c>
      <c r="K101" s="33">
        <v>2</v>
      </c>
      <c r="L101" s="33">
        <v>3</v>
      </c>
      <c r="M101" s="33">
        <v>2</v>
      </c>
      <c r="N101" s="33">
        <v>19</v>
      </c>
      <c r="O101" s="33">
        <v>13</v>
      </c>
      <c r="P101" s="33">
        <v>22</v>
      </c>
      <c r="Q101" s="33">
        <v>9</v>
      </c>
      <c r="R101" s="33">
        <v>10</v>
      </c>
      <c r="S101" s="33">
        <v>14</v>
      </c>
      <c r="T101" s="33">
        <v>5</v>
      </c>
      <c r="U101" s="33">
        <v>10</v>
      </c>
      <c r="V101" s="33">
        <v>6</v>
      </c>
      <c r="W101" s="33">
        <v>11</v>
      </c>
      <c r="X101" s="33">
        <v>13</v>
      </c>
      <c r="Y101" s="33">
        <v>8</v>
      </c>
      <c r="Z101" s="33">
        <v>6</v>
      </c>
      <c r="AA101" s="33">
        <v>9</v>
      </c>
      <c r="AB101" s="33">
        <v>14</v>
      </c>
      <c r="AC101" s="33">
        <v>9</v>
      </c>
      <c r="AD101" s="33">
        <v>11</v>
      </c>
      <c r="AE101" s="33">
        <v>17</v>
      </c>
      <c r="AF101" s="33">
        <v>11</v>
      </c>
      <c r="AG101" s="33">
        <v>12</v>
      </c>
      <c r="AH101" s="33">
        <v>4</v>
      </c>
      <c r="AI101" s="33">
        <v>3</v>
      </c>
      <c r="AJ101" s="33">
        <v>6</v>
      </c>
      <c r="AK101" s="33">
        <v>37</v>
      </c>
      <c r="AL101" s="33">
        <v>11</v>
      </c>
      <c r="AM101" s="35"/>
      <c r="AN101" s="5">
        <f>SUM(C101:AM101)</f>
        <v>377</v>
      </c>
      <c r="AO101" t="str">
        <f>" 飛騨圏域（ n = "&amp;B101&amp;"）"</f>
        <v xml:space="preserve"> 飛騨圏域（ n = 114）</v>
      </c>
    </row>
    <row r="102" spans="1:41" x14ac:dyDescent="0.2">
      <c r="A102" s="287"/>
      <c r="B102" s="37">
        <v>100</v>
      </c>
      <c r="C102" s="20">
        <f t="shared" ref="C102:AL102" si="56">C101/$B$101*100</f>
        <v>14.912280701754385</v>
      </c>
      <c r="D102" s="20">
        <f t="shared" si="56"/>
        <v>5.2631578947368416</v>
      </c>
      <c r="E102" s="20">
        <f t="shared" si="56"/>
        <v>5.2631578947368416</v>
      </c>
      <c r="F102" s="20">
        <f t="shared" si="56"/>
        <v>7.0175438596491224</v>
      </c>
      <c r="G102" s="20">
        <f t="shared" si="56"/>
        <v>3.5087719298245612</v>
      </c>
      <c r="H102" s="20">
        <f t="shared" si="56"/>
        <v>6.140350877192982</v>
      </c>
      <c r="I102" s="20">
        <f t="shared" si="56"/>
        <v>3.5087719298245612</v>
      </c>
      <c r="J102" s="20">
        <f t="shared" si="56"/>
        <v>24.561403508771928</v>
      </c>
      <c r="K102" s="20">
        <f t="shared" si="56"/>
        <v>1.7543859649122806</v>
      </c>
      <c r="L102" s="20">
        <f t="shared" si="56"/>
        <v>2.6315789473684208</v>
      </c>
      <c r="M102" s="20">
        <f t="shared" si="56"/>
        <v>1.7543859649122806</v>
      </c>
      <c r="N102" s="20">
        <f t="shared" si="56"/>
        <v>16.666666666666664</v>
      </c>
      <c r="O102" s="20">
        <f t="shared" si="56"/>
        <v>11.403508771929824</v>
      </c>
      <c r="P102" s="20">
        <f t="shared" si="56"/>
        <v>19.298245614035086</v>
      </c>
      <c r="Q102" s="20">
        <f t="shared" si="56"/>
        <v>7.8947368421052628</v>
      </c>
      <c r="R102" s="20">
        <f t="shared" si="56"/>
        <v>8.7719298245614024</v>
      </c>
      <c r="S102" s="20">
        <f t="shared" si="56"/>
        <v>12.280701754385964</v>
      </c>
      <c r="T102" s="20">
        <f t="shared" si="56"/>
        <v>4.3859649122807012</v>
      </c>
      <c r="U102" s="20">
        <f t="shared" si="56"/>
        <v>8.7719298245614024</v>
      </c>
      <c r="V102" s="20">
        <f t="shared" si="56"/>
        <v>5.2631578947368416</v>
      </c>
      <c r="W102" s="20">
        <f t="shared" si="56"/>
        <v>9.6491228070175428</v>
      </c>
      <c r="X102" s="20">
        <f t="shared" si="56"/>
        <v>11.403508771929824</v>
      </c>
      <c r="Y102" s="20">
        <f t="shared" si="56"/>
        <v>7.0175438596491224</v>
      </c>
      <c r="Z102" s="20">
        <f t="shared" si="56"/>
        <v>5.2631578947368416</v>
      </c>
      <c r="AA102" s="20">
        <f t="shared" si="56"/>
        <v>7.8947368421052628</v>
      </c>
      <c r="AB102" s="20">
        <f t="shared" si="56"/>
        <v>12.280701754385964</v>
      </c>
      <c r="AC102" s="20">
        <f t="shared" si="56"/>
        <v>7.8947368421052628</v>
      </c>
      <c r="AD102" s="20">
        <f t="shared" si="56"/>
        <v>9.6491228070175428</v>
      </c>
      <c r="AE102" s="20">
        <f t="shared" si="56"/>
        <v>14.912280701754385</v>
      </c>
      <c r="AF102" s="20">
        <f t="shared" si="56"/>
        <v>9.6491228070175428</v>
      </c>
      <c r="AG102" s="20">
        <f t="shared" si="56"/>
        <v>10.526315789473683</v>
      </c>
      <c r="AH102" s="20">
        <f t="shared" si="56"/>
        <v>3.5087719298245612</v>
      </c>
      <c r="AI102" s="20">
        <f t="shared" si="56"/>
        <v>2.6315789473684208</v>
      </c>
      <c r="AJ102" s="20">
        <f t="shared" si="56"/>
        <v>5.2631578947368416</v>
      </c>
      <c r="AK102" s="20">
        <f t="shared" si="56"/>
        <v>32.456140350877192</v>
      </c>
      <c r="AL102" s="20">
        <f t="shared" si="56"/>
        <v>9.6491228070175428</v>
      </c>
      <c r="AM102" s="20"/>
      <c r="AN102" s="251"/>
    </row>
    <row r="103" spans="1:41" s="205" customFormat="1" x14ac:dyDescent="0.2">
      <c r="A103" s="203"/>
      <c r="B103" s="201"/>
      <c r="C103" s="201">
        <v>8</v>
      </c>
      <c r="D103" s="201">
        <v>27</v>
      </c>
      <c r="E103" s="201">
        <v>16</v>
      </c>
      <c r="F103" s="201">
        <v>10</v>
      </c>
      <c r="G103" s="201">
        <v>23</v>
      </c>
      <c r="H103" s="201">
        <v>17</v>
      </c>
      <c r="I103" s="201">
        <v>26</v>
      </c>
      <c r="J103" s="201">
        <v>6</v>
      </c>
      <c r="K103" s="201">
        <v>33</v>
      </c>
      <c r="L103" s="201">
        <v>35</v>
      </c>
      <c r="M103" s="201">
        <v>36</v>
      </c>
      <c r="N103" s="201">
        <v>5</v>
      </c>
      <c r="O103" s="201">
        <v>21</v>
      </c>
      <c r="P103" s="201">
        <v>2</v>
      </c>
      <c r="Q103" s="201">
        <v>4</v>
      </c>
      <c r="R103" s="201">
        <v>14</v>
      </c>
      <c r="S103" s="201">
        <v>12</v>
      </c>
      <c r="T103" s="201">
        <v>31</v>
      </c>
      <c r="U103" s="201">
        <v>9</v>
      </c>
      <c r="V103" s="201">
        <v>15</v>
      </c>
      <c r="W103" s="201">
        <v>22</v>
      </c>
      <c r="X103" s="201">
        <v>18</v>
      </c>
      <c r="Y103" s="201">
        <v>11</v>
      </c>
      <c r="Z103" s="201">
        <v>30</v>
      </c>
      <c r="AA103" s="201">
        <v>28</v>
      </c>
      <c r="AB103" s="201">
        <v>7</v>
      </c>
      <c r="AC103" s="201">
        <v>24</v>
      </c>
      <c r="AD103" s="201">
        <v>25</v>
      </c>
      <c r="AE103" s="201">
        <v>3</v>
      </c>
      <c r="AF103" s="201">
        <v>20</v>
      </c>
      <c r="AG103" s="201">
        <v>19</v>
      </c>
      <c r="AH103" s="201">
        <v>34</v>
      </c>
      <c r="AI103" s="201">
        <v>29</v>
      </c>
      <c r="AJ103" s="201">
        <v>32</v>
      </c>
      <c r="AK103" s="201">
        <v>1</v>
      </c>
      <c r="AL103" s="201">
        <v>13</v>
      </c>
      <c r="AM103" s="201"/>
      <c r="AN103" s="201">
        <v>703</v>
      </c>
    </row>
    <row r="104" spans="1:41" x14ac:dyDescent="0.2">
      <c r="A104" s="26" t="s">
        <v>2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9"/>
      <c r="AN104" s="214"/>
    </row>
    <row r="105" spans="1:41" x14ac:dyDescent="0.2">
      <c r="A105" s="6" t="s">
        <v>4</v>
      </c>
      <c r="B105" s="53"/>
      <c r="C105" s="201">
        <v>1</v>
      </c>
      <c r="D105" s="201">
        <v>2</v>
      </c>
      <c r="E105" s="201">
        <v>3</v>
      </c>
      <c r="F105" s="201">
        <v>3</v>
      </c>
      <c r="G105" s="201">
        <v>5</v>
      </c>
      <c r="H105" s="201">
        <v>6</v>
      </c>
      <c r="I105" s="201">
        <v>7</v>
      </c>
      <c r="J105" s="201">
        <v>8</v>
      </c>
      <c r="K105" s="201">
        <v>9</v>
      </c>
      <c r="L105" s="201">
        <v>10</v>
      </c>
      <c r="M105" s="201">
        <v>11</v>
      </c>
      <c r="N105" s="201">
        <v>12</v>
      </c>
      <c r="O105" s="201">
        <v>13</v>
      </c>
      <c r="P105" s="201">
        <v>14</v>
      </c>
      <c r="Q105" s="201">
        <v>15</v>
      </c>
      <c r="R105" s="201">
        <v>16</v>
      </c>
      <c r="S105" s="201">
        <v>17</v>
      </c>
      <c r="T105" s="201">
        <v>18</v>
      </c>
      <c r="U105" s="201">
        <v>19</v>
      </c>
      <c r="V105" s="201">
        <v>20</v>
      </c>
      <c r="W105" s="201">
        <v>21</v>
      </c>
      <c r="X105" s="201">
        <v>22</v>
      </c>
      <c r="Y105" s="201">
        <v>23</v>
      </c>
      <c r="Z105" s="201">
        <v>24</v>
      </c>
      <c r="AA105" s="201">
        <v>25</v>
      </c>
      <c r="AB105" s="201">
        <v>26</v>
      </c>
      <c r="AC105" s="201">
        <v>27</v>
      </c>
      <c r="AD105" s="216">
        <v>28</v>
      </c>
      <c r="AE105" s="201">
        <v>29</v>
      </c>
      <c r="AF105" s="201">
        <v>30</v>
      </c>
      <c r="AG105" s="201">
        <v>30</v>
      </c>
      <c r="AH105" s="201">
        <v>32</v>
      </c>
      <c r="AI105" s="201">
        <v>33</v>
      </c>
      <c r="AJ105" s="201">
        <v>34</v>
      </c>
      <c r="AK105" s="216">
        <v>35</v>
      </c>
      <c r="AL105" s="216">
        <v>36</v>
      </c>
      <c r="AM105" s="216">
        <v>37</v>
      </c>
    </row>
    <row r="106" spans="1:41" ht="43.2" x14ac:dyDescent="0.2">
      <c r="A106" s="13" t="s">
        <v>27</v>
      </c>
      <c r="B106" s="67" t="s">
        <v>161</v>
      </c>
      <c r="C106" s="68" t="s">
        <v>373</v>
      </c>
      <c r="D106" s="69" t="s">
        <v>377</v>
      </c>
      <c r="E106" s="69" t="s">
        <v>388</v>
      </c>
      <c r="F106" s="69" t="s">
        <v>401</v>
      </c>
      <c r="G106" s="69" t="s">
        <v>405</v>
      </c>
      <c r="H106" s="69" t="s">
        <v>403</v>
      </c>
      <c r="I106" s="69" t="s">
        <v>404</v>
      </c>
      <c r="J106" s="69" t="s">
        <v>406</v>
      </c>
      <c r="K106" s="69" t="s">
        <v>395</v>
      </c>
      <c r="L106" s="69" t="s">
        <v>397</v>
      </c>
      <c r="M106" s="69" t="s">
        <v>374</v>
      </c>
      <c r="N106" s="69" t="s">
        <v>382</v>
      </c>
      <c r="O106" s="69" t="s">
        <v>384</v>
      </c>
      <c r="P106" s="69" t="s">
        <v>383</v>
      </c>
      <c r="Q106" s="69" t="s">
        <v>385</v>
      </c>
      <c r="R106" s="69" t="s">
        <v>379</v>
      </c>
      <c r="S106" s="69" t="s">
        <v>402</v>
      </c>
      <c r="T106" s="69" t="s">
        <v>371</v>
      </c>
      <c r="U106" s="69" t="s">
        <v>398</v>
      </c>
      <c r="V106" s="69" t="s">
        <v>394</v>
      </c>
      <c r="W106" s="69" t="s">
        <v>391</v>
      </c>
      <c r="X106" s="69" t="s">
        <v>372</v>
      </c>
      <c r="Y106" s="69" t="s">
        <v>378</v>
      </c>
      <c r="Z106" s="69" t="s">
        <v>400</v>
      </c>
      <c r="AA106" s="69" t="s">
        <v>387</v>
      </c>
      <c r="AB106" s="69" t="s">
        <v>393</v>
      </c>
      <c r="AC106" s="69" t="s">
        <v>399</v>
      </c>
      <c r="AD106" s="69" t="s">
        <v>375</v>
      </c>
      <c r="AE106" s="69" t="s">
        <v>386</v>
      </c>
      <c r="AF106" s="69" t="s">
        <v>353</v>
      </c>
      <c r="AG106" s="69" t="s">
        <v>381</v>
      </c>
      <c r="AH106" s="69" t="s">
        <v>417</v>
      </c>
      <c r="AI106" s="69" t="s">
        <v>396</v>
      </c>
      <c r="AJ106" s="69" t="s">
        <v>380</v>
      </c>
      <c r="AK106" s="69" t="s">
        <v>389</v>
      </c>
      <c r="AL106" s="69" t="s">
        <v>376</v>
      </c>
      <c r="AM106" s="71" t="s">
        <v>0</v>
      </c>
      <c r="AN106" s="5" t="s">
        <v>122</v>
      </c>
    </row>
    <row r="107" spans="1:41" x14ac:dyDescent="0.2">
      <c r="A107" s="286" t="str">
        <f>A91</f>
        <v>全体(n = 1,553 )　　</v>
      </c>
      <c r="B107" s="122">
        <f>B91</f>
        <v>1566</v>
      </c>
      <c r="C107" s="130">
        <v>323</v>
      </c>
      <c r="D107" s="131">
        <v>278</v>
      </c>
      <c r="E107" s="131">
        <v>262</v>
      </c>
      <c r="F107" s="131">
        <v>225</v>
      </c>
      <c r="G107" s="131">
        <v>221</v>
      </c>
      <c r="H107" s="131">
        <v>200</v>
      </c>
      <c r="I107" s="131">
        <v>199</v>
      </c>
      <c r="J107" s="131">
        <v>197</v>
      </c>
      <c r="K107" s="131">
        <v>169</v>
      </c>
      <c r="L107" s="131">
        <v>162</v>
      </c>
      <c r="M107" s="131">
        <v>159</v>
      </c>
      <c r="N107" s="131">
        <v>148</v>
      </c>
      <c r="O107" s="131">
        <v>147</v>
      </c>
      <c r="P107" s="131">
        <v>140</v>
      </c>
      <c r="Q107" s="131">
        <v>136</v>
      </c>
      <c r="R107" s="131">
        <v>130</v>
      </c>
      <c r="S107" s="131">
        <v>125</v>
      </c>
      <c r="T107" s="131">
        <v>124</v>
      </c>
      <c r="U107" s="131">
        <v>121</v>
      </c>
      <c r="V107" s="131">
        <v>117</v>
      </c>
      <c r="W107" s="131">
        <v>107</v>
      </c>
      <c r="X107" s="131">
        <v>106</v>
      </c>
      <c r="Y107" s="131">
        <v>101</v>
      </c>
      <c r="Z107" s="131">
        <v>90</v>
      </c>
      <c r="AA107" s="131">
        <v>89</v>
      </c>
      <c r="AB107" s="131">
        <v>87</v>
      </c>
      <c r="AC107" s="131">
        <v>81</v>
      </c>
      <c r="AD107" s="131">
        <v>69</v>
      </c>
      <c r="AE107" s="131">
        <v>64</v>
      </c>
      <c r="AF107" s="131">
        <v>56</v>
      </c>
      <c r="AG107" s="131">
        <v>59</v>
      </c>
      <c r="AH107" s="131">
        <v>56</v>
      </c>
      <c r="AI107" s="131">
        <v>55</v>
      </c>
      <c r="AJ107" s="131">
        <v>45</v>
      </c>
      <c r="AK107" s="131">
        <v>44</v>
      </c>
      <c r="AL107" s="131">
        <v>33</v>
      </c>
      <c r="AM107" s="133"/>
      <c r="AN107" s="5">
        <f>SUM(C107:AM107)</f>
        <v>4725</v>
      </c>
    </row>
    <row r="108" spans="1:41" x14ac:dyDescent="0.2">
      <c r="A108" s="287"/>
      <c r="B108" s="123">
        <f t="shared" ref="B108:B118" si="57">B92</f>
        <v>100</v>
      </c>
      <c r="C108" s="134">
        <v>20.798454603992273</v>
      </c>
      <c r="D108" s="135">
        <v>17.900837089504186</v>
      </c>
      <c r="E108" s="135">
        <v>16.870573084352866</v>
      </c>
      <c r="F108" s="135">
        <v>14.488087572440438</v>
      </c>
      <c r="G108" s="135">
        <v>14.230521571152607</v>
      </c>
      <c r="H108" s="135">
        <v>12.878300064391501</v>
      </c>
      <c r="I108" s="135">
        <v>12.813908564069543</v>
      </c>
      <c r="J108" s="135">
        <v>12.685125563425629</v>
      </c>
      <c r="K108" s="135">
        <v>10.882163554410818</v>
      </c>
      <c r="L108" s="135">
        <v>10.431423052157115</v>
      </c>
      <c r="M108" s="135">
        <v>10.238248551191242</v>
      </c>
      <c r="N108" s="135">
        <v>9.5299420476497101</v>
      </c>
      <c r="O108" s="135">
        <v>9.4655505473277533</v>
      </c>
      <c r="P108" s="135">
        <v>9.01481004507405</v>
      </c>
      <c r="Q108" s="135">
        <v>8.7572440437862209</v>
      </c>
      <c r="R108" s="135">
        <v>8.3708950418544763</v>
      </c>
      <c r="S108" s="135">
        <v>8.0489375402446885</v>
      </c>
      <c r="T108" s="135">
        <v>7.9845460399227299</v>
      </c>
      <c r="U108" s="135">
        <v>7.7913715389568576</v>
      </c>
      <c r="V108" s="135">
        <v>7.5338055376690276</v>
      </c>
      <c r="W108" s="135">
        <v>6.889890534449453</v>
      </c>
      <c r="X108" s="135">
        <v>6.8254990341274953</v>
      </c>
      <c r="Y108" s="135">
        <v>6.5035415325177075</v>
      </c>
      <c r="Z108" s="135">
        <v>5.7952350289761752</v>
      </c>
      <c r="AA108" s="135">
        <v>5.7308435286542174</v>
      </c>
      <c r="AB108" s="135">
        <v>5.6020605280103029</v>
      </c>
      <c r="AC108" s="135">
        <v>5.2157115260785574</v>
      </c>
      <c r="AD108" s="135">
        <v>4.4430135222150673</v>
      </c>
      <c r="AE108" s="135">
        <v>4.1210560206052804</v>
      </c>
      <c r="AF108" s="135">
        <v>3.6</v>
      </c>
      <c r="AG108" s="135">
        <v>3.7990985189954927</v>
      </c>
      <c r="AH108" s="135">
        <v>3.6059240180296199</v>
      </c>
      <c r="AI108" s="135">
        <v>3.5415325177076626</v>
      </c>
      <c r="AJ108" s="135">
        <v>2.8976175144880876</v>
      </c>
      <c r="AK108" s="135">
        <v>2.8332260141661303</v>
      </c>
      <c r="AL108" s="135">
        <v>2.1249195106245975</v>
      </c>
      <c r="AM108" s="137"/>
      <c r="AN108" s="214"/>
    </row>
    <row r="109" spans="1:41" x14ac:dyDescent="0.2">
      <c r="A109" s="286" t="str">
        <f>A93</f>
        <v>岐阜圏域(n = 584 )　　</v>
      </c>
      <c r="B109" s="122">
        <f t="shared" si="57"/>
        <v>584</v>
      </c>
      <c r="C109" s="138">
        <v>116</v>
      </c>
      <c r="D109" s="139">
        <v>98</v>
      </c>
      <c r="E109" s="139">
        <v>92</v>
      </c>
      <c r="F109" s="139">
        <v>88</v>
      </c>
      <c r="G109" s="139">
        <v>77</v>
      </c>
      <c r="H109" s="139">
        <v>59</v>
      </c>
      <c r="I109" s="139">
        <v>66</v>
      </c>
      <c r="J109" s="139">
        <v>75</v>
      </c>
      <c r="K109" s="139">
        <v>81</v>
      </c>
      <c r="L109" s="139">
        <v>66</v>
      </c>
      <c r="M109" s="139">
        <v>67</v>
      </c>
      <c r="N109" s="139">
        <v>63</v>
      </c>
      <c r="O109" s="139">
        <v>51</v>
      </c>
      <c r="P109" s="139">
        <v>44</v>
      </c>
      <c r="Q109" s="139">
        <v>52</v>
      </c>
      <c r="R109" s="139">
        <v>52</v>
      </c>
      <c r="S109" s="139">
        <v>51</v>
      </c>
      <c r="T109" s="139">
        <v>39</v>
      </c>
      <c r="U109" s="139">
        <v>41</v>
      </c>
      <c r="V109" s="139">
        <v>42</v>
      </c>
      <c r="W109" s="139">
        <v>38</v>
      </c>
      <c r="X109" s="139">
        <v>44</v>
      </c>
      <c r="Y109" s="139">
        <v>41</v>
      </c>
      <c r="Z109" s="139">
        <v>29</v>
      </c>
      <c r="AA109" s="139">
        <v>26</v>
      </c>
      <c r="AB109" s="139">
        <v>30</v>
      </c>
      <c r="AC109" s="139">
        <v>25</v>
      </c>
      <c r="AD109" s="139">
        <v>21</v>
      </c>
      <c r="AE109" s="139">
        <v>28</v>
      </c>
      <c r="AF109" s="139">
        <v>25</v>
      </c>
      <c r="AG109" s="139">
        <v>25</v>
      </c>
      <c r="AH109" s="139">
        <v>23</v>
      </c>
      <c r="AI109" s="139">
        <v>23</v>
      </c>
      <c r="AJ109" s="139">
        <v>16</v>
      </c>
      <c r="AK109" s="139">
        <v>21</v>
      </c>
      <c r="AL109" s="139">
        <v>15</v>
      </c>
      <c r="AM109" s="140"/>
      <c r="AN109" s="5">
        <f>SUM(C109:AM109)</f>
        <v>1750</v>
      </c>
    </row>
    <row r="110" spans="1:41" x14ac:dyDescent="0.2">
      <c r="A110" s="287"/>
      <c r="B110" s="123">
        <f t="shared" si="57"/>
        <v>100</v>
      </c>
      <c r="C110" s="134">
        <v>19.863013698630137</v>
      </c>
      <c r="D110" s="135">
        <v>16.780821917808218</v>
      </c>
      <c r="E110" s="135">
        <v>15.753424657534246</v>
      </c>
      <c r="F110" s="135">
        <v>15.068493150684931</v>
      </c>
      <c r="G110" s="135">
        <v>13.184931506849315</v>
      </c>
      <c r="H110" s="135">
        <v>10.102739726027398</v>
      </c>
      <c r="I110" s="135">
        <v>11.301369863013697</v>
      </c>
      <c r="J110" s="135">
        <v>12.842465753424658</v>
      </c>
      <c r="K110" s="135">
        <v>13.86986301369863</v>
      </c>
      <c r="L110" s="135">
        <v>11.301369863013697</v>
      </c>
      <c r="M110" s="135">
        <v>11.472602739726028</v>
      </c>
      <c r="N110" s="135">
        <v>10.787671232876713</v>
      </c>
      <c r="O110" s="135">
        <v>8.7328767123287676</v>
      </c>
      <c r="P110" s="135">
        <v>7.5342465753424657</v>
      </c>
      <c r="Q110" s="135">
        <v>8.9041095890410951</v>
      </c>
      <c r="R110" s="135">
        <v>8.9041095890410951</v>
      </c>
      <c r="S110" s="135">
        <v>8.7328767123287676</v>
      </c>
      <c r="T110" s="135">
        <v>6.6780821917808222</v>
      </c>
      <c r="U110" s="135">
        <v>7.0205479452054798</v>
      </c>
      <c r="V110" s="135">
        <v>7.1917808219178081</v>
      </c>
      <c r="W110" s="135">
        <v>6.506849315068493</v>
      </c>
      <c r="X110" s="135">
        <v>7.5342465753424657</v>
      </c>
      <c r="Y110" s="135">
        <v>7.0205479452054798</v>
      </c>
      <c r="Z110" s="135">
        <v>4.9657534246575343</v>
      </c>
      <c r="AA110" s="135">
        <v>4.4520547945205475</v>
      </c>
      <c r="AB110" s="135">
        <v>5.1369863013698627</v>
      </c>
      <c r="AC110" s="135">
        <v>4.2808219178082192</v>
      </c>
      <c r="AD110" s="135">
        <v>3.595890410958904</v>
      </c>
      <c r="AE110" s="135">
        <v>4.7945205479452051</v>
      </c>
      <c r="AF110" s="135">
        <v>4</v>
      </c>
      <c r="AG110" s="135">
        <v>4.2808219178082192</v>
      </c>
      <c r="AH110" s="135">
        <v>3.9383561643835616</v>
      </c>
      <c r="AI110" s="135">
        <v>3.9383561643835616</v>
      </c>
      <c r="AJ110" s="135">
        <v>2.7397260273972601</v>
      </c>
      <c r="AK110" s="135">
        <v>3.595890410958904</v>
      </c>
      <c r="AL110" s="135">
        <v>2.5684931506849313</v>
      </c>
      <c r="AM110" s="137"/>
      <c r="AN110" s="214"/>
    </row>
    <row r="111" spans="1:41" ht="13.5" customHeight="1" x14ac:dyDescent="0.2">
      <c r="A111" s="286" t="str">
        <f>A95</f>
        <v>西濃圏域(n = 280 )　　</v>
      </c>
      <c r="B111" s="122">
        <f t="shared" si="57"/>
        <v>280</v>
      </c>
      <c r="C111" s="138">
        <v>55</v>
      </c>
      <c r="D111" s="139">
        <v>51</v>
      </c>
      <c r="E111" s="139">
        <v>45</v>
      </c>
      <c r="F111" s="139">
        <v>42</v>
      </c>
      <c r="G111" s="139">
        <v>36</v>
      </c>
      <c r="H111" s="139">
        <v>24</v>
      </c>
      <c r="I111" s="139">
        <v>26</v>
      </c>
      <c r="J111" s="139">
        <v>39</v>
      </c>
      <c r="K111" s="139">
        <v>27</v>
      </c>
      <c r="L111" s="139">
        <v>21</v>
      </c>
      <c r="M111" s="139">
        <v>23</v>
      </c>
      <c r="N111" s="139">
        <v>23</v>
      </c>
      <c r="O111" s="139">
        <v>30</v>
      </c>
      <c r="P111" s="139">
        <v>24</v>
      </c>
      <c r="Q111" s="139">
        <v>26</v>
      </c>
      <c r="R111" s="139">
        <v>32</v>
      </c>
      <c r="S111" s="139">
        <v>25</v>
      </c>
      <c r="T111" s="139">
        <v>20</v>
      </c>
      <c r="U111" s="139">
        <v>24</v>
      </c>
      <c r="V111" s="139">
        <v>28</v>
      </c>
      <c r="W111" s="139">
        <v>14</v>
      </c>
      <c r="X111" s="139">
        <v>24</v>
      </c>
      <c r="Y111" s="139">
        <v>17</v>
      </c>
      <c r="Z111" s="139">
        <v>18</v>
      </c>
      <c r="AA111" s="139">
        <v>18</v>
      </c>
      <c r="AB111" s="139">
        <v>18</v>
      </c>
      <c r="AC111" s="139">
        <v>21</v>
      </c>
      <c r="AD111" s="139">
        <v>8</v>
      </c>
      <c r="AE111" s="139">
        <v>12</v>
      </c>
      <c r="AF111" s="139">
        <v>5</v>
      </c>
      <c r="AG111" s="139">
        <v>10</v>
      </c>
      <c r="AH111" s="139">
        <v>10</v>
      </c>
      <c r="AI111" s="139">
        <v>10</v>
      </c>
      <c r="AJ111" s="139">
        <v>8</v>
      </c>
      <c r="AK111" s="139">
        <v>7</v>
      </c>
      <c r="AL111" s="139">
        <v>5</v>
      </c>
      <c r="AM111" s="140"/>
      <c r="AN111" s="5">
        <f>SUM(C111:AM111)</f>
        <v>826</v>
      </c>
    </row>
    <row r="112" spans="1:41" x14ac:dyDescent="0.2">
      <c r="A112" s="287"/>
      <c r="B112" s="123">
        <f t="shared" si="57"/>
        <v>100</v>
      </c>
      <c r="C112" s="134">
        <v>19.642857142857142</v>
      </c>
      <c r="D112" s="135">
        <v>18.214285714285712</v>
      </c>
      <c r="E112" s="135">
        <v>16.071428571428573</v>
      </c>
      <c r="F112" s="135">
        <v>15</v>
      </c>
      <c r="G112" s="135">
        <v>12.857142857142856</v>
      </c>
      <c r="H112" s="135">
        <v>8.5714285714285712</v>
      </c>
      <c r="I112" s="135">
        <v>9.2857142857142865</v>
      </c>
      <c r="J112" s="135">
        <v>13.928571428571429</v>
      </c>
      <c r="K112" s="135">
        <v>9.6428571428571441</v>
      </c>
      <c r="L112" s="135">
        <v>7.5</v>
      </c>
      <c r="M112" s="135">
        <v>8.2142857142857135</v>
      </c>
      <c r="N112" s="135">
        <v>8.2142857142857135</v>
      </c>
      <c r="O112" s="135">
        <v>10.714285714285714</v>
      </c>
      <c r="P112" s="135">
        <v>8.5714285714285712</v>
      </c>
      <c r="Q112" s="135">
        <v>9.2857142857142865</v>
      </c>
      <c r="R112" s="135">
        <v>11.428571428571429</v>
      </c>
      <c r="S112" s="135">
        <v>8.9285714285714288</v>
      </c>
      <c r="T112" s="135">
        <v>7.1428571428571423</v>
      </c>
      <c r="U112" s="135">
        <v>8.5714285714285712</v>
      </c>
      <c r="V112" s="135">
        <v>10</v>
      </c>
      <c r="W112" s="135">
        <v>5</v>
      </c>
      <c r="X112" s="135">
        <v>8.5714285714285712</v>
      </c>
      <c r="Y112" s="135">
        <v>6.0714285714285712</v>
      </c>
      <c r="Z112" s="135">
        <v>6.4285714285714279</v>
      </c>
      <c r="AA112" s="135">
        <v>6.4285714285714279</v>
      </c>
      <c r="AB112" s="135">
        <v>6.4285714285714279</v>
      </c>
      <c r="AC112" s="135">
        <v>7.5</v>
      </c>
      <c r="AD112" s="135">
        <v>2.8571428571428572</v>
      </c>
      <c r="AE112" s="135">
        <v>4.2857142857142856</v>
      </c>
      <c r="AF112" s="135">
        <v>1.8</v>
      </c>
      <c r="AG112" s="135">
        <v>3.5714285714285712</v>
      </c>
      <c r="AH112" s="135">
        <v>3.5714285714285712</v>
      </c>
      <c r="AI112" s="135">
        <v>3.5714285714285712</v>
      </c>
      <c r="AJ112" s="135">
        <v>2.8571428571428572</v>
      </c>
      <c r="AK112" s="135">
        <v>2.5</v>
      </c>
      <c r="AL112" s="135">
        <v>1.7857142857142856</v>
      </c>
      <c r="AM112" s="137"/>
      <c r="AN112" s="214"/>
    </row>
    <row r="113" spans="1:40" ht="13.5" customHeight="1" x14ac:dyDescent="0.2">
      <c r="A113" s="286" t="str">
        <f>A97</f>
        <v>中濃圏域(n = 279 )　　</v>
      </c>
      <c r="B113" s="122">
        <f t="shared" si="57"/>
        <v>279</v>
      </c>
      <c r="C113" s="138">
        <v>58</v>
      </c>
      <c r="D113" s="139">
        <v>50</v>
      </c>
      <c r="E113" s="139">
        <v>54</v>
      </c>
      <c r="F113" s="139">
        <v>33</v>
      </c>
      <c r="G113" s="139">
        <v>38</v>
      </c>
      <c r="H113" s="139">
        <v>37</v>
      </c>
      <c r="I113" s="139">
        <v>40</v>
      </c>
      <c r="J113" s="139">
        <v>24</v>
      </c>
      <c r="K113" s="139">
        <v>28</v>
      </c>
      <c r="L113" s="139">
        <v>38</v>
      </c>
      <c r="M113" s="139">
        <v>36</v>
      </c>
      <c r="N113" s="139">
        <v>22</v>
      </c>
      <c r="O113" s="139">
        <v>26</v>
      </c>
      <c r="P113" s="139">
        <v>35</v>
      </c>
      <c r="Q113" s="139">
        <v>26</v>
      </c>
      <c r="R113" s="139">
        <v>17</v>
      </c>
      <c r="S113" s="139">
        <v>26</v>
      </c>
      <c r="T113" s="139">
        <v>25</v>
      </c>
      <c r="U113" s="139">
        <v>19</v>
      </c>
      <c r="V113" s="139">
        <v>12</v>
      </c>
      <c r="W113" s="139">
        <v>20</v>
      </c>
      <c r="X113" s="139">
        <v>12</v>
      </c>
      <c r="Y113" s="139">
        <v>22</v>
      </c>
      <c r="Z113" s="139">
        <v>14</v>
      </c>
      <c r="AA113" s="139">
        <v>19</v>
      </c>
      <c r="AB113" s="139">
        <v>17</v>
      </c>
      <c r="AC113" s="139">
        <v>11</v>
      </c>
      <c r="AD113" s="139">
        <v>17</v>
      </c>
      <c r="AE113" s="139">
        <v>8</v>
      </c>
      <c r="AF113" s="139">
        <v>10</v>
      </c>
      <c r="AG113" s="139">
        <v>9</v>
      </c>
      <c r="AH113" s="139">
        <v>8</v>
      </c>
      <c r="AI113" s="139">
        <v>16</v>
      </c>
      <c r="AJ113" s="139">
        <v>7</v>
      </c>
      <c r="AK113" s="139">
        <v>6</v>
      </c>
      <c r="AL113" s="139">
        <v>8</v>
      </c>
      <c r="AM113" s="140"/>
      <c r="AN113" s="5">
        <f>SUM(C113:AM113)</f>
        <v>848</v>
      </c>
    </row>
    <row r="114" spans="1:40" x14ac:dyDescent="0.2">
      <c r="A114" s="287"/>
      <c r="B114" s="123">
        <f t="shared" si="57"/>
        <v>100</v>
      </c>
      <c r="C114" s="134">
        <v>20.788530465949819</v>
      </c>
      <c r="D114" s="135">
        <v>17.921146953405017</v>
      </c>
      <c r="E114" s="135">
        <v>19.35483870967742</v>
      </c>
      <c r="F114" s="135">
        <v>11.827956989247312</v>
      </c>
      <c r="G114" s="135">
        <v>13.620071684587815</v>
      </c>
      <c r="H114" s="135">
        <v>13.261648745519713</v>
      </c>
      <c r="I114" s="135">
        <v>14.336917562724013</v>
      </c>
      <c r="J114" s="135">
        <v>8.6021505376344098</v>
      </c>
      <c r="K114" s="135">
        <v>10.035842293906811</v>
      </c>
      <c r="L114" s="135">
        <v>13.620071684587815</v>
      </c>
      <c r="M114" s="135">
        <v>12.903225806451612</v>
      </c>
      <c r="N114" s="135">
        <v>7.8853046594982077</v>
      </c>
      <c r="O114" s="135">
        <v>9.3189964157706093</v>
      </c>
      <c r="P114" s="135">
        <v>12.544802867383511</v>
      </c>
      <c r="Q114" s="135">
        <v>9.3189964157706093</v>
      </c>
      <c r="R114" s="135">
        <v>6.0931899641577063</v>
      </c>
      <c r="S114" s="135">
        <v>9.3189964157706093</v>
      </c>
      <c r="T114" s="135">
        <v>8.9605734767025087</v>
      </c>
      <c r="U114" s="135">
        <v>6.8100358422939076</v>
      </c>
      <c r="V114" s="135">
        <v>4.3010752688172049</v>
      </c>
      <c r="W114" s="135">
        <v>7.1684587813620064</v>
      </c>
      <c r="X114" s="135">
        <v>4.3010752688172049</v>
      </c>
      <c r="Y114" s="135">
        <v>7.8853046594982077</v>
      </c>
      <c r="Z114" s="135">
        <v>5.0179211469534053</v>
      </c>
      <c r="AA114" s="135">
        <v>6.8100358422939076</v>
      </c>
      <c r="AB114" s="135">
        <v>6.0931899641577063</v>
      </c>
      <c r="AC114" s="135">
        <v>3.9426523297491038</v>
      </c>
      <c r="AD114" s="135">
        <v>6.0931899641577063</v>
      </c>
      <c r="AE114" s="135">
        <v>2.8673835125448028</v>
      </c>
      <c r="AF114" s="135">
        <v>3.6</v>
      </c>
      <c r="AG114" s="135">
        <v>3.225806451612903</v>
      </c>
      <c r="AH114" s="135">
        <v>2.8673835125448028</v>
      </c>
      <c r="AI114" s="135">
        <v>5.7347670250896057</v>
      </c>
      <c r="AJ114" s="135">
        <v>2.5089605734767026</v>
      </c>
      <c r="AK114" s="135">
        <v>2.1505376344086025</v>
      </c>
      <c r="AL114" s="135">
        <v>2.8673835125448028</v>
      </c>
      <c r="AM114" s="137"/>
      <c r="AN114" s="214"/>
    </row>
    <row r="115" spans="1:40" ht="13.5" customHeight="1" x14ac:dyDescent="0.2">
      <c r="A115" s="286" t="str">
        <f>A99</f>
        <v>東濃圏域(n = 262 )　　</v>
      </c>
      <c r="B115" s="122">
        <f t="shared" si="57"/>
        <v>262</v>
      </c>
      <c r="C115" s="138">
        <v>53</v>
      </c>
      <c r="D115" s="139">
        <v>52</v>
      </c>
      <c r="E115" s="139">
        <v>44</v>
      </c>
      <c r="F115" s="139">
        <v>46</v>
      </c>
      <c r="G115" s="139">
        <v>41</v>
      </c>
      <c r="H115" s="139">
        <v>44</v>
      </c>
      <c r="I115" s="139">
        <v>47</v>
      </c>
      <c r="J115" s="139">
        <v>38</v>
      </c>
      <c r="K115" s="139">
        <v>19</v>
      </c>
      <c r="L115" s="139">
        <v>21</v>
      </c>
      <c r="M115" s="139">
        <v>22</v>
      </c>
      <c r="N115" s="139">
        <v>23</v>
      </c>
      <c r="O115" s="139">
        <v>21</v>
      </c>
      <c r="P115" s="139">
        <v>24</v>
      </c>
      <c r="Q115" s="139">
        <v>22</v>
      </c>
      <c r="R115" s="139">
        <v>18</v>
      </c>
      <c r="S115" s="139">
        <v>13</v>
      </c>
      <c r="T115" s="139">
        <v>22</v>
      </c>
      <c r="U115" s="139">
        <v>23</v>
      </c>
      <c r="V115" s="139">
        <v>24</v>
      </c>
      <c r="W115" s="139">
        <v>20</v>
      </c>
      <c r="X115" s="139">
        <v>12</v>
      </c>
      <c r="Y115" s="139">
        <v>13</v>
      </c>
      <c r="Z115" s="139">
        <v>17</v>
      </c>
      <c r="AA115" s="139">
        <v>13</v>
      </c>
      <c r="AB115" s="139">
        <v>16</v>
      </c>
      <c r="AC115" s="139">
        <v>15</v>
      </c>
      <c r="AD115" s="139">
        <v>13</v>
      </c>
      <c r="AE115" s="139">
        <v>8</v>
      </c>
      <c r="AF115" s="139">
        <v>11</v>
      </c>
      <c r="AG115" s="139">
        <v>7</v>
      </c>
      <c r="AH115" s="139">
        <v>7</v>
      </c>
      <c r="AI115" s="139">
        <v>3</v>
      </c>
      <c r="AJ115" s="139">
        <v>9</v>
      </c>
      <c r="AK115" s="139">
        <v>4</v>
      </c>
      <c r="AL115" s="139">
        <v>3</v>
      </c>
      <c r="AM115" s="140"/>
      <c r="AN115" s="5">
        <f>SUM(C115:AM115)</f>
        <v>788</v>
      </c>
    </row>
    <row r="116" spans="1:40" x14ac:dyDescent="0.2">
      <c r="A116" s="287"/>
      <c r="B116" s="123">
        <f t="shared" si="57"/>
        <v>100</v>
      </c>
      <c r="C116" s="134">
        <v>20.229007633587788</v>
      </c>
      <c r="D116" s="135">
        <v>19.847328244274809</v>
      </c>
      <c r="E116" s="135">
        <v>16.793893129770993</v>
      </c>
      <c r="F116" s="135">
        <v>17.557251908396946</v>
      </c>
      <c r="G116" s="135">
        <v>15.648854961832063</v>
      </c>
      <c r="H116" s="135">
        <v>16.793893129770993</v>
      </c>
      <c r="I116" s="135">
        <v>17.938931297709924</v>
      </c>
      <c r="J116" s="135">
        <v>14.503816793893129</v>
      </c>
      <c r="K116" s="135">
        <v>7.2519083969465647</v>
      </c>
      <c r="L116" s="135">
        <v>8.015267175572518</v>
      </c>
      <c r="M116" s="135">
        <v>8.3969465648854964</v>
      </c>
      <c r="N116" s="135">
        <v>8.778625954198473</v>
      </c>
      <c r="O116" s="135">
        <v>8.015267175572518</v>
      </c>
      <c r="P116" s="135">
        <v>9.1603053435114496</v>
      </c>
      <c r="Q116" s="135">
        <v>8.3969465648854964</v>
      </c>
      <c r="R116" s="135">
        <v>6.8702290076335881</v>
      </c>
      <c r="S116" s="135">
        <v>4.9618320610687023</v>
      </c>
      <c r="T116" s="135">
        <v>8.3969465648854964</v>
      </c>
      <c r="U116" s="135">
        <v>8.778625954198473</v>
      </c>
      <c r="V116" s="135">
        <v>9.1603053435114496</v>
      </c>
      <c r="W116" s="135">
        <v>7.6335877862595423</v>
      </c>
      <c r="X116" s="135">
        <v>4.5801526717557248</v>
      </c>
      <c r="Y116" s="135">
        <v>4.9618320610687023</v>
      </c>
      <c r="Z116" s="135">
        <v>6.4885496183206106</v>
      </c>
      <c r="AA116" s="135">
        <v>4.9618320610687023</v>
      </c>
      <c r="AB116" s="135">
        <v>6.1068702290076331</v>
      </c>
      <c r="AC116" s="135">
        <v>5.7251908396946565</v>
      </c>
      <c r="AD116" s="135">
        <v>4.9618320610687023</v>
      </c>
      <c r="AE116" s="135">
        <v>3.0534351145038165</v>
      </c>
      <c r="AF116" s="135">
        <v>4.3</v>
      </c>
      <c r="AG116" s="135">
        <v>2.6717557251908395</v>
      </c>
      <c r="AH116" s="135">
        <v>2.6717557251908395</v>
      </c>
      <c r="AI116" s="135">
        <v>1.1450381679389312</v>
      </c>
      <c r="AJ116" s="135">
        <v>3.4351145038167941</v>
      </c>
      <c r="AK116" s="135">
        <v>1.5267175572519083</v>
      </c>
      <c r="AL116" s="135">
        <v>1.1450381679389312</v>
      </c>
      <c r="AM116" s="137"/>
      <c r="AN116" s="214"/>
    </row>
    <row r="117" spans="1:40" ht="13.5" customHeight="1" x14ac:dyDescent="0.2">
      <c r="A117" s="286" t="str">
        <f>A101</f>
        <v>飛騨圏域(n = 114 )　　</v>
      </c>
      <c r="B117" s="122">
        <f t="shared" si="57"/>
        <v>114</v>
      </c>
      <c r="C117" s="138">
        <v>37</v>
      </c>
      <c r="D117" s="139">
        <v>22</v>
      </c>
      <c r="E117" s="139">
        <v>17</v>
      </c>
      <c r="F117" s="139">
        <v>9</v>
      </c>
      <c r="G117" s="139">
        <v>19</v>
      </c>
      <c r="H117" s="139">
        <v>28</v>
      </c>
      <c r="I117" s="139">
        <v>14</v>
      </c>
      <c r="J117" s="139">
        <v>17</v>
      </c>
      <c r="K117" s="139">
        <v>10</v>
      </c>
      <c r="L117" s="139">
        <v>8</v>
      </c>
      <c r="M117" s="139">
        <v>8</v>
      </c>
      <c r="N117" s="139">
        <v>14</v>
      </c>
      <c r="O117" s="139">
        <v>11</v>
      </c>
      <c r="P117" s="139">
        <v>10</v>
      </c>
      <c r="Q117" s="139">
        <v>6</v>
      </c>
      <c r="R117" s="139">
        <v>6</v>
      </c>
      <c r="S117" s="139">
        <v>7</v>
      </c>
      <c r="T117" s="139">
        <v>13</v>
      </c>
      <c r="U117" s="139">
        <v>12</v>
      </c>
      <c r="V117" s="139">
        <v>11</v>
      </c>
      <c r="W117" s="139">
        <v>13</v>
      </c>
      <c r="X117" s="139">
        <v>11</v>
      </c>
      <c r="Y117" s="139">
        <v>4</v>
      </c>
      <c r="Z117" s="139">
        <v>9</v>
      </c>
      <c r="AA117" s="139">
        <v>11</v>
      </c>
      <c r="AB117" s="139">
        <v>4</v>
      </c>
      <c r="AC117" s="139">
        <v>6</v>
      </c>
      <c r="AD117" s="139">
        <v>9</v>
      </c>
      <c r="AE117" s="139">
        <v>3</v>
      </c>
      <c r="AF117" s="139">
        <v>3</v>
      </c>
      <c r="AG117" s="139">
        <v>5</v>
      </c>
      <c r="AH117" s="139">
        <v>6</v>
      </c>
      <c r="AI117" s="139">
        <v>2</v>
      </c>
      <c r="AJ117" s="139">
        <v>4</v>
      </c>
      <c r="AK117" s="139">
        <v>3</v>
      </c>
      <c r="AL117" s="139">
        <v>2</v>
      </c>
      <c r="AM117" s="140"/>
      <c r="AN117" s="5">
        <f>SUM(C117:AM117)</f>
        <v>374</v>
      </c>
    </row>
    <row r="118" spans="1:40" x14ac:dyDescent="0.2">
      <c r="A118" s="287"/>
      <c r="B118" s="123">
        <f t="shared" si="57"/>
        <v>100</v>
      </c>
      <c r="C118" s="134">
        <v>32.456140350877192</v>
      </c>
      <c r="D118" s="135">
        <v>19.298245614035086</v>
      </c>
      <c r="E118" s="135">
        <v>14.912280701754385</v>
      </c>
      <c r="F118" s="135">
        <v>7.8947368421052628</v>
      </c>
      <c r="G118" s="135">
        <v>16.666666666666664</v>
      </c>
      <c r="H118" s="135">
        <v>24.561403508771928</v>
      </c>
      <c r="I118" s="135">
        <v>12.280701754385964</v>
      </c>
      <c r="J118" s="135">
        <v>14.912280701754385</v>
      </c>
      <c r="K118" s="135">
        <v>8.7719298245614024</v>
      </c>
      <c r="L118" s="135">
        <v>7.0175438596491224</v>
      </c>
      <c r="M118" s="135">
        <v>7.0175438596491224</v>
      </c>
      <c r="N118" s="135">
        <v>12.280701754385964</v>
      </c>
      <c r="O118" s="135">
        <v>9.6491228070175428</v>
      </c>
      <c r="P118" s="135">
        <v>8.7719298245614024</v>
      </c>
      <c r="Q118" s="135">
        <v>5.2631578947368416</v>
      </c>
      <c r="R118" s="135">
        <v>5.2631578947368416</v>
      </c>
      <c r="S118" s="135">
        <v>6.140350877192982</v>
      </c>
      <c r="T118" s="135">
        <v>11.403508771929824</v>
      </c>
      <c r="U118" s="135">
        <v>10.526315789473683</v>
      </c>
      <c r="V118" s="135">
        <v>9.6491228070175428</v>
      </c>
      <c r="W118" s="135">
        <v>11.403508771929824</v>
      </c>
      <c r="X118" s="135">
        <v>9.6491228070175428</v>
      </c>
      <c r="Y118" s="135">
        <v>3.5087719298245612</v>
      </c>
      <c r="Z118" s="135">
        <v>7.8947368421052628</v>
      </c>
      <c r="AA118" s="135">
        <v>9.6491228070175428</v>
      </c>
      <c r="AB118" s="135">
        <v>3.5087719298245612</v>
      </c>
      <c r="AC118" s="135">
        <v>5.2631578947368416</v>
      </c>
      <c r="AD118" s="135">
        <v>7.8947368421052628</v>
      </c>
      <c r="AE118" s="135">
        <v>2.6315789473684208</v>
      </c>
      <c r="AF118" s="135">
        <v>2.7</v>
      </c>
      <c r="AG118" s="135">
        <v>4.3859649122807012</v>
      </c>
      <c r="AH118" s="135">
        <v>5.2631578947368416</v>
      </c>
      <c r="AI118" s="135">
        <v>1.7543859649122806</v>
      </c>
      <c r="AJ118" s="135">
        <v>3.5087719298245612</v>
      </c>
      <c r="AK118" s="135">
        <v>2.6315789473684208</v>
      </c>
      <c r="AL118" s="135">
        <v>1.7543859649122806</v>
      </c>
      <c r="AM118" s="137"/>
      <c r="AN118" s="251"/>
    </row>
    <row r="119" spans="1:40" s="205" customFormat="1" x14ac:dyDescent="0.2">
      <c r="A119" s="203"/>
      <c r="B119" s="201"/>
      <c r="C119" s="201">
        <v>1</v>
      </c>
      <c r="D119" s="201">
        <v>2</v>
      </c>
      <c r="E119" s="201">
        <v>3</v>
      </c>
      <c r="F119" s="201">
        <v>4</v>
      </c>
      <c r="G119" s="201">
        <v>5</v>
      </c>
      <c r="H119" s="201">
        <v>6</v>
      </c>
      <c r="I119" s="201">
        <v>7</v>
      </c>
      <c r="J119" s="201">
        <v>8</v>
      </c>
      <c r="K119" s="201">
        <v>9</v>
      </c>
      <c r="L119" s="201">
        <v>10</v>
      </c>
      <c r="M119" s="201">
        <v>11</v>
      </c>
      <c r="N119" s="201">
        <v>12</v>
      </c>
      <c r="O119" s="201">
        <v>13</v>
      </c>
      <c r="P119" s="201">
        <v>14</v>
      </c>
      <c r="Q119" s="201">
        <v>15</v>
      </c>
      <c r="R119" s="201">
        <v>16</v>
      </c>
      <c r="S119" s="201">
        <v>17</v>
      </c>
      <c r="T119" s="201">
        <v>18</v>
      </c>
      <c r="U119" s="201">
        <v>19</v>
      </c>
      <c r="V119" s="201">
        <v>20</v>
      </c>
      <c r="W119" s="201">
        <v>21</v>
      </c>
      <c r="X119" s="201">
        <v>22</v>
      </c>
      <c r="Y119" s="201">
        <v>23</v>
      </c>
      <c r="Z119" s="201">
        <v>24</v>
      </c>
      <c r="AA119" s="201">
        <v>25</v>
      </c>
      <c r="AB119" s="201">
        <v>26</v>
      </c>
      <c r="AC119" s="201">
        <v>27</v>
      </c>
      <c r="AD119" s="201">
        <v>28</v>
      </c>
      <c r="AE119" s="201">
        <v>29</v>
      </c>
      <c r="AF119" s="201">
        <v>30</v>
      </c>
      <c r="AG119" s="201">
        <v>31</v>
      </c>
      <c r="AH119" s="201">
        <v>32</v>
      </c>
      <c r="AI119" s="201">
        <v>33</v>
      </c>
      <c r="AJ119" s="204">
        <v>34</v>
      </c>
      <c r="AK119" s="204">
        <v>35</v>
      </c>
      <c r="AL119" s="204">
        <v>36</v>
      </c>
      <c r="AM119" s="204">
        <v>37</v>
      </c>
      <c r="AN119" s="201">
        <f>SUM(C119:AM119)</f>
        <v>703</v>
      </c>
    </row>
    <row r="120" spans="1:40" x14ac:dyDescent="0.2">
      <c r="A120" s="26" t="s">
        <v>2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9"/>
    </row>
    <row r="121" spans="1:40" ht="12.75" customHeight="1" x14ac:dyDescent="0.2">
      <c r="A121" s="6" t="s">
        <v>368</v>
      </c>
      <c r="B121" s="4"/>
      <c r="C121" s="27">
        <v>1</v>
      </c>
      <c r="D121" s="27">
        <v>2</v>
      </c>
      <c r="E121" s="27">
        <v>3</v>
      </c>
      <c r="F121" s="27">
        <v>4</v>
      </c>
      <c r="G121" s="27">
        <v>5</v>
      </c>
      <c r="H121" s="27">
        <v>6</v>
      </c>
      <c r="I121" s="27">
        <v>7</v>
      </c>
      <c r="J121" s="27">
        <v>8</v>
      </c>
      <c r="K121" s="27">
        <v>9</v>
      </c>
      <c r="L121" s="27">
        <v>10</v>
      </c>
      <c r="O121" s="191">
        <v>1</v>
      </c>
      <c r="P121" s="191">
        <v>2</v>
      </c>
      <c r="Q121" s="191">
        <v>3</v>
      </c>
      <c r="R121" s="191">
        <v>4</v>
      </c>
      <c r="S121" s="191">
        <v>5</v>
      </c>
      <c r="T121" s="191">
        <v>6</v>
      </c>
      <c r="U121" s="191">
        <v>7</v>
      </c>
      <c r="V121" s="191">
        <v>8</v>
      </c>
      <c r="W121" s="191">
        <v>9</v>
      </c>
      <c r="X121" s="191">
        <v>10</v>
      </c>
    </row>
    <row r="122" spans="1:40" ht="32.4" x14ac:dyDescent="0.2">
      <c r="A122" s="12" t="str">
        <f>A90</f>
        <v>【居住圏域別】</v>
      </c>
      <c r="B122" s="67" t="str">
        <f>B71</f>
        <v>調査数</v>
      </c>
      <c r="C122" s="68" t="str">
        <f t="shared" ref="C122:L122" si="58">C106</f>
        <v>若者の県内定着</v>
      </c>
      <c r="D122" s="69" t="str">
        <f t="shared" si="58"/>
        <v>少子化対策</v>
      </c>
      <c r="E122" s="69" t="str">
        <f t="shared" si="58"/>
        <v>公共交通の充実</v>
      </c>
      <c r="F122" s="69" t="str">
        <f t="shared" si="58"/>
        <v>子育て支援</v>
      </c>
      <c r="G122" s="69" t="str">
        <f t="shared" si="58"/>
        <v>高齢者福祉</v>
      </c>
      <c r="H122" s="69" t="str">
        <f t="shared" si="58"/>
        <v>地域医療の確保</v>
      </c>
      <c r="I122" s="70" t="str">
        <f t="shared" si="58"/>
        <v>道路整備・維持管理</v>
      </c>
      <c r="J122" s="69" t="str">
        <f t="shared" si="58"/>
        <v>防災対策</v>
      </c>
      <c r="K122" s="70" t="str">
        <f t="shared" si="58"/>
        <v>観光振興</v>
      </c>
      <c r="L122" s="71" t="str">
        <f t="shared" si="58"/>
        <v>廃棄物対策</v>
      </c>
      <c r="M122" s="52" t="s">
        <v>35</v>
      </c>
      <c r="N122" s="12" t="str">
        <f>A122</f>
        <v>【居住圏域別】</v>
      </c>
      <c r="O122" s="68" t="str">
        <f t="shared" ref="O122:X122" si="59">C122</f>
        <v>若者の県内定着</v>
      </c>
      <c r="P122" s="69" t="str">
        <f t="shared" si="59"/>
        <v>少子化対策</v>
      </c>
      <c r="Q122" s="69" t="str">
        <f t="shared" si="59"/>
        <v>公共交通の充実</v>
      </c>
      <c r="R122" s="69" t="str">
        <f t="shared" si="59"/>
        <v>子育て支援</v>
      </c>
      <c r="S122" s="69" t="str">
        <f t="shared" si="59"/>
        <v>高齢者福祉</v>
      </c>
      <c r="T122" s="69" t="str">
        <f t="shared" si="59"/>
        <v>地域医療の確保</v>
      </c>
      <c r="U122" s="69" t="str">
        <f t="shared" si="59"/>
        <v>道路整備・維持管理</v>
      </c>
      <c r="V122" s="69" t="str">
        <f t="shared" si="59"/>
        <v>防災対策</v>
      </c>
      <c r="W122" s="70" t="str">
        <f t="shared" si="59"/>
        <v>観光振興</v>
      </c>
      <c r="X122" s="71" t="str">
        <f t="shared" si="59"/>
        <v>廃棄物対策</v>
      </c>
    </row>
    <row r="123" spans="1:40" ht="12.75" customHeight="1" x14ac:dyDescent="0.2">
      <c r="A123" s="286" t="str">
        <f>A91</f>
        <v>全体(n = 1,553 )　　</v>
      </c>
      <c r="B123" s="122">
        <f t="shared" ref="B123:B134" si="60">B91</f>
        <v>1566</v>
      </c>
      <c r="C123" s="130">
        <f t="shared" ref="C123:L123" si="61">C107</f>
        <v>323</v>
      </c>
      <c r="D123" s="131">
        <f t="shared" si="61"/>
        <v>278</v>
      </c>
      <c r="E123" s="131">
        <f t="shared" si="61"/>
        <v>262</v>
      </c>
      <c r="F123" s="131">
        <f t="shared" si="61"/>
        <v>225</v>
      </c>
      <c r="G123" s="131">
        <f t="shared" si="61"/>
        <v>221</v>
      </c>
      <c r="H123" s="131">
        <f t="shared" si="61"/>
        <v>200</v>
      </c>
      <c r="I123" s="132">
        <f t="shared" si="61"/>
        <v>199</v>
      </c>
      <c r="J123" s="131">
        <f t="shared" si="61"/>
        <v>197</v>
      </c>
      <c r="K123" s="132">
        <f t="shared" si="61"/>
        <v>169</v>
      </c>
      <c r="L123" s="133">
        <f t="shared" si="61"/>
        <v>162</v>
      </c>
      <c r="N123" s="101" t="str">
        <f>A125</f>
        <v>岐阜圏域(n = 584 )　　</v>
      </c>
      <c r="O123" s="92">
        <f t="shared" ref="O123:X123" si="62">C126</f>
        <v>19.863013698630137</v>
      </c>
      <c r="P123" s="93">
        <f t="shared" si="62"/>
        <v>16.780821917808218</v>
      </c>
      <c r="Q123" s="93">
        <f t="shared" si="62"/>
        <v>15.753424657534246</v>
      </c>
      <c r="R123" s="93">
        <f t="shared" si="62"/>
        <v>15.068493150684931</v>
      </c>
      <c r="S123" s="93">
        <f t="shared" si="62"/>
        <v>13.184931506849315</v>
      </c>
      <c r="T123" s="93">
        <f t="shared" si="62"/>
        <v>10.102739726027398</v>
      </c>
      <c r="U123" s="93">
        <f t="shared" si="62"/>
        <v>11.301369863013697</v>
      </c>
      <c r="V123" s="93">
        <f t="shared" si="62"/>
        <v>12.842465753424658</v>
      </c>
      <c r="W123" s="94">
        <f t="shared" si="62"/>
        <v>13.86986301369863</v>
      </c>
      <c r="X123" s="95">
        <f t="shared" si="62"/>
        <v>11.301369863013697</v>
      </c>
    </row>
    <row r="124" spans="1:40" ht="12.75" customHeight="1" x14ac:dyDescent="0.2">
      <c r="A124" s="287"/>
      <c r="B124" s="123">
        <f t="shared" si="60"/>
        <v>100</v>
      </c>
      <c r="C124" s="134">
        <f t="shared" ref="C124:L124" si="63">C108</f>
        <v>20.798454603992273</v>
      </c>
      <c r="D124" s="135">
        <f t="shared" si="63"/>
        <v>17.900837089504186</v>
      </c>
      <c r="E124" s="135">
        <f t="shared" si="63"/>
        <v>16.870573084352866</v>
      </c>
      <c r="F124" s="135">
        <f t="shared" si="63"/>
        <v>14.488087572440438</v>
      </c>
      <c r="G124" s="135">
        <f t="shared" si="63"/>
        <v>14.230521571152607</v>
      </c>
      <c r="H124" s="135">
        <f t="shared" si="63"/>
        <v>12.878300064391501</v>
      </c>
      <c r="I124" s="136">
        <f t="shared" si="63"/>
        <v>12.813908564069543</v>
      </c>
      <c r="J124" s="135">
        <f t="shared" si="63"/>
        <v>12.685125563425629</v>
      </c>
      <c r="K124" s="136">
        <f t="shared" si="63"/>
        <v>10.882163554410818</v>
      </c>
      <c r="L124" s="137">
        <f t="shared" si="63"/>
        <v>10.431423052157115</v>
      </c>
      <c r="N124" s="103" t="str">
        <f>A127</f>
        <v>西濃圏域(n = 280 )　　</v>
      </c>
      <c r="O124" s="96">
        <f t="shared" ref="O124:X124" si="64">C128</f>
        <v>19.642857142857142</v>
      </c>
      <c r="P124" s="97">
        <f t="shared" si="64"/>
        <v>18.214285714285712</v>
      </c>
      <c r="Q124" s="97">
        <f t="shared" si="64"/>
        <v>16.071428571428573</v>
      </c>
      <c r="R124" s="97">
        <f t="shared" si="64"/>
        <v>15</v>
      </c>
      <c r="S124" s="97">
        <f t="shared" si="64"/>
        <v>12.857142857142856</v>
      </c>
      <c r="T124" s="97">
        <f t="shared" si="64"/>
        <v>8.5714285714285712</v>
      </c>
      <c r="U124" s="97">
        <f t="shared" si="64"/>
        <v>9.2857142857142865</v>
      </c>
      <c r="V124" s="97">
        <f t="shared" si="64"/>
        <v>13.928571428571429</v>
      </c>
      <c r="W124" s="98">
        <f t="shared" si="64"/>
        <v>9.6428571428571441</v>
      </c>
      <c r="X124" s="99">
        <f t="shared" si="64"/>
        <v>7.5</v>
      </c>
    </row>
    <row r="125" spans="1:40" ht="12.75" customHeight="1" x14ac:dyDescent="0.2">
      <c r="A125" s="286" t="str">
        <f>A93</f>
        <v>岐阜圏域(n = 584 )　　</v>
      </c>
      <c r="B125" s="122">
        <f t="shared" si="60"/>
        <v>584</v>
      </c>
      <c r="C125" s="138">
        <f t="shared" ref="C125:L125" si="65">C109</f>
        <v>116</v>
      </c>
      <c r="D125" s="139">
        <f t="shared" si="65"/>
        <v>98</v>
      </c>
      <c r="E125" s="139">
        <f t="shared" si="65"/>
        <v>92</v>
      </c>
      <c r="F125" s="139">
        <f t="shared" si="65"/>
        <v>88</v>
      </c>
      <c r="G125" s="139">
        <f t="shared" si="65"/>
        <v>77</v>
      </c>
      <c r="H125" s="139">
        <f t="shared" si="65"/>
        <v>59</v>
      </c>
      <c r="I125" s="149">
        <f t="shared" si="65"/>
        <v>66</v>
      </c>
      <c r="J125" s="139">
        <f t="shared" si="65"/>
        <v>75</v>
      </c>
      <c r="K125" s="149">
        <f t="shared" si="65"/>
        <v>81</v>
      </c>
      <c r="L125" s="140">
        <f t="shared" si="65"/>
        <v>66</v>
      </c>
      <c r="N125" s="103" t="str">
        <f>A129</f>
        <v>中濃圏域(n = 279 )　　</v>
      </c>
      <c r="O125" s="96">
        <f t="shared" ref="O125:X125" si="66">C130</f>
        <v>20.788530465949819</v>
      </c>
      <c r="P125" s="97">
        <f t="shared" si="66"/>
        <v>17.921146953405017</v>
      </c>
      <c r="Q125" s="97">
        <f t="shared" si="66"/>
        <v>19.35483870967742</v>
      </c>
      <c r="R125" s="97">
        <f t="shared" si="66"/>
        <v>11.827956989247312</v>
      </c>
      <c r="S125" s="97">
        <f t="shared" si="66"/>
        <v>13.620071684587815</v>
      </c>
      <c r="T125" s="97">
        <f t="shared" si="66"/>
        <v>13.261648745519713</v>
      </c>
      <c r="U125" s="97">
        <f t="shared" si="66"/>
        <v>14.336917562724013</v>
      </c>
      <c r="V125" s="97">
        <f t="shared" si="66"/>
        <v>8.6021505376344098</v>
      </c>
      <c r="W125" s="98">
        <f t="shared" si="66"/>
        <v>10.035842293906811</v>
      </c>
      <c r="X125" s="99">
        <f t="shared" si="66"/>
        <v>13.620071684587815</v>
      </c>
    </row>
    <row r="126" spans="1:40" ht="13.5" customHeight="1" x14ac:dyDescent="0.2">
      <c r="A126" s="287"/>
      <c r="B126" s="123">
        <f t="shared" si="60"/>
        <v>100</v>
      </c>
      <c r="C126" s="134">
        <f t="shared" ref="C126:L126" si="67">C110</f>
        <v>19.863013698630137</v>
      </c>
      <c r="D126" s="135">
        <f t="shared" si="67"/>
        <v>16.780821917808218</v>
      </c>
      <c r="E126" s="135">
        <f t="shared" si="67"/>
        <v>15.753424657534246</v>
      </c>
      <c r="F126" s="135">
        <f t="shared" si="67"/>
        <v>15.068493150684931</v>
      </c>
      <c r="G126" s="135">
        <f t="shared" si="67"/>
        <v>13.184931506849315</v>
      </c>
      <c r="H126" s="135">
        <f t="shared" si="67"/>
        <v>10.102739726027398</v>
      </c>
      <c r="I126" s="136">
        <f t="shared" si="67"/>
        <v>11.301369863013697</v>
      </c>
      <c r="J126" s="135">
        <f t="shared" si="67"/>
        <v>12.842465753424658</v>
      </c>
      <c r="K126" s="136">
        <f t="shared" si="67"/>
        <v>13.86986301369863</v>
      </c>
      <c r="L126" s="137">
        <f t="shared" si="67"/>
        <v>11.301369863013697</v>
      </c>
      <c r="N126" s="103" t="str">
        <f>A131</f>
        <v>東濃圏域(n = 262 )　　</v>
      </c>
      <c r="O126" s="96">
        <f t="shared" ref="O126:X126" si="68">C132</f>
        <v>20.229007633587788</v>
      </c>
      <c r="P126" s="97">
        <f t="shared" si="68"/>
        <v>19.847328244274809</v>
      </c>
      <c r="Q126" s="97">
        <f t="shared" si="68"/>
        <v>16.793893129770993</v>
      </c>
      <c r="R126" s="97">
        <f t="shared" si="68"/>
        <v>17.557251908396946</v>
      </c>
      <c r="S126" s="97">
        <f t="shared" si="68"/>
        <v>15.648854961832063</v>
      </c>
      <c r="T126" s="97">
        <f t="shared" si="68"/>
        <v>16.793893129770993</v>
      </c>
      <c r="U126" s="97">
        <f t="shared" si="68"/>
        <v>17.938931297709924</v>
      </c>
      <c r="V126" s="97">
        <f t="shared" si="68"/>
        <v>14.503816793893129</v>
      </c>
      <c r="W126" s="98">
        <f t="shared" si="68"/>
        <v>7.2519083969465647</v>
      </c>
      <c r="X126" s="99">
        <f t="shared" si="68"/>
        <v>8.015267175572518</v>
      </c>
    </row>
    <row r="127" spans="1:40" ht="13.5" customHeight="1" x14ac:dyDescent="0.2">
      <c r="A127" s="286" t="str">
        <f>A95</f>
        <v>西濃圏域(n = 280 )　　</v>
      </c>
      <c r="B127" s="122">
        <f t="shared" si="60"/>
        <v>280</v>
      </c>
      <c r="C127" s="138">
        <f t="shared" ref="C127:L127" si="69">C111</f>
        <v>55</v>
      </c>
      <c r="D127" s="139">
        <f t="shared" si="69"/>
        <v>51</v>
      </c>
      <c r="E127" s="139">
        <f t="shared" si="69"/>
        <v>45</v>
      </c>
      <c r="F127" s="139">
        <f t="shared" si="69"/>
        <v>42</v>
      </c>
      <c r="G127" s="139">
        <f t="shared" si="69"/>
        <v>36</v>
      </c>
      <c r="H127" s="139">
        <f t="shared" si="69"/>
        <v>24</v>
      </c>
      <c r="I127" s="149">
        <f t="shared" si="69"/>
        <v>26</v>
      </c>
      <c r="J127" s="139">
        <f t="shared" si="69"/>
        <v>39</v>
      </c>
      <c r="K127" s="149">
        <f t="shared" si="69"/>
        <v>27</v>
      </c>
      <c r="L127" s="140">
        <f t="shared" si="69"/>
        <v>21</v>
      </c>
      <c r="N127" s="102" t="str">
        <f>A133</f>
        <v>飛騨圏域(n = 114 )　　</v>
      </c>
      <c r="O127" s="86">
        <f t="shared" ref="O127:X127" si="70">C134</f>
        <v>32.456140350877192</v>
      </c>
      <c r="P127" s="87">
        <f t="shared" si="70"/>
        <v>19.298245614035086</v>
      </c>
      <c r="Q127" s="87">
        <f t="shared" si="70"/>
        <v>14.912280701754385</v>
      </c>
      <c r="R127" s="87">
        <f t="shared" si="70"/>
        <v>7.8947368421052628</v>
      </c>
      <c r="S127" s="87">
        <f t="shared" si="70"/>
        <v>16.666666666666664</v>
      </c>
      <c r="T127" s="87">
        <f t="shared" si="70"/>
        <v>24.561403508771928</v>
      </c>
      <c r="U127" s="87">
        <f t="shared" si="70"/>
        <v>12.280701754385964</v>
      </c>
      <c r="V127" s="87">
        <f t="shared" si="70"/>
        <v>14.912280701754385</v>
      </c>
      <c r="W127" s="88">
        <f t="shared" si="70"/>
        <v>8.7719298245614024</v>
      </c>
      <c r="X127" s="89">
        <f t="shared" si="70"/>
        <v>7.0175438596491224</v>
      </c>
    </row>
    <row r="128" spans="1:40" x14ac:dyDescent="0.2">
      <c r="A128" s="287"/>
      <c r="B128" s="123">
        <f t="shared" si="60"/>
        <v>100</v>
      </c>
      <c r="C128" s="134">
        <f t="shared" ref="C128:L128" si="71">C112</f>
        <v>19.642857142857142</v>
      </c>
      <c r="D128" s="135">
        <f t="shared" si="71"/>
        <v>18.214285714285712</v>
      </c>
      <c r="E128" s="135">
        <f t="shared" si="71"/>
        <v>16.071428571428573</v>
      </c>
      <c r="F128" s="135">
        <f t="shared" si="71"/>
        <v>15</v>
      </c>
      <c r="G128" s="135">
        <f t="shared" si="71"/>
        <v>12.857142857142856</v>
      </c>
      <c r="H128" s="135">
        <f t="shared" si="71"/>
        <v>8.5714285714285712</v>
      </c>
      <c r="I128" s="136">
        <f t="shared" si="71"/>
        <v>9.2857142857142865</v>
      </c>
      <c r="J128" s="135">
        <f t="shared" si="71"/>
        <v>13.928571428571429</v>
      </c>
      <c r="K128" s="136">
        <f t="shared" si="71"/>
        <v>9.6428571428571441</v>
      </c>
      <c r="L128" s="137">
        <f t="shared" si="71"/>
        <v>7.5</v>
      </c>
    </row>
    <row r="129" spans="1:41" ht="13.5" customHeight="1" x14ac:dyDescent="0.2">
      <c r="A129" s="286" t="str">
        <f>A97</f>
        <v>中濃圏域(n = 279 )　　</v>
      </c>
      <c r="B129" s="122">
        <f t="shared" si="60"/>
        <v>279</v>
      </c>
      <c r="C129" s="138">
        <f t="shared" ref="C129:L129" si="72">C113</f>
        <v>58</v>
      </c>
      <c r="D129" s="139">
        <f t="shared" si="72"/>
        <v>50</v>
      </c>
      <c r="E129" s="139">
        <f t="shared" si="72"/>
        <v>54</v>
      </c>
      <c r="F129" s="139">
        <f t="shared" si="72"/>
        <v>33</v>
      </c>
      <c r="G129" s="139">
        <f t="shared" si="72"/>
        <v>38</v>
      </c>
      <c r="H129" s="139">
        <f t="shared" si="72"/>
        <v>37</v>
      </c>
      <c r="I129" s="149">
        <f t="shared" si="72"/>
        <v>40</v>
      </c>
      <c r="J129" s="139">
        <f t="shared" si="72"/>
        <v>24</v>
      </c>
      <c r="K129" s="149">
        <f t="shared" si="72"/>
        <v>28</v>
      </c>
      <c r="L129" s="140">
        <f t="shared" si="72"/>
        <v>38</v>
      </c>
    </row>
    <row r="130" spans="1:41" x14ac:dyDescent="0.2">
      <c r="A130" s="287"/>
      <c r="B130" s="123">
        <f t="shared" si="60"/>
        <v>100</v>
      </c>
      <c r="C130" s="134">
        <f t="shared" ref="C130:L130" si="73">C114</f>
        <v>20.788530465949819</v>
      </c>
      <c r="D130" s="135">
        <f t="shared" si="73"/>
        <v>17.921146953405017</v>
      </c>
      <c r="E130" s="135">
        <f t="shared" si="73"/>
        <v>19.35483870967742</v>
      </c>
      <c r="F130" s="135">
        <f t="shared" si="73"/>
        <v>11.827956989247312</v>
      </c>
      <c r="G130" s="135">
        <f t="shared" si="73"/>
        <v>13.620071684587815</v>
      </c>
      <c r="H130" s="135">
        <f t="shared" si="73"/>
        <v>13.261648745519713</v>
      </c>
      <c r="I130" s="136">
        <f t="shared" si="73"/>
        <v>14.336917562724013</v>
      </c>
      <c r="J130" s="135">
        <f t="shared" si="73"/>
        <v>8.6021505376344098</v>
      </c>
      <c r="K130" s="136">
        <f t="shared" si="73"/>
        <v>10.035842293906811</v>
      </c>
      <c r="L130" s="137">
        <f t="shared" si="73"/>
        <v>13.620071684587815</v>
      </c>
    </row>
    <row r="131" spans="1:41" ht="13.5" customHeight="1" x14ac:dyDescent="0.2">
      <c r="A131" s="286" t="str">
        <f>A99</f>
        <v>東濃圏域(n = 262 )　　</v>
      </c>
      <c r="B131" s="122">
        <f t="shared" si="60"/>
        <v>262</v>
      </c>
      <c r="C131" s="138">
        <f t="shared" ref="C131:L131" si="74">C115</f>
        <v>53</v>
      </c>
      <c r="D131" s="139">
        <f t="shared" si="74"/>
        <v>52</v>
      </c>
      <c r="E131" s="139">
        <f t="shared" si="74"/>
        <v>44</v>
      </c>
      <c r="F131" s="139">
        <f t="shared" si="74"/>
        <v>46</v>
      </c>
      <c r="G131" s="139">
        <f t="shared" si="74"/>
        <v>41</v>
      </c>
      <c r="H131" s="139">
        <f t="shared" si="74"/>
        <v>44</v>
      </c>
      <c r="I131" s="149">
        <f t="shared" si="74"/>
        <v>47</v>
      </c>
      <c r="J131" s="139">
        <f t="shared" si="74"/>
        <v>38</v>
      </c>
      <c r="K131" s="149">
        <f t="shared" si="74"/>
        <v>19</v>
      </c>
      <c r="L131" s="140">
        <f t="shared" si="74"/>
        <v>21</v>
      </c>
    </row>
    <row r="132" spans="1:41" x14ac:dyDescent="0.2">
      <c r="A132" s="287"/>
      <c r="B132" s="123">
        <f t="shared" si="60"/>
        <v>100</v>
      </c>
      <c r="C132" s="134">
        <f t="shared" ref="C132:L132" si="75">C116</f>
        <v>20.229007633587788</v>
      </c>
      <c r="D132" s="135">
        <f t="shared" si="75"/>
        <v>19.847328244274809</v>
      </c>
      <c r="E132" s="135">
        <f t="shared" si="75"/>
        <v>16.793893129770993</v>
      </c>
      <c r="F132" s="135">
        <f t="shared" si="75"/>
        <v>17.557251908396946</v>
      </c>
      <c r="G132" s="135">
        <f t="shared" si="75"/>
        <v>15.648854961832063</v>
      </c>
      <c r="H132" s="135">
        <f t="shared" si="75"/>
        <v>16.793893129770993</v>
      </c>
      <c r="I132" s="136">
        <f t="shared" si="75"/>
        <v>17.938931297709924</v>
      </c>
      <c r="J132" s="135">
        <f t="shared" si="75"/>
        <v>14.503816793893129</v>
      </c>
      <c r="K132" s="136">
        <f t="shared" si="75"/>
        <v>7.2519083969465647</v>
      </c>
      <c r="L132" s="137">
        <f t="shared" si="75"/>
        <v>8.015267175572518</v>
      </c>
    </row>
    <row r="133" spans="1:41" ht="13.5" customHeight="1" x14ac:dyDescent="0.2">
      <c r="A133" s="286" t="str">
        <f>A101</f>
        <v>飛騨圏域(n = 114 )　　</v>
      </c>
      <c r="B133" s="122">
        <f t="shared" si="60"/>
        <v>114</v>
      </c>
      <c r="C133" s="138">
        <f t="shared" ref="C133:L133" si="76">C117</f>
        <v>37</v>
      </c>
      <c r="D133" s="139">
        <f t="shared" si="76"/>
        <v>22</v>
      </c>
      <c r="E133" s="139">
        <f t="shared" si="76"/>
        <v>17</v>
      </c>
      <c r="F133" s="139">
        <f t="shared" si="76"/>
        <v>9</v>
      </c>
      <c r="G133" s="139">
        <f t="shared" si="76"/>
        <v>19</v>
      </c>
      <c r="H133" s="139">
        <f t="shared" si="76"/>
        <v>28</v>
      </c>
      <c r="I133" s="149">
        <f t="shared" si="76"/>
        <v>14</v>
      </c>
      <c r="J133" s="139">
        <f t="shared" si="76"/>
        <v>17</v>
      </c>
      <c r="K133" s="149">
        <f t="shared" si="76"/>
        <v>10</v>
      </c>
      <c r="L133" s="140">
        <f t="shared" si="76"/>
        <v>8</v>
      </c>
    </row>
    <row r="134" spans="1:41" x14ac:dyDescent="0.2">
      <c r="A134" s="287"/>
      <c r="B134" s="123">
        <f t="shared" si="60"/>
        <v>100</v>
      </c>
      <c r="C134" s="134">
        <f t="shared" ref="C134:L134" si="77">C118</f>
        <v>32.456140350877192</v>
      </c>
      <c r="D134" s="135">
        <f t="shared" si="77"/>
        <v>19.298245614035086</v>
      </c>
      <c r="E134" s="135">
        <f t="shared" si="77"/>
        <v>14.912280701754385</v>
      </c>
      <c r="F134" s="135">
        <f t="shared" si="77"/>
        <v>7.8947368421052628</v>
      </c>
      <c r="G134" s="135">
        <f t="shared" si="77"/>
        <v>16.666666666666664</v>
      </c>
      <c r="H134" s="135">
        <f t="shared" si="77"/>
        <v>24.561403508771928</v>
      </c>
      <c r="I134" s="136">
        <f t="shared" si="77"/>
        <v>12.280701754385964</v>
      </c>
      <c r="J134" s="135">
        <f t="shared" si="77"/>
        <v>14.912280701754385</v>
      </c>
      <c r="K134" s="136">
        <f t="shared" si="77"/>
        <v>8.7719298245614024</v>
      </c>
      <c r="L134" s="137">
        <f t="shared" si="77"/>
        <v>7.0175438596491224</v>
      </c>
    </row>
    <row r="136" spans="1:41" x14ac:dyDescent="0.2">
      <c r="A136" s="3" t="s">
        <v>418</v>
      </c>
      <c r="B136" s="1" t="str">
        <f>B89</f>
        <v>県の取り組みで努力が足りないと思う分野</v>
      </c>
      <c r="C136" s="8">
        <v>1</v>
      </c>
      <c r="D136" s="9">
        <v>2</v>
      </c>
      <c r="E136" s="8">
        <v>3</v>
      </c>
      <c r="F136" s="9">
        <v>4</v>
      </c>
      <c r="G136" s="8">
        <v>5</v>
      </c>
      <c r="H136" s="9">
        <v>6</v>
      </c>
      <c r="I136" s="8">
        <v>7</v>
      </c>
      <c r="J136" s="9">
        <v>8</v>
      </c>
      <c r="K136" s="8">
        <v>9</v>
      </c>
      <c r="L136" s="9">
        <v>10</v>
      </c>
      <c r="M136" s="8">
        <v>11</v>
      </c>
      <c r="N136" s="9">
        <v>12</v>
      </c>
      <c r="O136" s="8">
        <v>13</v>
      </c>
      <c r="P136" s="9">
        <v>14</v>
      </c>
      <c r="Q136" s="8">
        <v>15</v>
      </c>
      <c r="R136" s="9">
        <v>16</v>
      </c>
      <c r="S136" s="8">
        <v>17</v>
      </c>
      <c r="T136" s="9">
        <v>18</v>
      </c>
      <c r="U136" s="8">
        <v>19</v>
      </c>
      <c r="V136" s="9">
        <v>20</v>
      </c>
      <c r="W136" s="8">
        <v>21</v>
      </c>
      <c r="X136" s="9">
        <v>22</v>
      </c>
      <c r="Y136" s="8">
        <v>23</v>
      </c>
      <c r="Z136" s="9">
        <v>24</v>
      </c>
      <c r="AA136" s="8">
        <v>25</v>
      </c>
      <c r="AB136" s="9">
        <v>26</v>
      </c>
      <c r="AC136" s="8">
        <v>27</v>
      </c>
      <c r="AD136" s="9">
        <v>28</v>
      </c>
      <c r="AE136" s="8">
        <v>29</v>
      </c>
      <c r="AF136" s="9">
        <v>30</v>
      </c>
      <c r="AG136" s="8">
        <v>31</v>
      </c>
      <c r="AH136" s="9">
        <v>32</v>
      </c>
      <c r="AI136" s="8">
        <v>33</v>
      </c>
      <c r="AJ136" s="9">
        <v>34</v>
      </c>
      <c r="AK136" s="8">
        <v>35</v>
      </c>
      <c r="AL136" s="9">
        <v>36</v>
      </c>
      <c r="AM136" s="8">
        <v>37</v>
      </c>
    </row>
    <row r="137" spans="1:41" ht="43.2" x14ac:dyDescent="0.2">
      <c r="A137" s="13" t="s">
        <v>29</v>
      </c>
      <c r="B137" s="67" t="str">
        <f>B90</f>
        <v>調査数</v>
      </c>
      <c r="C137" s="68" t="str">
        <f t="shared" ref="C137:AM137" si="78">C90</f>
        <v>防災対策</v>
      </c>
      <c r="D137" s="69" t="str">
        <f t="shared" si="78"/>
        <v>自然環境保全</v>
      </c>
      <c r="E137" s="69" t="str">
        <f t="shared" si="78"/>
        <v>住環境保全</v>
      </c>
      <c r="F137" s="69" t="str">
        <f t="shared" si="78"/>
        <v>廃棄物対策</v>
      </c>
      <c r="G137" s="69" t="str">
        <f t="shared" si="78"/>
        <v>消費者保護</v>
      </c>
      <c r="H137" s="69" t="str">
        <f t="shared" si="78"/>
        <v>防犯・交通安全対策</v>
      </c>
      <c r="I137" s="69" t="str">
        <f t="shared" si="78"/>
        <v>地域コミュニティの活性化</v>
      </c>
      <c r="J137" s="69" t="str">
        <f t="shared" si="78"/>
        <v>地域医療の確保</v>
      </c>
      <c r="K137" s="69" t="str">
        <f t="shared" si="78"/>
        <v>健康増進</v>
      </c>
      <c r="L137" s="69" t="str">
        <f t="shared" si="78"/>
        <v>食品の安全対策</v>
      </c>
      <c r="M137" s="69" t="str">
        <f t="shared" si="78"/>
        <v>薬物対策</v>
      </c>
      <c r="N137" s="69" t="str">
        <f t="shared" si="78"/>
        <v>高齢者福祉</v>
      </c>
      <c r="O137" s="69" t="str">
        <f t="shared" si="78"/>
        <v>障がい者福祉</v>
      </c>
      <c r="P137" s="69" t="str">
        <f t="shared" si="78"/>
        <v>少子化対策</v>
      </c>
      <c r="Q137" s="69" t="str">
        <f t="shared" si="78"/>
        <v>子育て支援</v>
      </c>
      <c r="R137" s="69" t="str">
        <f t="shared" si="78"/>
        <v>中小企業支援</v>
      </c>
      <c r="S137" s="69" t="str">
        <f t="shared" si="78"/>
        <v>企業誘致</v>
      </c>
      <c r="T137" s="69" t="str">
        <f t="shared" si="78"/>
        <v>成長産業分野の振興</v>
      </c>
      <c r="U137" s="69" t="str">
        <f t="shared" si="78"/>
        <v>観光振興</v>
      </c>
      <c r="V137" s="69" t="str">
        <f t="shared" si="78"/>
        <v>就労支援</v>
      </c>
      <c r="W137" s="69" t="str">
        <f t="shared" si="78"/>
        <v>労働環境改善</v>
      </c>
      <c r="X137" s="69" t="str">
        <f t="shared" si="78"/>
        <v>様々な産業を担う人材の育成</v>
      </c>
      <c r="Y137" s="69" t="str">
        <f t="shared" si="78"/>
        <v>女性の活躍推進</v>
      </c>
      <c r="Z137" s="69" t="str">
        <f t="shared" si="78"/>
        <v>農業等振興</v>
      </c>
      <c r="AA137" s="69" t="str">
        <f t="shared" si="78"/>
        <v>林業振興</v>
      </c>
      <c r="AB137" s="69" t="str">
        <f t="shared" si="78"/>
        <v>道路整備・維持管理</v>
      </c>
      <c r="AC137" s="69" t="str">
        <f t="shared" si="78"/>
        <v>河川整備・維持管理</v>
      </c>
      <c r="AD137" s="69" t="str">
        <f t="shared" si="78"/>
        <v>砂防対策</v>
      </c>
      <c r="AE137" s="69" t="str">
        <f t="shared" si="78"/>
        <v>公共交通の充実</v>
      </c>
      <c r="AF137" s="69" t="str">
        <f t="shared" si="78"/>
        <v>公園整備</v>
      </c>
      <c r="AG137" s="69" t="str">
        <f t="shared" si="78"/>
        <v>学校教育の充実</v>
      </c>
      <c r="AH137" s="69" t="str">
        <f t="shared" si="78"/>
        <v>社会教育・生涯学習の充実</v>
      </c>
      <c r="AI137" s="69" t="str">
        <f t="shared" si="78"/>
        <v>文化・芸術の振興</v>
      </c>
      <c r="AJ137" s="69" t="str">
        <f t="shared" si="78"/>
        <v>スポーツやレクリエーションの推進</v>
      </c>
      <c r="AK137" s="69" t="str">
        <f t="shared" si="78"/>
        <v>若者の県内定着</v>
      </c>
      <c r="AL137" s="69" t="str">
        <f t="shared" si="78"/>
        <v>県外からの移住・定住の推進</v>
      </c>
      <c r="AM137" s="71" t="str">
        <f t="shared" si="78"/>
        <v>無回答</v>
      </c>
      <c r="AN137" s="5" t="s">
        <v>122</v>
      </c>
    </row>
    <row r="138" spans="1:41" ht="13.5" customHeight="1" x14ac:dyDescent="0.2">
      <c r="A138" s="286" t="str">
        <f>'問10-1M（表）'!A138</f>
        <v>全体(n = 1,553 )　　</v>
      </c>
      <c r="B138" s="36">
        <v>1566</v>
      </c>
      <c r="C138" s="28">
        <v>197</v>
      </c>
      <c r="D138" s="29">
        <v>81</v>
      </c>
      <c r="E138" s="29">
        <v>130</v>
      </c>
      <c r="F138" s="29">
        <v>162</v>
      </c>
      <c r="G138" s="29">
        <v>101</v>
      </c>
      <c r="H138" s="29">
        <v>125</v>
      </c>
      <c r="I138" s="29">
        <v>87</v>
      </c>
      <c r="J138" s="29">
        <v>200</v>
      </c>
      <c r="K138" s="29">
        <v>55</v>
      </c>
      <c r="L138" s="29">
        <v>44</v>
      </c>
      <c r="M138" s="29">
        <v>33</v>
      </c>
      <c r="N138" s="29">
        <v>221</v>
      </c>
      <c r="O138" s="29">
        <v>107</v>
      </c>
      <c r="P138" s="29">
        <v>278</v>
      </c>
      <c r="Q138" s="29">
        <v>225</v>
      </c>
      <c r="R138" s="29">
        <v>140</v>
      </c>
      <c r="S138" s="29">
        <v>148</v>
      </c>
      <c r="T138" s="29">
        <v>59</v>
      </c>
      <c r="U138" s="29">
        <v>169</v>
      </c>
      <c r="V138" s="29">
        <v>136</v>
      </c>
      <c r="W138" s="29">
        <v>106</v>
      </c>
      <c r="X138" s="29">
        <v>124</v>
      </c>
      <c r="Y138" s="29">
        <v>159</v>
      </c>
      <c r="Z138" s="29">
        <v>61</v>
      </c>
      <c r="AA138" s="29">
        <v>69</v>
      </c>
      <c r="AB138" s="29">
        <v>199</v>
      </c>
      <c r="AC138" s="29">
        <v>90</v>
      </c>
      <c r="AD138" s="29">
        <v>89</v>
      </c>
      <c r="AE138" s="29">
        <v>262</v>
      </c>
      <c r="AF138" s="29">
        <v>117</v>
      </c>
      <c r="AG138" s="29">
        <v>121</v>
      </c>
      <c r="AH138" s="29">
        <v>45</v>
      </c>
      <c r="AI138" s="29">
        <v>64</v>
      </c>
      <c r="AJ138" s="29">
        <v>56</v>
      </c>
      <c r="AK138" s="29">
        <v>323</v>
      </c>
      <c r="AL138" s="29">
        <v>147</v>
      </c>
      <c r="AM138" s="31"/>
      <c r="AN138" s="5">
        <f>SUM(C138:AM138)</f>
        <v>4730</v>
      </c>
    </row>
    <row r="139" spans="1:41" x14ac:dyDescent="0.2">
      <c r="A139" s="287"/>
      <c r="B139" s="37">
        <v>100</v>
      </c>
      <c r="C139" s="20">
        <v>12.685125563425629</v>
      </c>
      <c r="D139" s="232">
        <v>5.2157115260785574</v>
      </c>
      <c r="E139" s="232">
        <v>8.3708950418544763</v>
      </c>
      <c r="F139" s="232">
        <v>10.431423052157115</v>
      </c>
      <c r="G139" s="232">
        <v>6.5035415325177075</v>
      </c>
      <c r="H139" s="232">
        <v>8.0489375402446885</v>
      </c>
      <c r="I139" s="232">
        <v>5.6020605280103029</v>
      </c>
      <c r="J139" s="232">
        <v>12.878300064391501</v>
      </c>
      <c r="K139" s="232">
        <v>3.5415325177076626</v>
      </c>
      <c r="L139" s="232">
        <v>2.8332260141661303</v>
      </c>
      <c r="M139" s="232">
        <v>2.1249195106245975</v>
      </c>
      <c r="N139" s="232">
        <v>14.230521571152607</v>
      </c>
      <c r="O139" s="232">
        <v>6.889890534449453</v>
      </c>
      <c r="P139" s="232">
        <v>17.900837089504186</v>
      </c>
      <c r="Q139" s="232">
        <v>14.488087572440438</v>
      </c>
      <c r="R139" s="232">
        <v>9.01481004507405</v>
      </c>
      <c r="S139" s="232">
        <v>9.5299420476497101</v>
      </c>
      <c r="T139" s="232">
        <v>3.7990985189954927</v>
      </c>
      <c r="U139" s="232">
        <v>10.882163554410818</v>
      </c>
      <c r="V139" s="232">
        <v>8.7572440437862209</v>
      </c>
      <c r="W139" s="232">
        <v>6.8254990341274953</v>
      </c>
      <c r="X139" s="232">
        <v>7.9845460399227299</v>
      </c>
      <c r="Y139" s="232">
        <v>10.238248551191242</v>
      </c>
      <c r="Z139" s="232">
        <v>3.9278815196394077</v>
      </c>
      <c r="AA139" s="232">
        <v>4.4430135222150673</v>
      </c>
      <c r="AB139" s="232">
        <v>12.813908564069543</v>
      </c>
      <c r="AC139" s="232">
        <v>5.7952350289761752</v>
      </c>
      <c r="AD139" s="232">
        <v>5.7308435286542174</v>
      </c>
      <c r="AE139" s="232">
        <v>16.870573084352866</v>
      </c>
      <c r="AF139" s="232">
        <v>7.5338055376690276</v>
      </c>
      <c r="AG139" s="232">
        <v>7.7913715389568576</v>
      </c>
      <c r="AH139" s="232">
        <v>2.8976175144880876</v>
      </c>
      <c r="AI139" s="232">
        <v>4.1210560206052804</v>
      </c>
      <c r="AJ139" s="232">
        <v>3.6059240180296199</v>
      </c>
      <c r="AK139" s="232">
        <v>20.798454603992273</v>
      </c>
      <c r="AL139" s="232">
        <v>9.4655505473277533</v>
      </c>
      <c r="AM139" s="231"/>
      <c r="AN139" s="214"/>
    </row>
    <row r="140" spans="1:41" ht="13.5" customHeight="1" x14ac:dyDescent="0.2">
      <c r="A140" s="286" t="str">
        <f>'問10-1M（表）'!A140</f>
        <v>自営業(n = 145 )　　</v>
      </c>
      <c r="B140" s="36">
        <v>145</v>
      </c>
      <c r="C140" s="32">
        <v>15</v>
      </c>
      <c r="D140" s="33">
        <v>11</v>
      </c>
      <c r="E140" s="33">
        <v>9</v>
      </c>
      <c r="F140" s="33">
        <v>17</v>
      </c>
      <c r="G140" s="33">
        <v>7</v>
      </c>
      <c r="H140" s="33">
        <v>11</v>
      </c>
      <c r="I140" s="33">
        <v>5</v>
      </c>
      <c r="J140" s="33">
        <v>19</v>
      </c>
      <c r="K140" s="33">
        <v>2</v>
      </c>
      <c r="L140" s="33">
        <v>6</v>
      </c>
      <c r="M140" s="33">
        <v>3</v>
      </c>
      <c r="N140" s="33">
        <v>21</v>
      </c>
      <c r="O140" s="33">
        <v>9</v>
      </c>
      <c r="P140" s="33">
        <v>25</v>
      </c>
      <c r="Q140" s="33">
        <v>12</v>
      </c>
      <c r="R140" s="33">
        <v>26</v>
      </c>
      <c r="S140" s="33">
        <v>17</v>
      </c>
      <c r="T140" s="33">
        <v>7</v>
      </c>
      <c r="U140" s="33">
        <v>16</v>
      </c>
      <c r="V140" s="33">
        <v>10</v>
      </c>
      <c r="W140" s="33">
        <v>4</v>
      </c>
      <c r="X140" s="33">
        <v>16</v>
      </c>
      <c r="Y140" s="33">
        <v>10</v>
      </c>
      <c r="Z140" s="33">
        <v>11</v>
      </c>
      <c r="AA140" s="33">
        <v>9</v>
      </c>
      <c r="AB140" s="33">
        <v>21</v>
      </c>
      <c r="AC140" s="33">
        <v>6</v>
      </c>
      <c r="AD140" s="33">
        <v>7</v>
      </c>
      <c r="AE140" s="33">
        <v>17</v>
      </c>
      <c r="AF140" s="33">
        <v>12</v>
      </c>
      <c r="AG140" s="33">
        <v>7</v>
      </c>
      <c r="AH140" s="33">
        <v>6</v>
      </c>
      <c r="AI140" s="33">
        <v>4</v>
      </c>
      <c r="AJ140" s="33">
        <v>3</v>
      </c>
      <c r="AK140" s="33">
        <v>29</v>
      </c>
      <c r="AL140" s="33">
        <v>19</v>
      </c>
      <c r="AM140" s="35"/>
      <c r="AN140" s="5">
        <f>SUM(C140:AM140)</f>
        <v>429</v>
      </c>
      <c r="AO140" t="str">
        <f>" 自営業（ n = "&amp;B140&amp;"）"</f>
        <v xml:space="preserve"> 自営業（ n = 145）</v>
      </c>
    </row>
    <row r="141" spans="1:41" x14ac:dyDescent="0.2">
      <c r="A141" s="287"/>
      <c r="B141" s="37">
        <v>100</v>
      </c>
      <c r="C141" s="20">
        <f t="shared" ref="C141:AL141" si="79">C140/$B$140*100</f>
        <v>10.344827586206897</v>
      </c>
      <c r="D141" s="20">
        <f t="shared" si="79"/>
        <v>7.5862068965517242</v>
      </c>
      <c r="E141" s="20">
        <f t="shared" si="79"/>
        <v>6.2068965517241379</v>
      </c>
      <c r="F141" s="20">
        <f t="shared" si="79"/>
        <v>11.724137931034482</v>
      </c>
      <c r="G141" s="20">
        <f t="shared" si="79"/>
        <v>4.8275862068965516</v>
      </c>
      <c r="H141" s="20">
        <f t="shared" si="79"/>
        <v>7.5862068965517242</v>
      </c>
      <c r="I141" s="20">
        <f t="shared" si="79"/>
        <v>3.4482758620689653</v>
      </c>
      <c r="J141" s="20">
        <f t="shared" si="79"/>
        <v>13.103448275862069</v>
      </c>
      <c r="K141" s="20">
        <f t="shared" si="79"/>
        <v>1.3793103448275863</v>
      </c>
      <c r="L141" s="20">
        <f t="shared" si="79"/>
        <v>4.1379310344827589</v>
      </c>
      <c r="M141" s="20">
        <f t="shared" si="79"/>
        <v>2.0689655172413794</v>
      </c>
      <c r="N141" s="20">
        <f t="shared" si="79"/>
        <v>14.482758620689657</v>
      </c>
      <c r="O141" s="20">
        <f t="shared" si="79"/>
        <v>6.2068965517241379</v>
      </c>
      <c r="P141" s="20">
        <f t="shared" si="79"/>
        <v>17.241379310344829</v>
      </c>
      <c r="Q141" s="20">
        <f t="shared" si="79"/>
        <v>8.2758620689655178</v>
      </c>
      <c r="R141" s="20">
        <f t="shared" si="79"/>
        <v>17.931034482758619</v>
      </c>
      <c r="S141" s="20">
        <f t="shared" si="79"/>
        <v>11.724137931034482</v>
      </c>
      <c r="T141" s="20">
        <f t="shared" si="79"/>
        <v>4.8275862068965516</v>
      </c>
      <c r="U141" s="20">
        <f t="shared" si="79"/>
        <v>11.03448275862069</v>
      </c>
      <c r="V141" s="20">
        <f t="shared" si="79"/>
        <v>6.8965517241379306</v>
      </c>
      <c r="W141" s="20">
        <f t="shared" si="79"/>
        <v>2.7586206896551726</v>
      </c>
      <c r="X141" s="20">
        <f t="shared" si="79"/>
        <v>11.03448275862069</v>
      </c>
      <c r="Y141" s="20">
        <f t="shared" si="79"/>
        <v>6.8965517241379306</v>
      </c>
      <c r="Z141" s="20">
        <f t="shared" si="79"/>
        <v>7.5862068965517242</v>
      </c>
      <c r="AA141" s="20">
        <f t="shared" si="79"/>
        <v>6.2068965517241379</v>
      </c>
      <c r="AB141" s="20">
        <f t="shared" si="79"/>
        <v>14.482758620689657</v>
      </c>
      <c r="AC141" s="20">
        <f t="shared" si="79"/>
        <v>4.1379310344827589</v>
      </c>
      <c r="AD141" s="20">
        <f t="shared" si="79"/>
        <v>4.8275862068965516</v>
      </c>
      <c r="AE141" s="20">
        <f t="shared" si="79"/>
        <v>11.724137931034482</v>
      </c>
      <c r="AF141" s="20">
        <f t="shared" si="79"/>
        <v>8.2758620689655178</v>
      </c>
      <c r="AG141" s="20">
        <f t="shared" si="79"/>
        <v>4.8275862068965516</v>
      </c>
      <c r="AH141" s="20">
        <f t="shared" si="79"/>
        <v>4.1379310344827589</v>
      </c>
      <c r="AI141" s="20">
        <f t="shared" si="79"/>
        <v>2.7586206896551726</v>
      </c>
      <c r="AJ141" s="20">
        <f t="shared" si="79"/>
        <v>2.0689655172413794</v>
      </c>
      <c r="AK141" s="20">
        <f t="shared" si="79"/>
        <v>20</v>
      </c>
      <c r="AL141" s="20">
        <f t="shared" si="79"/>
        <v>13.103448275862069</v>
      </c>
      <c r="AM141" s="20"/>
      <c r="AN141" s="214"/>
    </row>
    <row r="142" spans="1:41" ht="13.5" customHeight="1" x14ac:dyDescent="0.2">
      <c r="A142" s="286" t="str">
        <f>'問10-1M（表）'!A142</f>
        <v>自由業(※1)(n = 14 )　　</v>
      </c>
      <c r="B142" s="36">
        <v>14</v>
      </c>
      <c r="C142" s="32">
        <v>3</v>
      </c>
      <c r="D142" s="33">
        <v>2</v>
      </c>
      <c r="E142" s="33">
        <v>2</v>
      </c>
      <c r="F142" s="33">
        <v>3</v>
      </c>
      <c r="G142" s="33">
        <v>1</v>
      </c>
      <c r="H142" s="33">
        <v>2</v>
      </c>
      <c r="I142" s="33">
        <v>3</v>
      </c>
      <c r="J142" s="33">
        <v>1</v>
      </c>
      <c r="K142" s="33">
        <v>3</v>
      </c>
      <c r="L142" s="33">
        <v>1</v>
      </c>
      <c r="M142" s="33">
        <v>1</v>
      </c>
      <c r="N142" s="33">
        <v>3</v>
      </c>
      <c r="O142" s="33">
        <v>1</v>
      </c>
      <c r="P142" s="33">
        <v>4</v>
      </c>
      <c r="Q142" s="33">
        <v>3</v>
      </c>
      <c r="R142" s="33">
        <v>2</v>
      </c>
      <c r="S142" s="33">
        <v>1</v>
      </c>
      <c r="T142" s="33">
        <v>0</v>
      </c>
      <c r="U142" s="33">
        <v>5</v>
      </c>
      <c r="V142" s="33">
        <v>2</v>
      </c>
      <c r="W142" s="33">
        <v>0</v>
      </c>
      <c r="X142" s="33">
        <v>2</v>
      </c>
      <c r="Y142" s="33">
        <v>1</v>
      </c>
      <c r="Z142" s="33">
        <v>0</v>
      </c>
      <c r="AA142" s="33">
        <v>1</v>
      </c>
      <c r="AB142" s="33">
        <v>1</v>
      </c>
      <c r="AC142" s="33">
        <v>0</v>
      </c>
      <c r="AD142" s="33">
        <v>0</v>
      </c>
      <c r="AE142" s="33">
        <v>1</v>
      </c>
      <c r="AF142" s="33">
        <v>0</v>
      </c>
      <c r="AG142" s="33">
        <v>1</v>
      </c>
      <c r="AH142" s="33">
        <v>0</v>
      </c>
      <c r="AI142" s="33">
        <v>1</v>
      </c>
      <c r="AJ142" s="33">
        <v>1</v>
      </c>
      <c r="AK142" s="33">
        <v>1</v>
      </c>
      <c r="AL142" s="33">
        <v>0</v>
      </c>
      <c r="AM142" s="35"/>
      <c r="AN142" s="5">
        <f>SUM(C142:AM142)</f>
        <v>53</v>
      </c>
      <c r="AO142" t="str">
        <f>" 自由業（ n = "&amp;B142&amp;"）"</f>
        <v xml:space="preserve"> 自由業（ n = 14）</v>
      </c>
    </row>
    <row r="143" spans="1:41" x14ac:dyDescent="0.2">
      <c r="A143" s="287"/>
      <c r="B143" s="37">
        <v>100</v>
      </c>
      <c r="C143" s="20">
        <f t="shared" ref="C143:AL143" si="80">C142/$B$142*100</f>
        <v>21.428571428571427</v>
      </c>
      <c r="D143" s="20">
        <f t="shared" si="80"/>
        <v>14.285714285714285</v>
      </c>
      <c r="E143" s="20">
        <f t="shared" si="80"/>
        <v>14.285714285714285</v>
      </c>
      <c r="F143" s="20">
        <f t="shared" si="80"/>
        <v>21.428571428571427</v>
      </c>
      <c r="G143" s="20">
        <f t="shared" si="80"/>
        <v>7.1428571428571423</v>
      </c>
      <c r="H143" s="20">
        <f t="shared" si="80"/>
        <v>14.285714285714285</v>
      </c>
      <c r="I143" s="20">
        <f t="shared" si="80"/>
        <v>21.428571428571427</v>
      </c>
      <c r="J143" s="20">
        <f t="shared" si="80"/>
        <v>7.1428571428571423</v>
      </c>
      <c r="K143" s="20">
        <f t="shared" si="80"/>
        <v>21.428571428571427</v>
      </c>
      <c r="L143" s="20">
        <f t="shared" si="80"/>
        <v>7.1428571428571423</v>
      </c>
      <c r="M143" s="20">
        <f t="shared" si="80"/>
        <v>7.1428571428571423</v>
      </c>
      <c r="N143" s="20">
        <f t="shared" si="80"/>
        <v>21.428571428571427</v>
      </c>
      <c r="O143" s="20">
        <f t="shared" si="80"/>
        <v>7.1428571428571423</v>
      </c>
      <c r="P143" s="20">
        <f t="shared" si="80"/>
        <v>28.571428571428569</v>
      </c>
      <c r="Q143" s="20">
        <f t="shared" si="80"/>
        <v>21.428571428571427</v>
      </c>
      <c r="R143" s="20">
        <f t="shared" si="80"/>
        <v>14.285714285714285</v>
      </c>
      <c r="S143" s="20">
        <f t="shared" si="80"/>
        <v>7.1428571428571423</v>
      </c>
      <c r="T143" s="20">
        <f t="shared" si="80"/>
        <v>0</v>
      </c>
      <c r="U143" s="20">
        <f t="shared" si="80"/>
        <v>35.714285714285715</v>
      </c>
      <c r="V143" s="20">
        <f t="shared" si="80"/>
        <v>14.285714285714285</v>
      </c>
      <c r="W143" s="20">
        <f t="shared" si="80"/>
        <v>0</v>
      </c>
      <c r="X143" s="20">
        <f t="shared" si="80"/>
        <v>14.285714285714285</v>
      </c>
      <c r="Y143" s="20">
        <f t="shared" si="80"/>
        <v>7.1428571428571423</v>
      </c>
      <c r="Z143" s="20">
        <f t="shared" si="80"/>
        <v>0</v>
      </c>
      <c r="AA143" s="20">
        <f t="shared" si="80"/>
        <v>7.1428571428571423</v>
      </c>
      <c r="AB143" s="20">
        <f t="shared" si="80"/>
        <v>7.1428571428571423</v>
      </c>
      <c r="AC143" s="20">
        <f t="shared" si="80"/>
        <v>0</v>
      </c>
      <c r="AD143" s="20">
        <f t="shared" si="80"/>
        <v>0</v>
      </c>
      <c r="AE143" s="20">
        <f t="shared" si="80"/>
        <v>7.1428571428571423</v>
      </c>
      <c r="AF143" s="20">
        <f t="shared" si="80"/>
        <v>0</v>
      </c>
      <c r="AG143" s="20">
        <f t="shared" si="80"/>
        <v>7.1428571428571423</v>
      </c>
      <c r="AH143" s="20">
        <f t="shared" si="80"/>
        <v>0</v>
      </c>
      <c r="AI143" s="20">
        <f t="shared" si="80"/>
        <v>7.1428571428571423</v>
      </c>
      <c r="AJ143" s="20">
        <f t="shared" si="80"/>
        <v>7.1428571428571423</v>
      </c>
      <c r="AK143" s="20">
        <f t="shared" si="80"/>
        <v>7.1428571428571423</v>
      </c>
      <c r="AL143" s="20">
        <f t="shared" si="80"/>
        <v>0</v>
      </c>
      <c r="AM143" s="20"/>
      <c r="AN143" s="214"/>
    </row>
    <row r="144" spans="1:41" ht="13.5" customHeight="1" x14ac:dyDescent="0.2">
      <c r="A144" s="286" t="str">
        <f>'問10-1M（表）'!A144</f>
        <v>会社・団体役員(n = 152 )　　</v>
      </c>
      <c r="B144" s="36">
        <v>152</v>
      </c>
      <c r="C144" s="32">
        <v>19</v>
      </c>
      <c r="D144" s="33">
        <v>10</v>
      </c>
      <c r="E144" s="33">
        <v>13</v>
      </c>
      <c r="F144" s="33">
        <v>20</v>
      </c>
      <c r="G144" s="33">
        <v>11</v>
      </c>
      <c r="H144" s="33">
        <v>18</v>
      </c>
      <c r="I144" s="33">
        <v>11</v>
      </c>
      <c r="J144" s="33">
        <v>20</v>
      </c>
      <c r="K144" s="33">
        <v>8</v>
      </c>
      <c r="L144" s="33">
        <v>3</v>
      </c>
      <c r="M144" s="33">
        <v>3</v>
      </c>
      <c r="N144" s="33">
        <v>14</v>
      </c>
      <c r="O144" s="33">
        <v>10</v>
      </c>
      <c r="P144" s="33">
        <v>33</v>
      </c>
      <c r="Q144" s="33">
        <v>26</v>
      </c>
      <c r="R144" s="33">
        <v>19</v>
      </c>
      <c r="S144" s="33">
        <v>6</v>
      </c>
      <c r="T144" s="33">
        <v>8</v>
      </c>
      <c r="U144" s="33">
        <v>26</v>
      </c>
      <c r="V144" s="33">
        <v>18</v>
      </c>
      <c r="W144" s="33">
        <v>12</v>
      </c>
      <c r="X144" s="33">
        <v>15</v>
      </c>
      <c r="Y144" s="33">
        <v>10</v>
      </c>
      <c r="Z144" s="33">
        <v>4</v>
      </c>
      <c r="AA144" s="33">
        <v>10</v>
      </c>
      <c r="AB144" s="33">
        <v>16</v>
      </c>
      <c r="AC144" s="33">
        <v>9</v>
      </c>
      <c r="AD144" s="33">
        <v>8</v>
      </c>
      <c r="AE144" s="33">
        <v>25</v>
      </c>
      <c r="AF144" s="33">
        <v>12</v>
      </c>
      <c r="AG144" s="33">
        <v>15</v>
      </c>
      <c r="AH144" s="33">
        <v>4</v>
      </c>
      <c r="AI144" s="33">
        <v>4</v>
      </c>
      <c r="AJ144" s="33">
        <v>7</v>
      </c>
      <c r="AK144" s="33">
        <v>36</v>
      </c>
      <c r="AL144" s="33">
        <v>14</v>
      </c>
      <c r="AM144" s="35"/>
      <c r="AN144" s="5">
        <f>SUM(C144:AM144)</f>
        <v>497</v>
      </c>
      <c r="AO144" t="str">
        <f>" 会社・団体役員（ n = "&amp;B144&amp;"）"</f>
        <v xml:space="preserve"> 会社・団体役員（ n = 152）</v>
      </c>
    </row>
    <row r="145" spans="1:41" x14ac:dyDescent="0.2">
      <c r="A145" s="287"/>
      <c r="B145" s="37">
        <v>100</v>
      </c>
      <c r="C145" s="20">
        <f t="shared" ref="C145:AL145" si="81">C144/$B$144*100</f>
        <v>12.5</v>
      </c>
      <c r="D145" s="20">
        <f t="shared" si="81"/>
        <v>6.5789473684210522</v>
      </c>
      <c r="E145" s="20">
        <f t="shared" si="81"/>
        <v>8.5526315789473681</v>
      </c>
      <c r="F145" s="20">
        <f t="shared" si="81"/>
        <v>13.157894736842104</v>
      </c>
      <c r="G145" s="20">
        <f t="shared" si="81"/>
        <v>7.2368421052631584</v>
      </c>
      <c r="H145" s="20">
        <f t="shared" si="81"/>
        <v>11.842105263157894</v>
      </c>
      <c r="I145" s="20">
        <f t="shared" si="81"/>
        <v>7.2368421052631584</v>
      </c>
      <c r="J145" s="20">
        <f t="shared" si="81"/>
        <v>13.157894736842104</v>
      </c>
      <c r="K145" s="20">
        <f t="shared" si="81"/>
        <v>5.2631578947368416</v>
      </c>
      <c r="L145" s="20">
        <f t="shared" si="81"/>
        <v>1.9736842105263157</v>
      </c>
      <c r="M145" s="20">
        <f t="shared" si="81"/>
        <v>1.9736842105263157</v>
      </c>
      <c r="N145" s="20">
        <f t="shared" si="81"/>
        <v>9.2105263157894726</v>
      </c>
      <c r="O145" s="20">
        <f t="shared" si="81"/>
        <v>6.5789473684210522</v>
      </c>
      <c r="P145" s="20">
        <f t="shared" si="81"/>
        <v>21.710526315789476</v>
      </c>
      <c r="Q145" s="20">
        <f t="shared" si="81"/>
        <v>17.105263157894736</v>
      </c>
      <c r="R145" s="20">
        <f t="shared" si="81"/>
        <v>12.5</v>
      </c>
      <c r="S145" s="20">
        <f t="shared" si="81"/>
        <v>3.9473684210526314</v>
      </c>
      <c r="T145" s="20">
        <f t="shared" si="81"/>
        <v>5.2631578947368416</v>
      </c>
      <c r="U145" s="20">
        <f t="shared" si="81"/>
        <v>17.105263157894736</v>
      </c>
      <c r="V145" s="20">
        <f t="shared" si="81"/>
        <v>11.842105263157894</v>
      </c>
      <c r="W145" s="20">
        <f t="shared" si="81"/>
        <v>7.8947368421052628</v>
      </c>
      <c r="X145" s="20">
        <f t="shared" si="81"/>
        <v>9.8684210526315788</v>
      </c>
      <c r="Y145" s="20">
        <f t="shared" si="81"/>
        <v>6.5789473684210522</v>
      </c>
      <c r="Z145" s="20">
        <f t="shared" si="81"/>
        <v>2.6315789473684208</v>
      </c>
      <c r="AA145" s="20">
        <f t="shared" si="81"/>
        <v>6.5789473684210522</v>
      </c>
      <c r="AB145" s="20">
        <f t="shared" si="81"/>
        <v>10.526315789473683</v>
      </c>
      <c r="AC145" s="20">
        <f t="shared" si="81"/>
        <v>5.9210526315789469</v>
      </c>
      <c r="AD145" s="20">
        <f t="shared" si="81"/>
        <v>5.2631578947368416</v>
      </c>
      <c r="AE145" s="20">
        <f t="shared" si="81"/>
        <v>16.447368421052634</v>
      </c>
      <c r="AF145" s="20">
        <f t="shared" si="81"/>
        <v>7.8947368421052628</v>
      </c>
      <c r="AG145" s="20">
        <f t="shared" si="81"/>
        <v>9.8684210526315788</v>
      </c>
      <c r="AH145" s="20">
        <f t="shared" si="81"/>
        <v>2.6315789473684208</v>
      </c>
      <c r="AI145" s="20">
        <f t="shared" si="81"/>
        <v>2.6315789473684208</v>
      </c>
      <c r="AJ145" s="20">
        <f t="shared" si="81"/>
        <v>4.6052631578947363</v>
      </c>
      <c r="AK145" s="20">
        <f t="shared" si="81"/>
        <v>23.684210526315788</v>
      </c>
      <c r="AL145" s="20">
        <f t="shared" si="81"/>
        <v>9.2105263157894726</v>
      </c>
      <c r="AM145" s="20"/>
      <c r="AN145" s="214"/>
    </row>
    <row r="146" spans="1:41" ht="13.5" customHeight="1" x14ac:dyDescent="0.2">
      <c r="A146" s="290" t="str">
        <f>'問10-1M（表）'!A146</f>
        <v>正規の従業員・職員(n = 361 )　　</v>
      </c>
      <c r="B146" s="36">
        <v>361</v>
      </c>
      <c r="C146" s="32">
        <v>40</v>
      </c>
      <c r="D146" s="33">
        <v>24</v>
      </c>
      <c r="E146" s="33">
        <v>26</v>
      </c>
      <c r="F146" s="33">
        <v>29</v>
      </c>
      <c r="G146" s="33">
        <v>25</v>
      </c>
      <c r="H146" s="33">
        <v>27</v>
      </c>
      <c r="I146" s="33">
        <v>21</v>
      </c>
      <c r="J146" s="33">
        <v>51</v>
      </c>
      <c r="K146" s="33">
        <v>10</v>
      </c>
      <c r="L146" s="33">
        <v>6</v>
      </c>
      <c r="M146" s="33">
        <v>8</v>
      </c>
      <c r="N146" s="33">
        <v>47</v>
      </c>
      <c r="O146" s="33">
        <v>25</v>
      </c>
      <c r="P146" s="33">
        <v>79</v>
      </c>
      <c r="Q146" s="33">
        <v>80</v>
      </c>
      <c r="R146" s="33">
        <v>38</v>
      </c>
      <c r="S146" s="33">
        <v>25</v>
      </c>
      <c r="T146" s="33">
        <v>14</v>
      </c>
      <c r="U146" s="33">
        <v>43</v>
      </c>
      <c r="V146" s="33">
        <v>30</v>
      </c>
      <c r="W146" s="33">
        <v>36</v>
      </c>
      <c r="X146" s="33">
        <v>23</v>
      </c>
      <c r="Y146" s="33">
        <v>38</v>
      </c>
      <c r="Z146" s="33">
        <v>18</v>
      </c>
      <c r="AA146" s="33">
        <v>9</v>
      </c>
      <c r="AB146" s="33">
        <v>54</v>
      </c>
      <c r="AC146" s="33">
        <v>17</v>
      </c>
      <c r="AD146" s="33">
        <v>22</v>
      </c>
      <c r="AE146" s="33">
        <v>59</v>
      </c>
      <c r="AF146" s="33">
        <v>29</v>
      </c>
      <c r="AG146" s="33">
        <v>30</v>
      </c>
      <c r="AH146" s="33">
        <v>10</v>
      </c>
      <c r="AI146" s="33">
        <v>16</v>
      </c>
      <c r="AJ146" s="33">
        <v>15</v>
      </c>
      <c r="AK146" s="33">
        <v>82</v>
      </c>
      <c r="AL146" s="33">
        <v>36</v>
      </c>
      <c r="AM146" s="35"/>
      <c r="AN146" s="5">
        <f>SUM(C146:AM146)</f>
        <v>1142</v>
      </c>
      <c r="AO146" t="str">
        <f>" 正規の従業員・職員（ n = "&amp;B146&amp;"）"</f>
        <v xml:space="preserve"> 正規の従業員・職員（ n = 361）</v>
      </c>
    </row>
    <row r="147" spans="1:41" x14ac:dyDescent="0.2">
      <c r="A147" s="291"/>
      <c r="B147" s="37">
        <v>100</v>
      </c>
      <c r="C147" s="20">
        <f t="shared" ref="C147:AL147" si="82">C146/$B$146*100</f>
        <v>11.080332409972298</v>
      </c>
      <c r="D147" s="20">
        <f t="shared" si="82"/>
        <v>6.64819944598338</v>
      </c>
      <c r="E147" s="20">
        <f t="shared" si="82"/>
        <v>7.202216066481995</v>
      </c>
      <c r="F147" s="20">
        <f t="shared" si="82"/>
        <v>8.0332409972299157</v>
      </c>
      <c r="G147" s="20">
        <f t="shared" si="82"/>
        <v>6.9252077562326875</v>
      </c>
      <c r="H147" s="20">
        <f t="shared" si="82"/>
        <v>7.4792243767313016</v>
      </c>
      <c r="I147" s="20">
        <f t="shared" si="82"/>
        <v>5.8171745152354575</v>
      </c>
      <c r="J147" s="20">
        <f t="shared" si="82"/>
        <v>14.127423822714682</v>
      </c>
      <c r="K147" s="20">
        <f t="shared" si="82"/>
        <v>2.7700831024930745</v>
      </c>
      <c r="L147" s="20">
        <f t="shared" si="82"/>
        <v>1.662049861495845</v>
      </c>
      <c r="M147" s="20">
        <f t="shared" si="82"/>
        <v>2.21606648199446</v>
      </c>
      <c r="N147" s="20">
        <f t="shared" si="82"/>
        <v>13.019390581717452</v>
      </c>
      <c r="O147" s="20">
        <f t="shared" si="82"/>
        <v>6.9252077562326875</v>
      </c>
      <c r="P147" s="20">
        <f t="shared" si="82"/>
        <v>21.883656509695289</v>
      </c>
      <c r="Q147" s="20">
        <f t="shared" si="82"/>
        <v>22.160664819944596</v>
      </c>
      <c r="R147" s="20">
        <f t="shared" si="82"/>
        <v>10.526315789473683</v>
      </c>
      <c r="S147" s="20">
        <f t="shared" si="82"/>
        <v>6.9252077562326875</v>
      </c>
      <c r="T147" s="20">
        <f t="shared" si="82"/>
        <v>3.8781163434903045</v>
      </c>
      <c r="U147" s="20">
        <f t="shared" si="82"/>
        <v>11.911357340720222</v>
      </c>
      <c r="V147" s="20">
        <f t="shared" si="82"/>
        <v>8.310249307479225</v>
      </c>
      <c r="W147" s="20">
        <f t="shared" si="82"/>
        <v>9.97229916897507</v>
      </c>
      <c r="X147" s="20">
        <f t="shared" si="82"/>
        <v>6.3711911357340725</v>
      </c>
      <c r="Y147" s="20">
        <f t="shared" si="82"/>
        <v>10.526315789473683</v>
      </c>
      <c r="Z147" s="20">
        <f t="shared" si="82"/>
        <v>4.986149584487535</v>
      </c>
      <c r="AA147" s="20">
        <f t="shared" si="82"/>
        <v>2.4930747922437675</v>
      </c>
      <c r="AB147" s="20">
        <f t="shared" si="82"/>
        <v>14.958448753462603</v>
      </c>
      <c r="AC147" s="20">
        <f t="shared" si="82"/>
        <v>4.7091412742382275</v>
      </c>
      <c r="AD147" s="20">
        <f t="shared" si="82"/>
        <v>6.094182825484765</v>
      </c>
      <c r="AE147" s="20">
        <f t="shared" si="82"/>
        <v>16.343490304709142</v>
      </c>
      <c r="AF147" s="20">
        <f t="shared" si="82"/>
        <v>8.0332409972299157</v>
      </c>
      <c r="AG147" s="20">
        <f t="shared" si="82"/>
        <v>8.310249307479225</v>
      </c>
      <c r="AH147" s="20">
        <f t="shared" si="82"/>
        <v>2.7700831024930745</v>
      </c>
      <c r="AI147" s="20">
        <f t="shared" si="82"/>
        <v>4.43213296398892</v>
      </c>
      <c r="AJ147" s="20">
        <f t="shared" si="82"/>
        <v>4.1551246537396125</v>
      </c>
      <c r="AK147" s="20">
        <f t="shared" si="82"/>
        <v>22.714681440443211</v>
      </c>
      <c r="AL147" s="20">
        <f t="shared" si="82"/>
        <v>9.97229916897507</v>
      </c>
      <c r="AM147" s="20"/>
      <c r="AN147" s="214"/>
    </row>
    <row r="148" spans="1:41" ht="13.5" customHeight="1" x14ac:dyDescent="0.2">
      <c r="A148" s="294" t="str">
        <f>'問10-1M（表）'!A148</f>
        <v>パートタイム・アルバイト・派遣(n = 288 )　　</v>
      </c>
      <c r="B148" s="36">
        <v>288</v>
      </c>
      <c r="C148" s="32">
        <v>30</v>
      </c>
      <c r="D148" s="33">
        <v>15</v>
      </c>
      <c r="E148" s="33">
        <v>30</v>
      </c>
      <c r="F148" s="33">
        <v>32</v>
      </c>
      <c r="G148" s="33">
        <v>23</v>
      </c>
      <c r="H148" s="33">
        <v>21</v>
      </c>
      <c r="I148" s="33">
        <v>12</v>
      </c>
      <c r="J148" s="33">
        <v>33</v>
      </c>
      <c r="K148" s="33">
        <v>7</v>
      </c>
      <c r="L148" s="33">
        <v>5</v>
      </c>
      <c r="M148" s="33">
        <v>4</v>
      </c>
      <c r="N148" s="33">
        <v>30</v>
      </c>
      <c r="O148" s="33">
        <v>20</v>
      </c>
      <c r="P148" s="33">
        <v>48</v>
      </c>
      <c r="Q148" s="33">
        <v>39</v>
      </c>
      <c r="R148" s="33">
        <v>20</v>
      </c>
      <c r="S148" s="33">
        <v>29</v>
      </c>
      <c r="T148" s="33">
        <v>9</v>
      </c>
      <c r="U148" s="33">
        <v>24</v>
      </c>
      <c r="V148" s="33">
        <v>32</v>
      </c>
      <c r="W148" s="33">
        <v>29</v>
      </c>
      <c r="X148" s="33">
        <v>21</v>
      </c>
      <c r="Y148" s="33">
        <v>30</v>
      </c>
      <c r="Z148" s="33">
        <v>13</v>
      </c>
      <c r="AA148" s="33">
        <v>10</v>
      </c>
      <c r="AB148" s="33">
        <v>36</v>
      </c>
      <c r="AC148" s="33">
        <v>21</v>
      </c>
      <c r="AD148" s="33">
        <v>15</v>
      </c>
      <c r="AE148" s="33">
        <v>45</v>
      </c>
      <c r="AF148" s="33">
        <v>23</v>
      </c>
      <c r="AG148" s="33">
        <v>20</v>
      </c>
      <c r="AH148" s="33">
        <v>6</v>
      </c>
      <c r="AI148" s="33">
        <v>9</v>
      </c>
      <c r="AJ148" s="33">
        <v>10</v>
      </c>
      <c r="AK148" s="33">
        <v>49</v>
      </c>
      <c r="AL148" s="33">
        <v>15</v>
      </c>
      <c r="AM148" s="35"/>
      <c r="AN148" s="5">
        <f>SUM(C148:AM148)</f>
        <v>815</v>
      </c>
      <c r="AO148" t="str">
        <f>" パートタイム・アルバイト・派遣（ n = "&amp;B148&amp;"）"</f>
        <v xml:space="preserve"> パートタイム・アルバイト・派遣（ n = 288）</v>
      </c>
    </row>
    <row r="149" spans="1:41" x14ac:dyDescent="0.2">
      <c r="A149" s="295"/>
      <c r="B149" s="37">
        <v>100</v>
      </c>
      <c r="C149" s="20">
        <f t="shared" ref="C149:AL149" si="83">C148/$B$148*100</f>
        <v>10.416666666666668</v>
      </c>
      <c r="D149" s="20">
        <f t="shared" si="83"/>
        <v>5.2083333333333339</v>
      </c>
      <c r="E149" s="20">
        <f t="shared" si="83"/>
        <v>10.416666666666668</v>
      </c>
      <c r="F149" s="20">
        <f t="shared" si="83"/>
        <v>11.111111111111111</v>
      </c>
      <c r="G149" s="20">
        <f t="shared" si="83"/>
        <v>7.9861111111111107</v>
      </c>
      <c r="H149" s="20">
        <f t="shared" si="83"/>
        <v>7.291666666666667</v>
      </c>
      <c r="I149" s="20">
        <f t="shared" si="83"/>
        <v>4.1666666666666661</v>
      </c>
      <c r="J149" s="20">
        <f t="shared" si="83"/>
        <v>11.458333333333332</v>
      </c>
      <c r="K149" s="20">
        <f t="shared" si="83"/>
        <v>2.4305555555555558</v>
      </c>
      <c r="L149" s="20">
        <f t="shared" si="83"/>
        <v>1.7361111111111112</v>
      </c>
      <c r="M149" s="20">
        <f t="shared" si="83"/>
        <v>1.3888888888888888</v>
      </c>
      <c r="N149" s="20">
        <f t="shared" si="83"/>
        <v>10.416666666666668</v>
      </c>
      <c r="O149" s="20">
        <f t="shared" si="83"/>
        <v>6.9444444444444446</v>
      </c>
      <c r="P149" s="20">
        <f t="shared" si="83"/>
        <v>16.666666666666664</v>
      </c>
      <c r="Q149" s="20">
        <f t="shared" si="83"/>
        <v>13.541666666666666</v>
      </c>
      <c r="R149" s="20">
        <f t="shared" si="83"/>
        <v>6.9444444444444446</v>
      </c>
      <c r="S149" s="20">
        <f t="shared" si="83"/>
        <v>10.069444444444445</v>
      </c>
      <c r="T149" s="20">
        <f t="shared" si="83"/>
        <v>3.125</v>
      </c>
      <c r="U149" s="20">
        <f t="shared" si="83"/>
        <v>8.3333333333333321</v>
      </c>
      <c r="V149" s="20">
        <f t="shared" si="83"/>
        <v>11.111111111111111</v>
      </c>
      <c r="W149" s="20">
        <f t="shared" si="83"/>
        <v>10.069444444444445</v>
      </c>
      <c r="X149" s="20">
        <f t="shared" si="83"/>
        <v>7.291666666666667</v>
      </c>
      <c r="Y149" s="20">
        <f t="shared" si="83"/>
        <v>10.416666666666668</v>
      </c>
      <c r="Z149" s="20">
        <f t="shared" si="83"/>
        <v>4.5138888888888884</v>
      </c>
      <c r="AA149" s="20">
        <f t="shared" si="83"/>
        <v>3.4722222222222223</v>
      </c>
      <c r="AB149" s="20">
        <f t="shared" si="83"/>
        <v>12.5</v>
      </c>
      <c r="AC149" s="20">
        <f t="shared" si="83"/>
        <v>7.291666666666667</v>
      </c>
      <c r="AD149" s="20">
        <f t="shared" si="83"/>
        <v>5.2083333333333339</v>
      </c>
      <c r="AE149" s="20">
        <f t="shared" si="83"/>
        <v>15.625</v>
      </c>
      <c r="AF149" s="20">
        <f t="shared" si="83"/>
        <v>7.9861111111111107</v>
      </c>
      <c r="AG149" s="20">
        <f t="shared" si="83"/>
        <v>6.9444444444444446</v>
      </c>
      <c r="AH149" s="20">
        <f t="shared" si="83"/>
        <v>2.083333333333333</v>
      </c>
      <c r="AI149" s="20">
        <f t="shared" si="83"/>
        <v>3.125</v>
      </c>
      <c r="AJ149" s="20">
        <f t="shared" si="83"/>
        <v>3.4722222222222223</v>
      </c>
      <c r="AK149" s="20">
        <f t="shared" si="83"/>
        <v>17.013888888888889</v>
      </c>
      <c r="AL149" s="20">
        <f t="shared" si="83"/>
        <v>5.2083333333333339</v>
      </c>
      <c r="AM149" s="20"/>
      <c r="AN149" s="251"/>
    </row>
    <row r="150" spans="1:41" ht="13.5" customHeight="1" x14ac:dyDescent="0.2">
      <c r="A150" s="286" t="str">
        <f>'問10-1M（表）'!A150</f>
        <v>学生(n = 43 )　　</v>
      </c>
      <c r="B150" s="36">
        <v>43</v>
      </c>
      <c r="C150" s="32">
        <v>5</v>
      </c>
      <c r="D150" s="33">
        <v>0</v>
      </c>
      <c r="E150" s="33">
        <v>2</v>
      </c>
      <c r="F150" s="33">
        <v>4</v>
      </c>
      <c r="G150" s="33">
        <v>1</v>
      </c>
      <c r="H150" s="33">
        <v>5</v>
      </c>
      <c r="I150" s="33">
        <v>3</v>
      </c>
      <c r="J150" s="33">
        <v>3</v>
      </c>
      <c r="K150" s="33">
        <v>2</v>
      </c>
      <c r="L150" s="33">
        <v>3</v>
      </c>
      <c r="M150" s="33">
        <v>1</v>
      </c>
      <c r="N150" s="33">
        <v>8</v>
      </c>
      <c r="O150" s="33">
        <v>2</v>
      </c>
      <c r="P150" s="33">
        <v>10</v>
      </c>
      <c r="Q150" s="33">
        <v>10</v>
      </c>
      <c r="R150" s="33">
        <v>3</v>
      </c>
      <c r="S150" s="33">
        <v>5</v>
      </c>
      <c r="T150" s="33">
        <v>3</v>
      </c>
      <c r="U150" s="33">
        <v>5</v>
      </c>
      <c r="V150" s="33">
        <v>4</v>
      </c>
      <c r="W150" s="33">
        <v>5</v>
      </c>
      <c r="X150" s="33">
        <v>2</v>
      </c>
      <c r="Y150" s="33">
        <v>6</v>
      </c>
      <c r="Z150" s="33">
        <v>1</v>
      </c>
      <c r="AA150" s="33">
        <v>1</v>
      </c>
      <c r="AB150" s="33">
        <v>2</v>
      </c>
      <c r="AC150" s="33">
        <v>0</v>
      </c>
      <c r="AD150" s="33">
        <v>1</v>
      </c>
      <c r="AE150" s="33">
        <v>6</v>
      </c>
      <c r="AF150" s="33">
        <v>2</v>
      </c>
      <c r="AG150" s="33">
        <v>2</v>
      </c>
      <c r="AH150" s="33">
        <v>0</v>
      </c>
      <c r="AI150" s="33">
        <v>1</v>
      </c>
      <c r="AJ150" s="33">
        <v>2</v>
      </c>
      <c r="AK150" s="33">
        <v>12</v>
      </c>
      <c r="AL150" s="33">
        <v>7</v>
      </c>
      <c r="AM150" s="35"/>
      <c r="AN150" s="5">
        <f>SUM(C150:AM150)</f>
        <v>129</v>
      </c>
      <c r="AO150" t="str">
        <f>" 学生（ n = "&amp;B150&amp;"）"</f>
        <v xml:space="preserve"> 学生（ n = 43）</v>
      </c>
    </row>
    <row r="151" spans="1:41" x14ac:dyDescent="0.2">
      <c r="A151" s="287"/>
      <c r="B151" s="37">
        <v>100</v>
      </c>
      <c r="C151" s="20">
        <f t="shared" ref="C151:AL151" si="84">C150/$B$150*100</f>
        <v>11.627906976744185</v>
      </c>
      <c r="D151" s="20">
        <f t="shared" si="84"/>
        <v>0</v>
      </c>
      <c r="E151" s="20">
        <f t="shared" si="84"/>
        <v>4.6511627906976747</v>
      </c>
      <c r="F151" s="20">
        <f t="shared" si="84"/>
        <v>9.3023255813953494</v>
      </c>
      <c r="G151" s="20">
        <f t="shared" si="84"/>
        <v>2.3255813953488373</v>
      </c>
      <c r="H151" s="20">
        <f t="shared" si="84"/>
        <v>11.627906976744185</v>
      </c>
      <c r="I151" s="20">
        <f t="shared" si="84"/>
        <v>6.9767441860465116</v>
      </c>
      <c r="J151" s="20">
        <f t="shared" si="84"/>
        <v>6.9767441860465116</v>
      </c>
      <c r="K151" s="20">
        <f t="shared" si="84"/>
        <v>4.6511627906976747</v>
      </c>
      <c r="L151" s="20">
        <f t="shared" si="84"/>
        <v>6.9767441860465116</v>
      </c>
      <c r="M151" s="20">
        <f t="shared" si="84"/>
        <v>2.3255813953488373</v>
      </c>
      <c r="N151" s="20">
        <f t="shared" si="84"/>
        <v>18.604651162790699</v>
      </c>
      <c r="O151" s="20">
        <f t="shared" si="84"/>
        <v>4.6511627906976747</v>
      </c>
      <c r="P151" s="20">
        <f t="shared" si="84"/>
        <v>23.255813953488371</v>
      </c>
      <c r="Q151" s="20">
        <f t="shared" si="84"/>
        <v>23.255813953488371</v>
      </c>
      <c r="R151" s="20">
        <f t="shared" si="84"/>
        <v>6.9767441860465116</v>
      </c>
      <c r="S151" s="20">
        <f t="shared" si="84"/>
        <v>11.627906976744185</v>
      </c>
      <c r="T151" s="20">
        <f t="shared" si="84"/>
        <v>6.9767441860465116</v>
      </c>
      <c r="U151" s="20">
        <f t="shared" si="84"/>
        <v>11.627906976744185</v>
      </c>
      <c r="V151" s="20">
        <f t="shared" si="84"/>
        <v>9.3023255813953494</v>
      </c>
      <c r="W151" s="20">
        <f t="shared" si="84"/>
        <v>11.627906976744185</v>
      </c>
      <c r="X151" s="20">
        <f t="shared" si="84"/>
        <v>4.6511627906976747</v>
      </c>
      <c r="Y151" s="20">
        <f t="shared" si="84"/>
        <v>13.953488372093023</v>
      </c>
      <c r="Z151" s="20">
        <f t="shared" si="84"/>
        <v>2.3255813953488373</v>
      </c>
      <c r="AA151" s="20">
        <f t="shared" si="84"/>
        <v>2.3255813953488373</v>
      </c>
      <c r="AB151" s="20">
        <f t="shared" si="84"/>
        <v>4.6511627906976747</v>
      </c>
      <c r="AC151" s="20">
        <f t="shared" si="84"/>
        <v>0</v>
      </c>
      <c r="AD151" s="20">
        <f t="shared" si="84"/>
        <v>2.3255813953488373</v>
      </c>
      <c r="AE151" s="20">
        <f t="shared" si="84"/>
        <v>13.953488372093023</v>
      </c>
      <c r="AF151" s="20">
        <f t="shared" si="84"/>
        <v>4.6511627906976747</v>
      </c>
      <c r="AG151" s="20">
        <f t="shared" si="84"/>
        <v>4.6511627906976747</v>
      </c>
      <c r="AH151" s="20">
        <f t="shared" si="84"/>
        <v>0</v>
      </c>
      <c r="AI151" s="20">
        <f t="shared" si="84"/>
        <v>2.3255813953488373</v>
      </c>
      <c r="AJ151" s="20">
        <f t="shared" si="84"/>
        <v>4.6511627906976747</v>
      </c>
      <c r="AK151" s="20">
        <f t="shared" si="84"/>
        <v>27.906976744186046</v>
      </c>
      <c r="AL151" s="20">
        <f t="shared" si="84"/>
        <v>16.279069767441861</v>
      </c>
      <c r="AM151" s="20"/>
      <c r="AN151" s="214"/>
    </row>
    <row r="152" spans="1:41" ht="13.5" customHeight="1" x14ac:dyDescent="0.2">
      <c r="A152" s="286" t="str">
        <f>'問10-1M（表）'!A152</f>
        <v>家事従事(n = 160 )　　</v>
      </c>
      <c r="B152" s="36">
        <v>160</v>
      </c>
      <c r="C152" s="32">
        <v>23</v>
      </c>
      <c r="D152" s="33">
        <v>5</v>
      </c>
      <c r="E152" s="33">
        <v>15</v>
      </c>
      <c r="F152" s="33">
        <v>17</v>
      </c>
      <c r="G152" s="33">
        <v>5</v>
      </c>
      <c r="H152" s="33">
        <v>13</v>
      </c>
      <c r="I152" s="33">
        <v>6</v>
      </c>
      <c r="J152" s="33">
        <v>19</v>
      </c>
      <c r="K152" s="33">
        <v>8</v>
      </c>
      <c r="L152" s="33">
        <v>8</v>
      </c>
      <c r="M152" s="33">
        <v>5</v>
      </c>
      <c r="N152" s="33">
        <v>25</v>
      </c>
      <c r="O152" s="33">
        <v>11</v>
      </c>
      <c r="P152" s="33">
        <v>23</v>
      </c>
      <c r="Q152" s="33">
        <v>21</v>
      </c>
      <c r="R152" s="33">
        <v>3</v>
      </c>
      <c r="S152" s="33">
        <v>18</v>
      </c>
      <c r="T152" s="33">
        <v>8</v>
      </c>
      <c r="U152" s="33">
        <v>11</v>
      </c>
      <c r="V152" s="33">
        <v>13</v>
      </c>
      <c r="W152" s="33">
        <v>6</v>
      </c>
      <c r="X152" s="33">
        <v>15</v>
      </c>
      <c r="Y152" s="33">
        <v>21</v>
      </c>
      <c r="Z152" s="33">
        <v>4</v>
      </c>
      <c r="AA152" s="33">
        <v>6</v>
      </c>
      <c r="AB152" s="33">
        <v>17</v>
      </c>
      <c r="AC152" s="33">
        <v>8</v>
      </c>
      <c r="AD152" s="33">
        <v>9</v>
      </c>
      <c r="AE152" s="33">
        <v>32</v>
      </c>
      <c r="AF152" s="33">
        <v>12</v>
      </c>
      <c r="AG152" s="33">
        <v>17</v>
      </c>
      <c r="AH152" s="33">
        <v>4</v>
      </c>
      <c r="AI152" s="33">
        <v>11</v>
      </c>
      <c r="AJ152" s="33">
        <v>6</v>
      </c>
      <c r="AK152" s="33">
        <v>36</v>
      </c>
      <c r="AL152" s="33">
        <v>16</v>
      </c>
      <c r="AM152" s="35"/>
      <c r="AN152" s="5">
        <f>SUM(C152:AM152)</f>
        <v>477</v>
      </c>
      <c r="AO152" t="str">
        <f>" 家事従事（ n = "&amp;B152&amp;"）"</f>
        <v xml:space="preserve"> 家事従事（ n = 160）</v>
      </c>
    </row>
    <row r="153" spans="1:41" x14ac:dyDescent="0.2">
      <c r="A153" s="287"/>
      <c r="B153" s="37">
        <v>100</v>
      </c>
      <c r="C153" s="20">
        <f t="shared" ref="C153:AL153" si="85">C152/$B$152*100</f>
        <v>14.374999999999998</v>
      </c>
      <c r="D153" s="20">
        <f t="shared" si="85"/>
        <v>3.125</v>
      </c>
      <c r="E153" s="20">
        <f t="shared" si="85"/>
        <v>9.375</v>
      </c>
      <c r="F153" s="20">
        <f t="shared" si="85"/>
        <v>10.625</v>
      </c>
      <c r="G153" s="20">
        <f t="shared" si="85"/>
        <v>3.125</v>
      </c>
      <c r="H153" s="20">
        <f t="shared" si="85"/>
        <v>8.125</v>
      </c>
      <c r="I153" s="20">
        <f t="shared" si="85"/>
        <v>3.75</v>
      </c>
      <c r="J153" s="20">
        <f t="shared" si="85"/>
        <v>11.875</v>
      </c>
      <c r="K153" s="20">
        <f t="shared" si="85"/>
        <v>5</v>
      </c>
      <c r="L153" s="20">
        <f t="shared" si="85"/>
        <v>5</v>
      </c>
      <c r="M153" s="20">
        <f t="shared" si="85"/>
        <v>3.125</v>
      </c>
      <c r="N153" s="20">
        <f t="shared" si="85"/>
        <v>15.625</v>
      </c>
      <c r="O153" s="20">
        <f t="shared" si="85"/>
        <v>6.8750000000000009</v>
      </c>
      <c r="P153" s="20">
        <f t="shared" si="85"/>
        <v>14.374999999999998</v>
      </c>
      <c r="Q153" s="20">
        <f t="shared" si="85"/>
        <v>13.125</v>
      </c>
      <c r="R153" s="20">
        <f t="shared" si="85"/>
        <v>1.875</v>
      </c>
      <c r="S153" s="20">
        <f t="shared" si="85"/>
        <v>11.25</v>
      </c>
      <c r="T153" s="20">
        <f t="shared" si="85"/>
        <v>5</v>
      </c>
      <c r="U153" s="20">
        <f t="shared" si="85"/>
        <v>6.8750000000000009</v>
      </c>
      <c r="V153" s="20">
        <f t="shared" si="85"/>
        <v>8.125</v>
      </c>
      <c r="W153" s="20">
        <f t="shared" si="85"/>
        <v>3.75</v>
      </c>
      <c r="X153" s="20">
        <f t="shared" si="85"/>
        <v>9.375</v>
      </c>
      <c r="Y153" s="20">
        <f t="shared" si="85"/>
        <v>13.125</v>
      </c>
      <c r="Z153" s="20">
        <f t="shared" si="85"/>
        <v>2.5</v>
      </c>
      <c r="AA153" s="20">
        <f t="shared" si="85"/>
        <v>3.75</v>
      </c>
      <c r="AB153" s="20">
        <f t="shared" si="85"/>
        <v>10.625</v>
      </c>
      <c r="AC153" s="20">
        <f t="shared" si="85"/>
        <v>5</v>
      </c>
      <c r="AD153" s="20">
        <f t="shared" si="85"/>
        <v>5.625</v>
      </c>
      <c r="AE153" s="20">
        <f t="shared" si="85"/>
        <v>20</v>
      </c>
      <c r="AF153" s="20">
        <f t="shared" si="85"/>
        <v>7.5</v>
      </c>
      <c r="AG153" s="20">
        <f t="shared" si="85"/>
        <v>10.625</v>
      </c>
      <c r="AH153" s="20">
        <f t="shared" si="85"/>
        <v>2.5</v>
      </c>
      <c r="AI153" s="20">
        <f t="shared" si="85"/>
        <v>6.8750000000000009</v>
      </c>
      <c r="AJ153" s="20">
        <f t="shared" si="85"/>
        <v>3.75</v>
      </c>
      <c r="AK153" s="20">
        <f t="shared" si="85"/>
        <v>22.5</v>
      </c>
      <c r="AL153" s="20">
        <f t="shared" si="85"/>
        <v>10</v>
      </c>
      <c r="AM153" s="20"/>
      <c r="AN153" s="214"/>
    </row>
    <row r="154" spans="1:41" ht="13.5" customHeight="1" x14ac:dyDescent="0.2">
      <c r="A154" s="286" t="str">
        <f>'問10-1M（表）'!A154</f>
        <v>無職(n = 331 )　　</v>
      </c>
      <c r="B154" s="36">
        <v>331</v>
      </c>
      <c r="C154" s="32">
        <v>55</v>
      </c>
      <c r="D154" s="33">
        <v>11</v>
      </c>
      <c r="E154" s="33">
        <v>28</v>
      </c>
      <c r="F154" s="33">
        <v>35</v>
      </c>
      <c r="G154" s="33">
        <v>24</v>
      </c>
      <c r="H154" s="33">
        <v>26</v>
      </c>
      <c r="I154" s="33">
        <v>21</v>
      </c>
      <c r="J154" s="33">
        <v>47</v>
      </c>
      <c r="K154" s="33">
        <v>11</v>
      </c>
      <c r="L154" s="33">
        <v>10</v>
      </c>
      <c r="M154" s="33">
        <v>8</v>
      </c>
      <c r="N154" s="33">
        <v>64</v>
      </c>
      <c r="O154" s="33">
        <v>25</v>
      </c>
      <c r="P154" s="33">
        <v>47</v>
      </c>
      <c r="Q154" s="33">
        <v>25</v>
      </c>
      <c r="R154" s="33">
        <v>26</v>
      </c>
      <c r="S154" s="33">
        <v>42</v>
      </c>
      <c r="T154" s="33">
        <v>9</v>
      </c>
      <c r="U154" s="33">
        <v>33</v>
      </c>
      <c r="V154" s="33">
        <v>24</v>
      </c>
      <c r="W154" s="33">
        <v>10</v>
      </c>
      <c r="X154" s="33">
        <v>26</v>
      </c>
      <c r="Y154" s="33">
        <v>37</v>
      </c>
      <c r="Z154" s="33">
        <v>10</v>
      </c>
      <c r="AA154" s="33">
        <v>20</v>
      </c>
      <c r="AB154" s="33">
        <v>48</v>
      </c>
      <c r="AC154" s="33">
        <v>25</v>
      </c>
      <c r="AD154" s="33">
        <v>23</v>
      </c>
      <c r="AE154" s="33">
        <v>61</v>
      </c>
      <c r="AF154" s="33">
        <v>25</v>
      </c>
      <c r="AG154" s="33">
        <v>24</v>
      </c>
      <c r="AH154" s="33">
        <v>14</v>
      </c>
      <c r="AI154" s="33">
        <v>14</v>
      </c>
      <c r="AJ154" s="33">
        <v>9</v>
      </c>
      <c r="AK154" s="33">
        <v>63</v>
      </c>
      <c r="AL154" s="33">
        <v>32</v>
      </c>
      <c r="AM154" s="35"/>
      <c r="AN154" s="5">
        <f>SUM(C154:AM154)</f>
        <v>1012</v>
      </c>
      <c r="AO154" t="str">
        <f>" 無職（ n = "&amp;B154&amp;"）"</f>
        <v xml:space="preserve"> 無職（ n = 331）</v>
      </c>
    </row>
    <row r="155" spans="1:41" x14ac:dyDescent="0.2">
      <c r="A155" s="287"/>
      <c r="B155" s="37">
        <v>100</v>
      </c>
      <c r="C155" s="20">
        <f t="shared" ref="C155:AL155" si="86">C154/$B$154*100</f>
        <v>16.61631419939577</v>
      </c>
      <c r="D155" s="20">
        <f t="shared" si="86"/>
        <v>3.3232628398791544</v>
      </c>
      <c r="E155" s="20">
        <f t="shared" si="86"/>
        <v>8.4592145015105746</v>
      </c>
      <c r="F155" s="20">
        <f t="shared" si="86"/>
        <v>10.574018126888216</v>
      </c>
      <c r="G155" s="20">
        <f t="shared" si="86"/>
        <v>7.2507552870090644</v>
      </c>
      <c r="H155" s="20">
        <f t="shared" si="86"/>
        <v>7.8549848942598182</v>
      </c>
      <c r="I155" s="20">
        <f t="shared" si="86"/>
        <v>6.3444108761329305</v>
      </c>
      <c r="J155" s="20">
        <f t="shared" si="86"/>
        <v>14.19939577039275</v>
      </c>
      <c r="K155" s="20">
        <f t="shared" si="86"/>
        <v>3.3232628398791544</v>
      </c>
      <c r="L155" s="20">
        <f t="shared" si="86"/>
        <v>3.0211480362537766</v>
      </c>
      <c r="M155" s="20">
        <f t="shared" si="86"/>
        <v>2.416918429003021</v>
      </c>
      <c r="N155" s="20">
        <f t="shared" si="86"/>
        <v>19.335347432024168</v>
      </c>
      <c r="O155" s="20">
        <f t="shared" si="86"/>
        <v>7.5528700906344408</v>
      </c>
      <c r="P155" s="20">
        <f t="shared" si="86"/>
        <v>14.19939577039275</v>
      </c>
      <c r="Q155" s="20">
        <f t="shared" si="86"/>
        <v>7.5528700906344408</v>
      </c>
      <c r="R155" s="20">
        <f t="shared" si="86"/>
        <v>7.8549848942598182</v>
      </c>
      <c r="S155" s="20">
        <f t="shared" si="86"/>
        <v>12.688821752265861</v>
      </c>
      <c r="T155" s="20">
        <f t="shared" si="86"/>
        <v>2.7190332326283988</v>
      </c>
      <c r="U155" s="20">
        <f t="shared" si="86"/>
        <v>9.9697885196374632</v>
      </c>
      <c r="V155" s="20">
        <f t="shared" si="86"/>
        <v>7.2507552870090644</v>
      </c>
      <c r="W155" s="20">
        <f t="shared" si="86"/>
        <v>3.0211480362537766</v>
      </c>
      <c r="X155" s="20">
        <f t="shared" si="86"/>
        <v>7.8549848942598182</v>
      </c>
      <c r="Y155" s="20">
        <f t="shared" si="86"/>
        <v>11.178247734138973</v>
      </c>
      <c r="Z155" s="20">
        <f t="shared" si="86"/>
        <v>3.0211480362537766</v>
      </c>
      <c r="AA155" s="20">
        <f t="shared" si="86"/>
        <v>6.0422960725075532</v>
      </c>
      <c r="AB155" s="20">
        <f t="shared" si="86"/>
        <v>14.501510574018129</v>
      </c>
      <c r="AC155" s="20">
        <f t="shared" si="86"/>
        <v>7.5528700906344408</v>
      </c>
      <c r="AD155" s="20">
        <f t="shared" si="86"/>
        <v>6.9486404833836861</v>
      </c>
      <c r="AE155" s="20">
        <f t="shared" si="86"/>
        <v>18.429003021148034</v>
      </c>
      <c r="AF155" s="20">
        <f t="shared" si="86"/>
        <v>7.5528700906344408</v>
      </c>
      <c r="AG155" s="20">
        <f t="shared" si="86"/>
        <v>7.2507552870090644</v>
      </c>
      <c r="AH155" s="20">
        <f t="shared" si="86"/>
        <v>4.2296072507552873</v>
      </c>
      <c r="AI155" s="20">
        <f t="shared" si="86"/>
        <v>4.2296072507552873</v>
      </c>
      <c r="AJ155" s="20">
        <f t="shared" si="86"/>
        <v>2.7190332326283988</v>
      </c>
      <c r="AK155" s="20">
        <f t="shared" si="86"/>
        <v>19.033232628398792</v>
      </c>
      <c r="AL155" s="20">
        <f t="shared" si="86"/>
        <v>9.667673716012084</v>
      </c>
      <c r="AM155" s="20"/>
      <c r="AN155" s="214"/>
    </row>
    <row r="156" spans="1:41" x14ac:dyDescent="0.2">
      <c r="A156" s="286" t="str">
        <f>'問10-1M（表）'!A156</f>
        <v>その他(n = 31 )　　</v>
      </c>
      <c r="B156" s="36">
        <v>31</v>
      </c>
      <c r="C156" s="32">
        <v>5</v>
      </c>
      <c r="D156" s="33">
        <v>3</v>
      </c>
      <c r="E156" s="33">
        <v>3</v>
      </c>
      <c r="F156" s="33">
        <v>1</v>
      </c>
      <c r="G156" s="33">
        <v>2</v>
      </c>
      <c r="H156" s="33">
        <v>0</v>
      </c>
      <c r="I156" s="33">
        <v>2</v>
      </c>
      <c r="J156" s="33">
        <v>3</v>
      </c>
      <c r="K156" s="33">
        <v>3</v>
      </c>
      <c r="L156" s="33">
        <v>1</v>
      </c>
      <c r="M156" s="33">
        <v>0</v>
      </c>
      <c r="N156" s="33">
        <v>4</v>
      </c>
      <c r="O156" s="33">
        <v>1</v>
      </c>
      <c r="P156" s="33">
        <v>5</v>
      </c>
      <c r="Q156" s="33">
        <v>5</v>
      </c>
      <c r="R156" s="33">
        <v>0</v>
      </c>
      <c r="S156" s="33">
        <v>3</v>
      </c>
      <c r="T156" s="33">
        <v>1</v>
      </c>
      <c r="U156" s="33">
        <v>5</v>
      </c>
      <c r="V156" s="33">
        <v>3</v>
      </c>
      <c r="W156" s="33">
        <v>3</v>
      </c>
      <c r="X156" s="33">
        <v>2</v>
      </c>
      <c r="Y156" s="33">
        <v>3</v>
      </c>
      <c r="Z156" s="33">
        <v>0</v>
      </c>
      <c r="AA156" s="33">
        <v>2</v>
      </c>
      <c r="AB156" s="33">
        <v>1</v>
      </c>
      <c r="AC156" s="33">
        <v>1</v>
      </c>
      <c r="AD156" s="33">
        <v>1</v>
      </c>
      <c r="AE156" s="33">
        <v>6</v>
      </c>
      <c r="AF156" s="33">
        <v>0</v>
      </c>
      <c r="AG156" s="33">
        <v>3</v>
      </c>
      <c r="AH156" s="33">
        <v>0</v>
      </c>
      <c r="AI156" s="33">
        <v>2</v>
      </c>
      <c r="AJ156" s="33">
        <v>0</v>
      </c>
      <c r="AK156" s="33">
        <v>5</v>
      </c>
      <c r="AL156" s="33">
        <v>0</v>
      </c>
      <c r="AM156" s="35"/>
      <c r="AN156" s="5">
        <f>SUM(C156:AM156)</f>
        <v>79</v>
      </c>
      <c r="AO156" t="str">
        <f>" その他（ n = "&amp;B156&amp;"）"</f>
        <v xml:space="preserve"> その他（ n = 31）</v>
      </c>
    </row>
    <row r="157" spans="1:41" x14ac:dyDescent="0.2">
      <c r="A157" s="287"/>
      <c r="B157" s="37">
        <v>100</v>
      </c>
      <c r="C157" s="20">
        <f t="shared" ref="C157:AL157" si="87">C156/$B$156*100</f>
        <v>16.129032258064516</v>
      </c>
      <c r="D157" s="20">
        <f t="shared" si="87"/>
        <v>9.67741935483871</v>
      </c>
      <c r="E157" s="20">
        <f t="shared" si="87"/>
        <v>9.67741935483871</v>
      </c>
      <c r="F157" s="20">
        <f t="shared" si="87"/>
        <v>3.225806451612903</v>
      </c>
      <c r="G157" s="20">
        <f t="shared" si="87"/>
        <v>6.4516129032258061</v>
      </c>
      <c r="H157" s="20">
        <f t="shared" si="87"/>
        <v>0</v>
      </c>
      <c r="I157" s="20">
        <f t="shared" si="87"/>
        <v>6.4516129032258061</v>
      </c>
      <c r="J157" s="20">
        <f t="shared" si="87"/>
        <v>9.67741935483871</v>
      </c>
      <c r="K157" s="20">
        <f t="shared" si="87"/>
        <v>9.67741935483871</v>
      </c>
      <c r="L157" s="20">
        <f t="shared" si="87"/>
        <v>3.225806451612903</v>
      </c>
      <c r="M157" s="20">
        <f t="shared" si="87"/>
        <v>0</v>
      </c>
      <c r="N157" s="20">
        <f t="shared" si="87"/>
        <v>12.903225806451612</v>
      </c>
      <c r="O157" s="20">
        <f t="shared" si="87"/>
        <v>3.225806451612903</v>
      </c>
      <c r="P157" s="20">
        <f t="shared" si="87"/>
        <v>16.129032258064516</v>
      </c>
      <c r="Q157" s="20">
        <f t="shared" si="87"/>
        <v>16.129032258064516</v>
      </c>
      <c r="R157" s="20">
        <f t="shared" si="87"/>
        <v>0</v>
      </c>
      <c r="S157" s="20">
        <f t="shared" si="87"/>
        <v>9.67741935483871</v>
      </c>
      <c r="T157" s="20">
        <f t="shared" si="87"/>
        <v>3.225806451612903</v>
      </c>
      <c r="U157" s="20">
        <f t="shared" si="87"/>
        <v>16.129032258064516</v>
      </c>
      <c r="V157" s="20">
        <f t="shared" si="87"/>
        <v>9.67741935483871</v>
      </c>
      <c r="W157" s="20">
        <f t="shared" si="87"/>
        <v>9.67741935483871</v>
      </c>
      <c r="X157" s="20">
        <f t="shared" si="87"/>
        <v>6.4516129032258061</v>
      </c>
      <c r="Y157" s="20">
        <f t="shared" si="87"/>
        <v>9.67741935483871</v>
      </c>
      <c r="Z157" s="20">
        <f t="shared" si="87"/>
        <v>0</v>
      </c>
      <c r="AA157" s="20">
        <f t="shared" si="87"/>
        <v>6.4516129032258061</v>
      </c>
      <c r="AB157" s="20">
        <f t="shared" si="87"/>
        <v>3.225806451612903</v>
      </c>
      <c r="AC157" s="20">
        <f t="shared" si="87"/>
        <v>3.225806451612903</v>
      </c>
      <c r="AD157" s="20">
        <f t="shared" si="87"/>
        <v>3.225806451612903</v>
      </c>
      <c r="AE157" s="20">
        <f t="shared" si="87"/>
        <v>19.35483870967742</v>
      </c>
      <c r="AF157" s="20">
        <f t="shared" si="87"/>
        <v>0</v>
      </c>
      <c r="AG157" s="20">
        <f t="shared" si="87"/>
        <v>9.67741935483871</v>
      </c>
      <c r="AH157" s="20">
        <f t="shared" si="87"/>
        <v>0</v>
      </c>
      <c r="AI157" s="20">
        <f t="shared" si="87"/>
        <v>6.4516129032258061</v>
      </c>
      <c r="AJ157" s="20">
        <f t="shared" si="87"/>
        <v>0</v>
      </c>
      <c r="AK157" s="20">
        <f t="shared" si="87"/>
        <v>16.129032258064516</v>
      </c>
      <c r="AL157" s="20">
        <f t="shared" si="87"/>
        <v>0</v>
      </c>
      <c r="AM157" s="20"/>
      <c r="AN157" s="214"/>
      <c r="AO157" t="str">
        <f>" その他（ n = "&amp;B156+B142+B150&amp;"）"</f>
        <v xml:space="preserve"> その他（ n = 88）</v>
      </c>
    </row>
    <row r="158" spans="1:41" s="205" customFormat="1" x14ac:dyDescent="0.2">
      <c r="A158" s="203"/>
      <c r="B158" s="201"/>
      <c r="C158" s="201">
        <v>8</v>
      </c>
      <c r="D158" s="201">
        <v>27</v>
      </c>
      <c r="E158" s="201">
        <v>16</v>
      </c>
      <c r="F158" s="201">
        <v>10</v>
      </c>
      <c r="G158" s="201">
        <v>23</v>
      </c>
      <c r="H158" s="201">
        <v>17</v>
      </c>
      <c r="I158" s="201">
        <v>26</v>
      </c>
      <c r="J158" s="201">
        <v>6</v>
      </c>
      <c r="K158" s="201">
        <v>33</v>
      </c>
      <c r="L158" s="201">
        <v>35</v>
      </c>
      <c r="M158" s="201">
        <v>36</v>
      </c>
      <c r="N158" s="201">
        <v>5</v>
      </c>
      <c r="O158" s="201">
        <v>21</v>
      </c>
      <c r="P158" s="201">
        <v>2</v>
      </c>
      <c r="Q158" s="201">
        <v>4</v>
      </c>
      <c r="R158" s="201">
        <v>14</v>
      </c>
      <c r="S158" s="201">
        <v>12</v>
      </c>
      <c r="T158" s="201">
        <v>31</v>
      </c>
      <c r="U158" s="201">
        <v>9</v>
      </c>
      <c r="V158" s="201">
        <v>15</v>
      </c>
      <c r="W158" s="201">
        <v>22</v>
      </c>
      <c r="X158" s="201">
        <v>18</v>
      </c>
      <c r="Y158" s="201">
        <v>11</v>
      </c>
      <c r="Z158" s="201">
        <v>30</v>
      </c>
      <c r="AA158" s="201">
        <v>28</v>
      </c>
      <c r="AB158" s="201">
        <v>7</v>
      </c>
      <c r="AC158" s="201">
        <v>24</v>
      </c>
      <c r="AD158" s="201">
        <v>25</v>
      </c>
      <c r="AE158" s="201">
        <v>3</v>
      </c>
      <c r="AF158" s="201">
        <v>20</v>
      </c>
      <c r="AG158" s="201">
        <v>19</v>
      </c>
      <c r="AH158" s="201">
        <v>34</v>
      </c>
      <c r="AI158" s="201">
        <v>29</v>
      </c>
      <c r="AJ158" s="201">
        <v>32</v>
      </c>
      <c r="AK158" s="201">
        <v>1</v>
      </c>
      <c r="AL158" s="201">
        <v>13</v>
      </c>
      <c r="AM158" s="201"/>
      <c r="AN158" s="201">
        <f>SUM(C158:AM158)</f>
        <v>666</v>
      </c>
    </row>
    <row r="159" spans="1:41" x14ac:dyDescent="0.2">
      <c r="A159" s="26" t="s">
        <v>2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N159" s="214"/>
    </row>
    <row r="160" spans="1:41" x14ac:dyDescent="0.2">
      <c r="A160" s="6" t="s">
        <v>4</v>
      </c>
      <c r="B160" s="53"/>
      <c r="C160" s="201">
        <v>1</v>
      </c>
      <c r="D160" s="201">
        <v>2</v>
      </c>
      <c r="E160" s="201">
        <v>3</v>
      </c>
      <c r="F160" s="201">
        <v>4</v>
      </c>
      <c r="G160" s="201">
        <v>5</v>
      </c>
      <c r="H160" s="201">
        <v>6</v>
      </c>
      <c r="I160" s="201">
        <v>7</v>
      </c>
      <c r="J160" s="201">
        <v>8</v>
      </c>
      <c r="K160" s="201">
        <v>9</v>
      </c>
      <c r="L160" s="201">
        <v>10</v>
      </c>
      <c r="M160" s="201">
        <v>11</v>
      </c>
      <c r="N160" s="201">
        <v>12</v>
      </c>
      <c r="O160" s="201">
        <v>13</v>
      </c>
      <c r="P160" s="201">
        <v>14</v>
      </c>
      <c r="Q160" s="201">
        <v>15</v>
      </c>
      <c r="R160" s="201">
        <v>16</v>
      </c>
      <c r="S160" s="201">
        <v>17</v>
      </c>
      <c r="T160" s="201">
        <v>18</v>
      </c>
      <c r="U160" s="201">
        <v>19</v>
      </c>
      <c r="V160" s="201">
        <v>20</v>
      </c>
      <c r="W160" s="201">
        <v>21</v>
      </c>
      <c r="X160" s="201">
        <v>22</v>
      </c>
      <c r="Y160" s="201">
        <v>23</v>
      </c>
      <c r="Z160" s="201">
        <v>24</v>
      </c>
      <c r="AA160" s="201">
        <v>25</v>
      </c>
      <c r="AB160" s="201">
        <v>26</v>
      </c>
      <c r="AC160" s="201">
        <v>27</v>
      </c>
      <c r="AD160" s="216">
        <v>28</v>
      </c>
      <c r="AE160" s="201">
        <v>29</v>
      </c>
      <c r="AF160" s="201">
        <v>30</v>
      </c>
      <c r="AG160" s="201">
        <v>31</v>
      </c>
      <c r="AH160" s="201">
        <v>32</v>
      </c>
      <c r="AI160" s="201">
        <v>33</v>
      </c>
      <c r="AJ160" s="201">
        <v>34</v>
      </c>
      <c r="AK160" s="216">
        <v>35</v>
      </c>
      <c r="AL160" s="216">
        <v>36</v>
      </c>
      <c r="AM160" s="216">
        <v>37</v>
      </c>
    </row>
    <row r="161" spans="1:40" ht="43.2" x14ac:dyDescent="0.2">
      <c r="A161" s="13" t="s">
        <v>29</v>
      </c>
      <c r="B161" s="67" t="s">
        <v>161</v>
      </c>
      <c r="C161" s="68" t="s">
        <v>373</v>
      </c>
      <c r="D161" s="69" t="s">
        <v>377</v>
      </c>
      <c r="E161" s="69" t="s">
        <v>388</v>
      </c>
      <c r="F161" s="69" t="s">
        <v>401</v>
      </c>
      <c r="G161" s="69" t="s">
        <v>405</v>
      </c>
      <c r="H161" s="69" t="s">
        <v>403</v>
      </c>
      <c r="I161" s="69" t="s">
        <v>404</v>
      </c>
      <c r="J161" s="69" t="s">
        <v>406</v>
      </c>
      <c r="K161" s="69" t="s">
        <v>395</v>
      </c>
      <c r="L161" s="69" t="s">
        <v>397</v>
      </c>
      <c r="M161" s="69" t="s">
        <v>374</v>
      </c>
      <c r="N161" s="69" t="s">
        <v>382</v>
      </c>
      <c r="O161" s="69" t="s">
        <v>384</v>
      </c>
      <c r="P161" s="69" t="s">
        <v>383</v>
      </c>
      <c r="Q161" s="69" t="s">
        <v>385</v>
      </c>
      <c r="R161" s="69" t="s">
        <v>379</v>
      </c>
      <c r="S161" s="69" t="s">
        <v>402</v>
      </c>
      <c r="T161" s="69" t="s">
        <v>371</v>
      </c>
      <c r="U161" s="69" t="s">
        <v>398</v>
      </c>
      <c r="V161" s="69" t="s">
        <v>394</v>
      </c>
      <c r="W161" s="69" t="s">
        <v>391</v>
      </c>
      <c r="X161" s="69" t="s">
        <v>372</v>
      </c>
      <c r="Y161" s="69" t="s">
        <v>378</v>
      </c>
      <c r="Z161" s="69" t="s">
        <v>400</v>
      </c>
      <c r="AA161" s="69" t="s">
        <v>387</v>
      </c>
      <c r="AB161" s="69" t="s">
        <v>393</v>
      </c>
      <c r="AC161" s="69" t="s">
        <v>399</v>
      </c>
      <c r="AD161" s="69" t="s">
        <v>375</v>
      </c>
      <c r="AE161" s="69" t="s">
        <v>386</v>
      </c>
      <c r="AF161" s="69" t="s">
        <v>390</v>
      </c>
      <c r="AG161" s="69" t="s">
        <v>381</v>
      </c>
      <c r="AH161" s="69" t="s">
        <v>417</v>
      </c>
      <c r="AI161" s="69" t="s">
        <v>396</v>
      </c>
      <c r="AJ161" s="69" t="s">
        <v>380</v>
      </c>
      <c r="AK161" s="69" t="s">
        <v>389</v>
      </c>
      <c r="AL161" s="69" t="s">
        <v>376</v>
      </c>
      <c r="AM161" s="71" t="s">
        <v>0</v>
      </c>
      <c r="AN161" s="5" t="s">
        <v>122</v>
      </c>
    </row>
    <row r="162" spans="1:40" ht="13.5" customHeight="1" x14ac:dyDescent="0.2">
      <c r="A162" s="286" t="str">
        <f>A138</f>
        <v>全体(n = 1,553 )　　</v>
      </c>
      <c r="B162" s="122">
        <f>B138</f>
        <v>1566</v>
      </c>
      <c r="C162" s="130">
        <v>323</v>
      </c>
      <c r="D162" s="131">
        <v>278</v>
      </c>
      <c r="E162" s="131">
        <v>262</v>
      </c>
      <c r="F162" s="131">
        <v>225</v>
      </c>
      <c r="G162" s="131">
        <v>221</v>
      </c>
      <c r="H162" s="131">
        <v>200</v>
      </c>
      <c r="I162" s="131">
        <v>199</v>
      </c>
      <c r="J162" s="131">
        <v>197</v>
      </c>
      <c r="K162" s="131">
        <v>169</v>
      </c>
      <c r="L162" s="131">
        <v>162</v>
      </c>
      <c r="M162" s="131">
        <v>159</v>
      </c>
      <c r="N162" s="131">
        <v>148</v>
      </c>
      <c r="O162" s="131">
        <v>147</v>
      </c>
      <c r="P162" s="131">
        <v>140</v>
      </c>
      <c r="Q162" s="131">
        <v>136</v>
      </c>
      <c r="R162" s="131">
        <v>130</v>
      </c>
      <c r="S162" s="131">
        <v>125</v>
      </c>
      <c r="T162" s="131">
        <v>124</v>
      </c>
      <c r="U162" s="131">
        <v>121</v>
      </c>
      <c r="V162" s="131">
        <v>117</v>
      </c>
      <c r="W162" s="131">
        <v>107</v>
      </c>
      <c r="X162" s="131">
        <v>106</v>
      </c>
      <c r="Y162" s="131">
        <v>101</v>
      </c>
      <c r="Z162" s="131">
        <v>90</v>
      </c>
      <c r="AA162" s="131">
        <v>89</v>
      </c>
      <c r="AB162" s="131">
        <v>87</v>
      </c>
      <c r="AC162" s="131">
        <v>81</v>
      </c>
      <c r="AD162" s="131">
        <v>69</v>
      </c>
      <c r="AE162" s="131">
        <v>64</v>
      </c>
      <c r="AF162" s="131">
        <v>61</v>
      </c>
      <c r="AG162" s="131">
        <v>59</v>
      </c>
      <c r="AH162" s="131">
        <v>56</v>
      </c>
      <c r="AI162" s="131">
        <v>55</v>
      </c>
      <c r="AJ162" s="131">
        <v>45</v>
      </c>
      <c r="AK162" s="131">
        <v>44</v>
      </c>
      <c r="AL162" s="131">
        <v>33</v>
      </c>
      <c r="AM162" s="133"/>
      <c r="AN162" s="5">
        <f>SUM(C162:AM162)</f>
        <v>4730</v>
      </c>
    </row>
    <row r="163" spans="1:40" x14ac:dyDescent="0.2">
      <c r="A163" s="287"/>
      <c r="B163" s="123">
        <f t="shared" ref="B163:B181" si="88">B139</f>
        <v>100</v>
      </c>
      <c r="C163" s="134">
        <v>20.798454603992273</v>
      </c>
      <c r="D163" s="135">
        <v>17.900837089504186</v>
      </c>
      <c r="E163" s="135">
        <v>16.870573084352866</v>
      </c>
      <c r="F163" s="135">
        <v>14.488087572440438</v>
      </c>
      <c r="G163" s="135">
        <v>14.230521571152607</v>
      </c>
      <c r="H163" s="135">
        <v>12.878300064391501</v>
      </c>
      <c r="I163" s="135">
        <v>12.813908564069543</v>
      </c>
      <c r="J163" s="135">
        <v>12.685125563425629</v>
      </c>
      <c r="K163" s="135">
        <v>10.882163554410818</v>
      </c>
      <c r="L163" s="135">
        <v>10.431423052157115</v>
      </c>
      <c r="M163" s="135">
        <v>10.238248551191242</v>
      </c>
      <c r="N163" s="135">
        <v>9.5299420476497101</v>
      </c>
      <c r="O163" s="135">
        <v>9.4655505473277533</v>
      </c>
      <c r="P163" s="135">
        <v>9.01481004507405</v>
      </c>
      <c r="Q163" s="135">
        <v>8.7572440437862209</v>
      </c>
      <c r="R163" s="135">
        <v>8.3708950418544763</v>
      </c>
      <c r="S163" s="135">
        <v>8.0489375402446885</v>
      </c>
      <c r="T163" s="135">
        <v>7.9845460399227299</v>
      </c>
      <c r="U163" s="135">
        <v>7.7913715389568576</v>
      </c>
      <c r="V163" s="135">
        <v>7.5338055376690276</v>
      </c>
      <c r="W163" s="135">
        <v>6.889890534449453</v>
      </c>
      <c r="X163" s="135">
        <v>6.8254990341274953</v>
      </c>
      <c r="Y163" s="135">
        <v>6.5035415325177075</v>
      </c>
      <c r="Z163" s="135">
        <v>5.7952350289761752</v>
      </c>
      <c r="AA163" s="135">
        <v>5.7308435286542174</v>
      </c>
      <c r="AB163" s="135">
        <v>5.6020605280103029</v>
      </c>
      <c r="AC163" s="135">
        <v>5.2157115260785574</v>
      </c>
      <c r="AD163" s="135">
        <v>4.4430135222150673</v>
      </c>
      <c r="AE163" s="135">
        <v>4.1210560206052804</v>
      </c>
      <c r="AF163" s="135">
        <v>3.9278815196394077</v>
      </c>
      <c r="AG163" s="135">
        <v>3.7990985189954927</v>
      </c>
      <c r="AH163" s="135">
        <v>3.6059240180296199</v>
      </c>
      <c r="AI163" s="135">
        <v>3.5415325177076626</v>
      </c>
      <c r="AJ163" s="135">
        <v>2.8976175144880876</v>
      </c>
      <c r="AK163" s="135">
        <v>2.8332260141661303</v>
      </c>
      <c r="AL163" s="135">
        <v>2.1249195106245975</v>
      </c>
      <c r="AM163" s="137"/>
      <c r="AN163" s="214"/>
    </row>
    <row r="164" spans="1:40" ht="13.5" customHeight="1" x14ac:dyDescent="0.2">
      <c r="A164" s="286" t="str">
        <f>A140</f>
        <v>自営業(n = 145 )　　</v>
      </c>
      <c r="B164" s="122">
        <f t="shared" si="88"/>
        <v>145</v>
      </c>
      <c r="C164" s="138">
        <v>29</v>
      </c>
      <c r="D164" s="139">
        <v>25</v>
      </c>
      <c r="E164" s="139">
        <v>17</v>
      </c>
      <c r="F164" s="139">
        <v>12</v>
      </c>
      <c r="G164" s="139">
        <v>21</v>
      </c>
      <c r="H164" s="139">
        <v>19</v>
      </c>
      <c r="I164" s="139">
        <v>21</v>
      </c>
      <c r="J164" s="139">
        <v>15</v>
      </c>
      <c r="K164" s="139">
        <v>16</v>
      </c>
      <c r="L164" s="139">
        <v>17</v>
      </c>
      <c r="M164" s="139">
        <v>10</v>
      </c>
      <c r="N164" s="139">
        <v>17</v>
      </c>
      <c r="O164" s="139">
        <v>19</v>
      </c>
      <c r="P164" s="139">
        <v>26</v>
      </c>
      <c r="Q164" s="139">
        <v>10</v>
      </c>
      <c r="R164" s="139">
        <v>9</v>
      </c>
      <c r="S164" s="139">
        <v>11</v>
      </c>
      <c r="T164" s="139">
        <v>16</v>
      </c>
      <c r="U164" s="139">
        <v>7</v>
      </c>
      <c r="V164" s="139">
        <v>12</v>
      </c>
      <c r="W164" s="139">
        <v>9</v>
      </c>
      <c r="X164" s="139">
        <v>4</v>
      </c>
      <c r="Y164" s="139">
        <v>7</v>
      </c>
      <c r="Z164" s="139">
        <v>6</v>
      </c>
      <c r="AA164" s="139">
        <v>7</v>
      </c>
      <c r="AB164" s="139">
        <v>5</v>
      </c>
      <c r="AC164" s="139">
        <v>11</v>
      </c>
      <c r="AD164" s="139">
        <v>9</v>
      </c>
      <c r="AE164" s="139">
        <v>4</v>
      </c>
      <c r="AF164" s="139">
        <v>11</v>
      </c>
      <c r="AG164" s="139">
        <v>7</v>
      </c>
      <c r="AH164" s="139">
        <v>3</v>
      </c>
      <c r="AI164" s="139">
        <v>2</v>
      </c>
      <c r="AJ164" s="139">
        <v>6</v>
      </c>
      <c r="AK164" s="139">
        <v>6</v>
      </c>
      <c r="AL164" s="139">
        <v>3</v>
      </c>
      <c r="AM164" s="140"/>
      <c r="AN164" s="5">
        <f>SUM(C164:AM164)</f>
        <v>429</v>
      </c>
    </row>
    <row r="165" spans="1:40" x14ac:dyDescent="0.2">
      <c r="A165" s="287"/>
      <c r="B165" s="123">
        <f t="shared" si="88"/>
        <v>100</v>
      </c>
      <c r="C165" s="134">
        <v>20</v>
      </c>
      <c r="D165" s="135">
        <v>17.241379310344829</v>
      </c>
      <c r="E165" s="135">
        <v>11.724137931034482</v>
      </c>
      <c r="F165" s="135">
        <v>8.2758620689655178</v>
      </c>
      <c r="G165" s="135">
        <v>14.482758620689657</v>
      </c>
      <c r="H165" s="135">
        <v>13.103448275862069</v>
      </c>
      <c r="I165" s="135">
        <v>14.482758620689657</v>
      </c>
      <c r="J165" s="135">
        <v>10.344827586206897</v>
      </c>
      <c r="K165" s="135">
        <v>11.03448275862069</v>
      </c>
      <c r="L165" s="135">
        <v>11.724137931034482</v>
      </c>
      <c r="M165" s="135">
        <v>6.8965517241379306</v>
      </c>
      <c r="N165" s="135">
        <v>11.724137931034482</v>
      </c>
      <c r="O165" s="135">
        <v>13.103448275862069</v>
      </c>
      <c r="P165" s="135">
        <v>17.931034482758619</v>
      </c>
      <c r="Q165" s="135">
        <v>6.8965517241379306</v>
      </c>
      <c r="R165" s="135">
        <v>6.2068965517241379</v>
      </c>
      <c r="S165" s="135">
        <v>7.5862068965517242</v>
      </c>
      <c r="T165" s="135">
        <v>11.03448275862069</v>
      </c>
      <c r="U165" s="135">
        <v>4.8275862068965516</v>
      </c>
      <c r="V165" s="135">
        <v>8.2758620689655178</v>
      </c>
      <c r="W165" s="135">
        <v>6.2068965517241379</v>
      </c>
      <c r="X165" s="135">
        <v>2.7586206896551726</v>
      </c>
      <c r="Y165" s="135">
        <v>4.8275862068965516</v>
      </c>
      <c r="Z165" s="135">
        <v>4.1379310344827589</v>
      </c>
      <c r="AA165" s="135">
        <v>4.8275862068965516</v>
      </c>
      <c r="AB165" s="135">
        <v>3.4482758620689653</v>
      </c>
      <c r="AC165" s="135">
        <v>7.5862068965517242</v>
      </c>
      <c r="AD165" s="135">
        <v>6.2068965517241379</v>
      </c>
      <c r="AE165" s="135">
        <v>2.7586206896551726</v>
      </c>
      <c r="AF165" s="135">
        <v>7.5862068965517242</v>
      </c>
      <c r="AG165" s="135">
        <v>4.8275862068965516</v>
      </c>
      <c r="AH165" s="135">
        <v>2.0689655172413794</v>
      </c>
      <c r="AI165" s="135">
        <v>1.3793103448275863</v>
      </c>
      <c r="AJ165" s="135">
        <v>4.1379310344827589</v>
      </c>
      <c r="AK165" s="135">
        <v>4.1379310344827589</v>
      </c>
      <c r="AL165" s="135">
        <v>2.0689655172413794</v>
      </c>
      <c r="AM165" s="137"/>
      <c r="AN165" s="214"/>
    </row>
    <row r="166" spans="1:40" ht="13.5" customHeight="1" x14ac:dyDescent="0.2">
      <c r="A166" s="286" t="str">
        <f>A142</f>
        <v>自由業(※1)(n = 14 )　　</v>
      </c>
      <c r="B166" s="122">
        <f t="shared" si="88"/>
        <v>14</v>
      </c>
      <c r="C166" s="138">
        <v>1</v>
      </c>
      <c r="D166" s="139">
        <v>4</v>
      </c>
      <c r="E166" s="139">
        <v>1</v>
      </c>
      <c r="F166" s="139">
        <v>3</v>
      </c>
      <c r="G166" s="139">
        <v>3</v>
      </c>
      <c r="H166" s="139">
        <v>1</v>
      </c>
      <c r="I166" s="139">
        <v>1</v>
      </c>
      <c r="J166" s="139">
        <v>3</v>
      </c>
      <c r="K166" s="139">
        <v>5</v>
      </c>
      <c r="L166" s="139">
        <v>3</v>
      </c>
      <c r="M166" s="139">
        <v>1</v>
      </c>
      <c r="N166" s="139">
        <v>1</v>
      </c>
      <c r="O166" s="139">
        <v>0</v>
      </c>
      <c r="P166" s="139">
        <v>2</v>
      </c>
      <c r="Q166" s="139">
        <v>2</v>
      </c>
      <c r="R166" s="139">
        <v>2</v>
      </c>
      <c r="S166" s="139">
        <v>2</v>
      </c>
      <c r="T166" s="139">
        <v>2</v>
      </c>
      <c r="U166" s="139">
        <v>1</v>
      </c>
      <c r="V166" s="139">
        <v>0</v>
      </c>
      <c r="W166" s="139">
        <v>1</v>
      </c>
      <c r="X166" s="139">
        <v>0</v>
      </c>
      <c r="Y166" s="139">
        <v>1</v>
      </c>
      <c r="Z166" s="139">
        <v>0</v>
      </c>
      <c r="AA166" s="139">
        <v>0</v>
      </c>
      <c r="AB166" s="139">
        <v>3</v>
      </c>
      <c r="AC166" s="139">
        <v>2</v>
      </c>
      <c r="AD166" s="139">
        <v>1</v>
      </c>
      <c r="AE166" s="139">
        <v>1</v>
      </c>
      <c r="AF166" s="139">
        <v>0</v>
      </c>
      <c r="AG166" s="139">
        <v>0</v>
      </c>
      <c r="AH166" s="139">
        <v>1</v>
      </c>
      <c r="AI166" s="139">
        <v>3</v>
      </c>
      <c r="AJ166" s="139">
        <v>0</v>
      </c>
      <c r="AK166" s="139">
        <v>1</v>
      </c>
      <c r="AL166" s="139">
        <v>1</v>
      </c>
      <c r="AM166" s="140"/>
      <c r="AN166" s="5">
        <f>SUM(C166:AM166)</f>
        <v>53</v>
      </c>
    </row>
    <row r="167" spans="1:40" x14ac:dyDescent="0.2">
      <c r="A167" s="287"/>
      <c r="B167" s="123">
        <f t="shared" si="88"/>
        <v>100</v>
      </c>
      <c r="C167" s="134">
        <v>7.1428571428571423</v>
      </c>
      <c r="D167" s="135">
        <v>28.571428571428569</v>
      </c>
      <c r="E167" s="135">
        <v>7.1428571428571423</v>
      </c>
      <c r="F167" s="135">
        <v>21.428571428571427</v>
      </c>
      <c r="G167" s="135">
        <v>21.428571428571427</v>
      </c>
      <c r="H167" s="135">
        <v>7.1428571428571423</v>
      </c>
      <c r="I167" s="135">
        <v>7.1428571428571423</v>
      </c>
      <c r="J167" s="135">
        <v>21.428571428571427</v>
      </c>
      <c r="K167" s="135">
        <v>35.714285714285715</v>
      </c>
      <c r="L167" s="135">
        <v>21.428571428571427</v>
      </c>
      <c r="M167" s="135">
        <v>7.1428571428571423</v>
      </c>
      <c r="N167" s="135">
        <v>7.1428571428571423</v>
      </c>
      <c r="O167" s="135">
        <v>0</v>
      </c>
      <c r="P167" s="135">
        <v>14.285714285714285</v>
      </c>
      <c r="Q167" s="135">
        <v>14.285714285714285</v>
      </c>
      <c r="R167" s="135">
        <v>14.285714285714285</v>
      </c>
      <c r="S167" s="135">
        <v>14.285714285714285</v>
      </c>
      <c r="T167" s="135">
        <v>14.285714285714285</v>
      </c>
      <c r="U167" s="135">
        <v>7.1428571428571423</v>
      </c>
      <c r="V167" s="135">
        <v>0</v>
      </c>
      <c r="W167" s="135">
        <v>7.1428571428571423</v>
      </c>
      <c r="X167" s="135">
        <v>0</v>
      </c>
      <c r="Y167" s="135">
        <v>7.1428571428571423</v>
      </c>
      <c r="Z167" s="135">
        <v>0</v>
      </c>
      <c r="AA167" s="135">
        <v>0</v>
      </c>
      <c r="AB167" s="135">
        <v>21.428571428571427</v>
      </c>
      <c r="AC167" s="135">
        <v>14.285714285714285</v>
      </c>
      <c r="AD167" s="135">
        <v>7.1428571428571423</v>
      </c>
      <c r="AE167" s="135">
        <v>7.1428571428571423</v>
      </c>
      <c r="AF167" s="135">
        <v>0</v>
      </c>
      <c r="AG167" s="135">
        <v>0</v>
      </c>
      <c r="AH167" s="135">
        <v>7.1428571428571423</v>
      </c>
      <c r="AI167" s="135">
        <v>21.428571428571427</v>
      </c>
      <c r="AJ167" s="135">
        <v>0</v>
      </c>
      <c r="AK167" s="135">
        <v>7.1428571428571423</v>
      </c>
      <c r="AL167" s="135">
        <v>7.1428571428571423</v>
      </c>
      <c r="AM167" s="137"/>
      <c r="AN167" s="214"/>
    </row>
    <row r="168" spans="1:40" ht="13.5" customHeight="1" x14ac:dyDescent="0.2">
      <c r="A168" s="286" t="str">
        <f>A144</f>
        <v>会社・団体役員(n = 152 )　　</v>
      </c>
      <c r="B168" s="122">
        <f t="shared" si="88"/>
        <v>152</v>
      </c>
      <c r="C168" s="138">
        <v>36</v>
      </c>
      <c r="D168" s="139">
        <v>33</v>
      </c>
      <c r="E168" s="139">
        <v>25</v>
      </c>
      <c r="F168" s="139">
        <v>26</v>
      </c>
      <c r="G168" s="139">
        <v>14</v>
      </c>
      <c r="H168" s="139">
        <v>20</v>
      </c>
      <c r="I168" s="139">
        <v>16</v>
      </c>
      <c r="J168" s="139">
        <v>19</v>
      </c>
      <c r="K168" s="139">
        <v>26</v>
      </c>
      <c r="L168" s="139">
        <v>20</v>
      </c>
      <c r="M168" s="139">
        <v>10</v>
      </c>
      <c r="N168" s="139">
        <v>6</v>
      </c>
      <c r="O168" s="139">
        <v>14</v>
      </c>
      <c r="P168" s="139">
        <v>19</v>
      </c>
      <c r="Q168" s="139">
        <v>18</v>
      </c>
      <c r="R168" s="139">
        <v>13</v>
      </c>
      <c r="S168" s="139">
        <v>18</v>
      </c>
      <c r="T168" s="139">
        <v>15</v>
      </c>
      <c r="U168" s="139">
        <v>15</v>
      </c>
      <c r="V168" s="139">
        <v>12</v>
      </c>
      <c r="W168" s="139">
        <v>10</v>
      </c>
      <c r="X168" s="139">
        <v>12</v>
      </c>
      <c r="Y168" s="139">
        <v>11</v>
      </c>
      <c r="Z168" s="139">
        <v>9</v>
      </c>
      <c r="AA168" s="139">
        <v>8</v>
      </c>
      <c r="AB168" s="139">
        <v>11</v>
      </c>
      <c r="AC168" s="139">
        <v>10</v>
      </c>
      <c r="AD168" s="139">
        <v>10</v>
      </c>
      <c r="AE168" s="139">
        <v>4</v>
      </c>
      <c r="AF168" s="139">
        <v>4</v>
      </c>
      <c r="AG168" s="139">
        <v>8</v>
      </c>
      <c r="AH168" s="139">
        <v>7</v>
      </c>
      <c r="AI168" s="139">
        <v>8</v>
      </c>
      <c r="AJ168" s="139">
        <v>4</v>
      </c>
      <c r="AK168" s="139">
        <v>3</v>
      </c>
      <c r="AL168" s="139">
        <v>3</v>
      </c>
      <c r="AM168" s="140"/>
      <c r="AN168" s="5">
        <f>SUM(C168:AM168)</f>
        <v>497</v>
      </c>
    </row>
    <row r="169" spans="1:40" x14ac:dyDescent="0.2">
      <c r="A169" s="287"/>
      <c r="B169" s="123">
        <f t="shared" si="88"/>
        <v>100</v>
      </c>
      <c r="C169" s="134">
        <v>23.684210526315788</v>
      </c>
      <c r="D169" s="135">
        <v>21.710526315789476</v>
      </c>
      <c r="E169" s="135">
        <v>16.447368421052634</v>
      </c>
      <c r="F169" s="135">
        <v>17.105263157894736</v>
      </c>
      <c r="G169" s="135">
        <v>9.2105263157894726</v>
      </c>
      <c r="H169" s="135">
        <v>13.157894736842104</v>
      </c>
      <c r="I169" s="135">
        <v>10.526315789473683</v>
      </c>
      <c r="J169" s="135">
        <v>12.5</v>
      </c>
      <c r="K169" s="135">
        <v>17.105263157894736</v>
      </c>
      <c r="L169" s="135">
        <v>13.157894736842104</v>
      </c>
      <c r="M169" s="135">
        <v>6.5789473684210522</v>
      </c>
      <c r="N169" s="135">
        <v>3.9473684210526314</v>
      </c>
      <c r="O169" s="135">
        <v>9.2105263157894726</v>
      </c>
      <c r="P169" s="135">
        <v>12.5</v>
      </c>
      <c r="Q169" s="135">
        <v>11.842105263157894</v>
      </c>
      <c r="R169" s="135">
        <v>8.5526315789473681</v>
      </c>
      <c r="S169" s="135">
        <v>11.842105263157894</v>
      </c>
      <c r="T169" s="135">
        <v>9.8684210526315788</v>
      </c>
      <c r="U169" s="135">
        <v>9.8684210526315788</v>
      </c>
      <c r="V169" s="135">
        <v>7.8947368421052628</v>
      </c>
      <c r="W169" s="135">
        <v>6.5789473684210522</v>
      </c>
      <c r="X169" s="135">
        <v>7.8947368421052628</v>
      </c>
      <c r="Y169" s="135">
        <v>7.2368421052631584</v>
      </c>
      <c r="Z169" s="135">
        <v>5.9210526315789469</v>
      </c>
      <c r="AA169" s="135">
        <v>5.2631578947368416</v>
      </c>
      <c r="AB169" s="135">
        <v>7.2368421052631584</v>
      </c>
      <c r="AC169" s="135">
        <v>6.5789473684210522</v>
      </c>
      <c r="AD169" s="135">
        <v>6.5789473684210522</v>
      </c>
      <c r="AE169" s="135">
        <v>2.6315789473684208</v>
      </c>
      <c r="AF169" s="135">
        <v>2.6315789473684208</v>
      </c>
      <c r="AG169" s="135">
        <v>5.2631578947368416</v>
      </c>
      <c r="AH169" s="135">
        <v>4.6052631578947363</v>
      </c>
      <c r="AI169" s="135">
        <v>5.2631578947368416</v>
      </c>
      <c r="AJ169" s="135">
        <v>2.6315789473684208</v>
      </c>
      <c r="AK169" s="135">
        <v>1.9736842105263157</v>
      </c>
      <c r="AL169" s="135">
        <v>1.9736842105263157</v>
      </c>
      <c r="AM169" s="137"/>
      <c r="AN169" s="214"/>
    </row>
    <row r="170" spans="1:40" ht="13.5" customHeight="1" x14ac:dyDescent="0.2">
      <c r="A170" s="290" t="str">
        <f>A146</f>
        <v>正規の従業員・職員(n = 361 )　　</v>
      </c>
      <c r="B170" s="122">
        <f t="shared" si="88"/>
        <v>361</v>
      </c>
      <c r="C170" s="138">
        <v>82</v>
      </c>
      <c r="D170" s="139">
        <v>79</v>
      </c>
      <c r="E170" s="139">
        <v>59</v>
      </c>
      <c r="F170" s="139">
        <v>80</v>
      </c>
      <c r="G170" s="139">
        <v>47</v>
      </c>
      <c r="H170" s="139">
        <v>51</v>
      </c>
      <c r="I170" s="139">
        <v>54</v>
      </c>
      <c r="J170" s="139">
        <v>40</v>
      </c>
      <c r="K170" s="139">
        <v>43</v>
      </c>
      <c r="L170" s="139">
        <v>29</v>
      </c>
      <c r="M170" s="139">
        <v>38</v>
      </c>
      <c r="N170" s="139">
        <v>25</v>
      </c>
      <c r="O170" s="139">
        <v>36</v>
      </c>
      <c r="P170" s="139">
        <v>38</v>
      </c>
      <c r="Q170" s="139">
        <v>30</v>
      </c>
      <c r="R170" s="139">
        <v>26</v>
      </c>
      <c r="S170" s="139">
        <v>27</v>
      </c>
      <c r="T170" s="139">
        <v>23</v>
      </c>
      <c r="U170" s="139">
        <v>30</v>
      </c>
      <c r="V170" s="139">
        <v>29</v>
      </c>
      <c r="W170" s="139">
        <v>25</v>
      </c>
      <c r="X170" s="139">
        <v>36</v>
      </c>
      <c r="Y170" s="139">
        <v>25</v>
      </c>
      <c r="Z170" s="139">
        <v>17</v>
      </c>
      <c r="AA170" s="139">
        <v>22</v>
      </c>
      <c r="AB170" s="139">
        <v>21</v>
      </c>
      <c r="AC170" s="139">
        <v>24</v>
      </c>
      <c r="AD170" s="139">
        <v>9</v>
      </c>
      <c r="AE170" s="139">
        <v>16</v>
      </c>
      <c r="AF170" s="139">
        <v>18</v>
      </c>
      <c r="AG170" s="139">
        <v>14</v>
      </c>
      <c r="AH170" s="139">
        <v>15</v>
      </c>
      <c r="AI170" s="139">
        <v>10</v>
      </c>
      <c r="AJ170" s="139">
        <v>10</v>
      </c>
      <c r="AK170" s="139">
        <v>6</v>
      </c>
      <c r="AL170" s="139">
        <v>8</v>
      </c>
      <c r="AM170" s="140"/>
      <c r="AN170" s="5">
        <f>SUM(C170:AM170)</f>
        <v>1142</v>
      </c>
    </row>
    <row r="171" spans="1:40" x14ac:dyDescent="0.2">
      <c r="A171" s="291"/>
      <c r="B171" s="123">
        <f t="shared" si="88"/>
        <v>100</v>
      </c>
      <c r="C171" s="134">
        <v>22.714681440443211</v>
      </c>
      <c r="D171" s="135">
        <v>21.883656509695289</v>
      </c>
      <c r="E171" s="135">
        <v>16.343490304709142</v>
      </c>
      <c r="F171" s="135">
        <v>22.160664819944596</v>
      </c>
      <c r="G171" s="135">
        <v>13.019390581717452</v>
      </c>
      <c r="H171" s="135">
        <v>14.127423822714682</v>
      </c>
      <c r="I171" s="135">
        <v>14.958448753462603</v>
      </c>
      <c r="J171" s="135">
        <v>11.080332409972298</v>
      </c>
      <c r="K171" s="135">
        <v>11.911357340720222</v>
      </c>
      <c r="L171" s="135">
        <v>8.0332409972299157</v>
      </c>
      <c r="M171" s="135">
        <v>10.526315789473683</v>
      </c>
      <c r="N171" s="135">
        <v>6.9252077562326875</v>
      </c>
      <c r="O171" s="135">
        <v>9.97229916897507</v>
      </c>
      <c r="P171" s="135">
        <v>10.526315789473683</v>
      </c>
      <c r="Q171" s="135">
        <v>8.310249307479225</v>
      </c>
      <c r="R171" s="135">
        <v>7.202216066481995</v>
      </c>
      <c r="S171" s="135">
        <v>7.4792243767313016</v>
      </c>
      <c r="T171" s="135">
        <v>6.3711911357340725</v>
      </c>
      <c r="U171" s="135">
        <v>8.310249307479225</v>
      </c>
      <c r="V171" s="135">
        <v>8.0332409972299157</v>
      </c>
      <c r="W171" s="135">
        <v>6.9252077562326875</v>
      </c>
      <c r="X171" s="135">
        <v>9.97229916897507</v>
      </c>
      <c r="Y171" s="135">
        <v>6.9252077562326875</v>
      </c>
      <c r="Z171" s="135">
        <v>4.7091412742382275</v>
      </c>
      <c r="AA171" s="135">
        <v>6.094182825484765</v>
      </c>
      <c r="AB171" s="135">
        <v>5.8171745152354575</v>
      </c>
      <c r="AC171" s="135">
        <v>6.64819944598338</v>
      </c>
      <c r="AD171" s="135">
        <v>2.4930747922437675</v>
      </c>
      <c r="AE171" s="135">
        <v>4.43213296398892</v>
      </c>
      <c r="AF171" s="135">
        <v>4.986149584487535</v>
      </c>
      <c r="AG171" s="135">
        <v>3.8781163434903045</v>
      </c>
      <c r="AH171" s="135">
        <v>4.1551246537396125</v>
      </c>
      <c r="AI171" s="135">
        <v>2.7700831024930745</v>
      </c>
      <c r="AJ171" s="135">
        <v>2.7700831024930745</v>
      </c>
      <c r="AK171" s="135">
        <v>1.662049861495845</v>
      </c>
      <c r="AL171" s="135">
        <v>2.21606648199446</v>
      </c>
      <c r="AM171" s="137"/>
      <c r="AN171" s="214"/>
    </row>
    <row r="172" spans="1:40" ht="13.5" customHeight="1" x14ac:dyDescent="0.2">
      <c r="A172" s="294" t="str">
        <f>A148</f>
        <v>パートタイム・アルバイト・派遣(n = 288 )　　</v>
      </c>
      <c r="B172" s="122">
        <f t="shared" si="88"/>
        <v>288</v>
      </c>
      <c r="C172" s="138">
        <v>49</v>
      </c>
      <c r="D172" s="139">
        <v>48</v>
      </c>
      <c r="E172" s="139">
        <v>45</v>
      </c>
      <c r="F172" s="139">
        <v>39</v>
      </c>
      <c r="G172" s="139">
        <v>30</v>
      </c>
      <c r="H172" s="139">
        <v>33</v>
      </c>
      <c r="I172" s="139">
        <v>36</v>
      </c>
      <c r="J172" s="139">
        <v>30</v>
      </c>
      <c r="K172" s="139">
        <v>24</v>
      </c>
      <c r="L172" s="139">
        <v>32</v>
      </c>
      <c r="M172" s="139">
        <v>30</v>
      </c>
      <c r="N172" s="139">
        <v>29</v>
      </c>
      <c r="O172" s="139">
        <v>15</v>
      </c>
      <c r="P172" s="139">
        <v>20</v>
      </c>
      <c r="Q172" s="139">
        <v>32</v>
      </c>
      <c r="R172" s="139">
        <v>30</v>
      </c>
      <c r="S172" s="139">
        <v>21</v>
      </c>
      <c r="T172" s="139">
        <v>21</v>
      </c>
      <c r="U172" s="139">
        <v>20</v>
      </c>
      <c r="V172" s="139">
        <v>23</v>
      </c>
      <c r="W172" s="139">
        <v>20</v>
      </c>
      <c r="X172" s="139">
        <v>29</v>
      </c>
      <c r="Y172" s="139">
        <v>23</v>
      </c>
      <c r="Z172" s="139">
        <v>21</v>
      </c>
      <c r="AA172" s="139">
        <v>15</v>
      </c>
      <c r="AB172" s="139">
        <v>12</v>
      </c>
      <c r="AC172" s="139">
        <v>15</v>
      </c>
      <c r="AD172" s="139">
        <v>10</v>
      </c>
      <c r="AE172" s="139">
        <v>9</v>
      </c>
      <c r="AF172" s="139">
        <v>13</v>
      </c>
      <c r="AG172" s="139">
        <v>9</v>
      </c>
      <c r="AH172" s="139">
        <v>10</v>
      </c>
      <c r="AI172" s="139">
        <v>7</v>
      </c>
      <c r="AJ172" s="139">
        <v>6</v>
      </c>
      <c r="AK172" s="139">
        <v>5</v>
      </c>
      <c r="AL172" s="139">
        <v>4</v>
      </c>
      <c r="AM172" s="140"/>
      <c r="AN172" s="5">
        <f>SUM(C172:AM172)</f>
        <v>815</v>
      </c>
    </row>
    <row r="173" spans="1:40" x14ac:dyDescent="0.2">
      <c r="A173" s="295"/>
      <c r="B173" s="123">
        <f t="shared" si="88"/>
        <v>100</v>
      </c>
      <c r="C173" s="134">
        <v>17.013888888888889</v>
      </c>
      <c r="D173" s="135">
        <v>16.666666666666664</v>
      </c>
      <c r="E173" s="135">
        <v>15.625</v>
      </c>
      <c r="F173" s="135">
        <v>13.541666666666666</v>
      </c>
      <c r="G173" s="135">
        <v>10.416666666666668</v>
      </c>
      <c r="H173" s="135">
        <v>11.458333333333332</v>
      </c>
      <c r="I173" s="135">
        <v>12.5</v>
      </c>
      <c r="J173" s="135">
        <v>10.416666666666668</v>
      </c>
      <c r="K173" s="135">
        <v>8.3333333333333321</v>
      </c>
      <c r="L173" s="135">
        <v>11.111111111111111</v>
      </c>
      <c r="M173" s="135">
        <v>10.416666666666668</v>
      </c>
      <c r="N173" s="135">
        <v>10.069444444444445</v>
      </c>
      <c r="O173" s="135">
        <v>5.2083333333333339</v>
      </c>
      <c r="P173" s="135">
        <v>6.9444444444444446</v>
      </c>
      <c r="Q173" s="135">
        <v>11.111111111111111</v>
      </c>
      <c r="R173" s="135">
        <v>10.416666666666668</v>
      </c>
      <c r="S173" s="135">
        <v>7.291666666666667</v>
      </c>
      <c r="T173" s="135">
        <v>7.291666666666667</v>
      </c>
      <c r="U173" s="135">
        <v>6.9444444444444446</v>
      </c>
      <c r="V173" s="135">
        <v>7.9861111111111107</v>
      </c>
      <c r="W173" s="135">
        <v>6.9444444444444446</v>
      </c>
      <c r="X173" s="135">
        <v>10.069444444444445</v>
      </c>
      <c r="Y173" s="135">
        <v>7.9861111111111107</v>
      </c>
      <c r="Z173" s="135">
        <v>7.291666666666667</v>
      </c>
      <c r="AA173" s="135">
        <v>5.2083333333333339</v>
      </c>
      <c r="AB173" s="135">
        <v>4.1666666666666661</v>
      </c>
      <c r="AC173" s="135">
        <v>5.2083333333333339</v>
      </c>
      <c r="AD173" s="135">
        <v>3.4722222222222223</v>
      </c>
      <c r="AE173" s="135">
        <v>3.125</v>
      </c>
      <c r="AF173" s="135">
        <v>4.5138888888888884</v>
      </c>
      <c r="AG173" s="135">
        <v>3.125</v>
      </c>
      <c r="AH173" s="135">
        <v>3.4722222222222223</v>
      </c>
      <c r="AI173" s="135">
        <v>2.4305555555555558</v>
      </c>
      <c r="AJ173" s="135">
        <v>2.083333333333333</v>
      </c>
      <c r="AK173" s="135">
        <v>1.7361111111111112</v>
      </c>
      <c r="AL173" s="135">
        <v>1.3888888888888888</v>
      </c>
      <c r="AM173" s="137"/>
      <c r="AN173" s="251"/>
    </row>
    <row r="174" spans="1:40" ht="13.5" customHeight="1" x14ac:dyDescent="0.2">
      <c r="A174" s="286" t="str">
        <f>A150</f>
        <v>学生(n = 43 )　　</v>
      </c>
      <c r="B174" s="122">
        <f t="shared" si="88"/>
        <v>43</v>
      </c>
      <c r="C174" s="138">
        <v>12</v>
      </c>
      <c r="D174" s="139">
        <v>10</v>
      </c>
      <c r="E174" s="139">
        <v>6</v>
      </c>
      <c r="F174" s="139">
        <v>10</v>
      </c>
      <c r="G174" s="139">
        <v>8</v>
      </c>
      <c r="H174" s="139">
        <v>3</v>
      </c>
      <c r="I174" s="139">
        <v>2</v>
      </c>
      <c r="J174" s="139">
        <v>5</v>
      </c>
      <c r="K174" s="139">
        <v>5</v>
      </c>
      <c r="L174" s="139">
        <v>4</v>
      </c>
      <c r="M174" s="139">
        <v>6</v>
      </c>
      <c r="N174" s="139">
        <v>5</v>
      </c>
      <c r="O174" s="139">
        <v>7</v>
      </c>
      <c r="P174" s="139">
        <v>3</v>
      </c>
      <c r="Q174" s="139">
        <v>4</v>
      </c>
      <c r="R174" s="139">
        <v>2</v>
      </c>
      <c r="S174" s="139">
        <v>5</v>
      </c>
      <c r="T174" s="139">
        <v>2</v>
      </c>
      <c r="U174" s="139">
        <v>2</v>
      </c>
      <c r="V174" s="139">
        <v>2</v>
      </c>
      <c r="W174" s="139">
        <v>2</v>
      </c>
      <c r="X174" s="139">
        <v>5</v>
      </c>
      <c r="Y174" s="139">
        <v>1</v>
      </c>
      <c r="Z174" s="139">
        <v>0</v>
      </c>
      <c r="AA174" s="139">
        <v>1</v>
      </c>
      <c r="AB174" s="139">
        <v>3</v>
      </c>
      <c r="AC174" s="139">
        <v>0</v>
      </c>
      <c r="AD174" s="139">
        <v>1</v>
      </c>
      <c r="AE174" s="139">
        <v>1</v>
      </c>
      <c r="AF174" s="139">
        <v>1</v>
      </c>
      <c r="AG174" s="139">
        <v>3</v>
      </c>
      <c r="AH174" s="139">
        <v>2</v>
      </c>
      <c r="AI174" s="139">
        <v>2</v>
      </c>
      <c r="AJ174" s="139">
        <v>0</v>
      </c>
      <c r="AK174" s="139">
        <v>3</v>
      </c>
      <c r="AL174" s="139">
        <v>1</v>
      </c>
      <c r="AM174" s="140"/>
      <c r="AN174" s="5">
        <f>SUM(C174:AM174)</f>
        <v>129</v>
      </c>
    </row>
    <row r="175" spans="1:40" x14ac:dyDescent="0.2">
      <c r="A175" s="287"/>
      <c r="B175" s="123">
        <f t="shared" si="88"/>
        <v>100</v>
      </c>
      <c r="C175" s="134">
        <v>27.906976744186046</v>
      </c>
      <c r="D175" s="135">
        <v>23.255813953488371</v>
      </c>
      <c r="E175" s="135">
        <v>13.953488372093023</v>
      </c>
      <c r="F175" s="135">
        <v>23.255813953488371</v>
      </c>
      <c r="G175" s="135">
        <v>18.604651162790699</v>
      </c>
      <c r="H175" s="135">
        <v>6.9767441860465116</v>
      </c>
      <c r="I175" s="135">
        <v>4.6511627906976747</v>
      </c>
      <c r="J175" s="135">
        <v>11.627906976744185</v>
      </c>
      <c r="K175" s="135">
        <v>11.627906976744185</v>
      </c>
      <c r="L175" s="135">
        <v>9.3023255813953494</v>
      </c>
      <c r="M175" s="135">
        <v>13.953488372093023</v>
      </c>
      <c r="N175" s="135">
        <v>11.627906976744185</v>
      </c>
      <c r="O175" s="135">
        <v>16.279069767441861</v>
      </c>
      <c r="P175" s="135">
        <v>6.9767441860465116</v>
      </c>
      <c r="Q175" s="135">
        <v>9.3023255813953494</v>
      </c>
      <c r="R175" s="135">
        <v>4.6511627906976747</v>
      </c>
      <c r="S175" s="135">
        <v>11.627906976744185</v>
      </c>
      <c r="T175" s="135">
        <v>4.6511627906976747</v>
      </c>
      <c r="U175" s="135">
        <v>4.6511627906976747</v>
      </c>
      <c r="V175" s="135">
        <v>4.6511627906976747</v>
      </c>
      <c r="W175" s="135">
        <v>4.6511627906976747</v>
      </c>
      <c r="X175" s="135">
        <v>11.627906976744185</v>
      </c>
      <c r="Y175" s="135">
        <v>2.3255813953488373</v>
      </c>
      <c r="Z175" s="135">
        <v>0</v>
      </c>
      <c r="AA175" s="135">
        <v>2.3255813953488373</v>
      </c>
      <c r="AB175" s="135">
        <v>6.9767441860465116</v>
      </c>
      <c r="AC175" s="135">
        <v>0</v>
      </c>
      <c r="AD175" s="135">
        <v>2.3255813953488373</v>
      </c>
      <c r="AE175" s="135">
        <v>2.3255813953488373</v>
      </c>
      <c r="AF175" s="135">
        <v>2.3255813953488373</v>
      </c>
      <c r="AG175" s="135">
        <v>6.9767441860465116</v>
      </c>
      <c r="AH175" s="135">
        <v>4.6511627906976747</v>
      </c>
      <c r="AI175" s="135">
        <v>4.6511627906976747</v>
      </c>
      <c r="AJ175" s="135">
        <v>0</v>
      </c>
      <c r="AK175" s="135">
        <v>6.9767441860465116</v>
      </c>
      <c r="AL175" s="135">
        <v>2.3255813953488373</v>
      </c>
      <c r="AM175" s="137"/>
      <c r="AN175" s="214"/>
    </row>
    <row r="176" spans="1:40" ht="13.5" customHeight="1" x14ac:dyDescent="0.2">
      <c r="A176" s="286" t="str">
        <f>A152</f>
        <v>家事従事(n = 160 )　　</v>
      </c>
      <c r="B176" s="122">
        <f t="shared" si="88"/>
        <v>160</v>
      </c>
      <c r="C176" s="138">
        <v>36</v>
      </c>
      <c r="D176" s="139">
        <v>23</v>
      </c>
      <c r="E176" s="139">
        <v>32</v>
      </c>
      <c r="F176" s="139">
        <v>21</v>
      </c>
      <c r="G176" s="139">
        <v>25</v>
      </c>
      <c r="H176" s="139">
        <v>19</v>
      </c>
      <c r="I176" s="139">
        <v>17</v>
      </c>
      <c r="J176" s="139">
        <v>23</v>
      </c>
      <c r="K176" s="139">
        <v>11</v>
      </c>
      <c r="L176" s="139">
        <v>17</v>
      </c>
      <c r="M176" s="139">
        <v>21</v>
      </c>
      <c r="N176" s="139">
        <v>18</v>
      </c>
      <c r="O176" s="139">
        <v>16</v>
      </c>
      <c r="P176" s="139">
        <v>3</v>
      </c>
      <c r="Q176" s="139">
        <v>13</v>
      </c>
      <c r="R176" s="139">
        <v>15</v>
      </c>
      <c r="S176" s="139">
        <v>13</v>
      </c>
      <c r="T176" s="139">
        <v>15</v>
      </c>
      <c r="U176" s="139">
        <v>17</v>
      </c>
      <c r="V176" s="139">
        <v>12</v>
      </c>
      <c r="W176" s="139">
        <v>11</v>
      </c>
      <c r="X176" s="139">
        <v>6</v>
      </c>
      <c r="Y176" s="139">
        <v>5</v>
      </c>
      <c r="Z176" s="139">
        <v>8</v>
      </c>
      <c r="AA176" s="139">
        <v>9</v>
      </c>
      <c r="AB176" s="139">
        <v>6</v>
      </c>
      <c r="AC176" s="139">
        <v>5</v>
      </c>
      <c r="AD176" s="139">
        <v>6</v>
      </c>
      <c r="AE176" s="139">
        <v>11</v>
      </c>
      <c r="AF176" s="139">
        <v>4</v>
      </c>
      <c r="AG176" s="139">
        <v>8</v>
      </c>
      <c r="AH176" s="139">
        <v>6</v>
      </c>
      <c r="AI176" s="139">
        <v>8</v>
      </c>
      <c r="AJ176" s="139">
        <v>4</v>
      </c>
      <c r="AK176" s="139">
        <v>8</v>
      </c>
      <c r="AL176" s="139">
        <v>5</v>
      </c>
      <c r="AM176" s="140"/>
      <c r="AN176" s="5">
        <f>SUM(C176:AM176)</f>
        <v>477</v>
      </c>
    </row>
    <row r="177" spans="1:40" x14ac:dyDescent="0.2">
      <c r="A177" s="287"/>
      <c r="B177" s="123">
        <f t="shared" si="88"/>
        <v>100</v>
      </c>
      <c r="C177" s="134">
        <v>22.5</v>
      </c>
      <c r="D177" s="135">
        <v>14.374999999999998</v>
      </c>
      <c r="E177" s="135">
        <v>20</v>
      </c>
      <c r="F177" s="135">
        <v>13.125</v>
      </c>
      <c r="G177" s="135">
        <v>15.625</v>
      </c>
      <c r="H177" s="135">
        <v>11.875</v>
      </c>
      <c r="I177" s="135">
        <v>10.625</v>
      </c>
      <c r="J177" s="135">
        <v>14.374999999999998</v>
      </c>
      <c r="K177" s="135">
        <v>6.8750000000000009</v>
      </c>
      <c r="L177" s="135">
        <v>10.625</v>
      </c>
      <c r="M177" s="135">
        <v>13.125</v>
      </c>
      <c r="N177" s="135">
        <v>11.25</v>
      </c>
      <c r="O177" s="135">
        <v>10</v>
      </c>
      <c r="P177" s="135">
        <v>1.875</v>
      </c>
      <c r="Q177" s="135">
        <v>8.125</v>
      </c>
      <c r="R177" s="135">
        <v>9.375</v>
      </c>
      <c r="S177" s="135">
        <v>8.125</v>
      </c>
      <c r="T177" s="135">
        <v>9.375</v>
      </c>
      <c r="U177" s="135">
        <v>10.625</v>
      </c>
      <c r="V177" s="135">
        <v>7.5</v>
      </c>
      <c r="W177" s="135">
        <v>6.8750000000000009</v>
      </c>
      <c r="X177" s="135">
        <v>3.75</v>
      </c>
      <c r="Y177" s="135">
        <v>3.125</v>
      </c>
      <c r="Z177" s="135">
        <v>5</v>
      </c>
      <c r="AA177" s="135">
        <v>5.625</v>
      </c>
      <c r="AB177" s="135">
        <v>3.75</v>
      </c>
      <c r="AC177" s="135">
        <v>3.125</v>
      </c>
      <c r="AD177" s="135">
        <v>3.75</v>
      </c>
      <c r="AE177" s="135">
        <v>6.8750000000000009</v>
      </c>
      <c r="AF177" s="135">
        <v>2.5</v>
      </c>
      <c r="AG177" s="135">
        <v>5</v>
      </c>
      <c r="AH177" s="135">
        <v>3.75</v>
      </c>
      <c r="AI177" s="135">
        <v>5</v>
      </c>
      <c r="AJ177" s="135">
        <v>2.5</v>
      </c>
      <c r="AK177" s="135">
        <v>5</v>
      </c>
      <c r="AL177" s="135">
        <v>3.125</v>
      </c>
      <c r="AM177" s="137"/>
      <c r="AN177" s="214"/>
    </row>
    <row r="178" spans="1:40" ht="13.5" customHeight="1" x14ac:dyDescent="0.2">
      <c r="A178" s="286" t="str">
        <f>A154</f>
        <v>無職(n = 331 )　　</v>
      </c>
      <c r="B178" s="122">
        <f t="shared" si="88"/>
        <v>331</v>
      </c>
      <c r="C178" s="138">
        <v>63</v>
      </c>
      <c r="D178" s="139">
        <v>47</v>
      </c>
      <c r="E178" s="139">
        <v>61</v>
      </c>
      <c r="F178" s="139">
        <v>25</v>
      </c>
      <c r="G178" s="139">
        <v>64</v>
      </c>
      <c r="H178" s="139">
        <v>47</v>
      </c>
      <c r="I178" s="139">
        <v>48</v>
      </c>
      <c r="J178" s="139">
        <v>55</v>
      </c>
      <c r="K178" s="139">
        <v>33</v>
      </c>
      <c r="L178" s="139">
        <v>35</v>
      </c>
      <c r="M178" s="139">
        <v>37</v>
      </c>
      <c r="N178" s="139">
        <v>42</v>
      </c>
      <c r="O178" s="139">
        <v>32</v>
      </c>
      <c r="P178" s="139">
        <v>26</v>
      </c>
      <c r="Q178" s="139">
        <v>24</v>
      </c>
      <c r="R178" s="139">
        <v>28</v>
      </c>
      <c r="S178" s="139">
        <v>26</v>
      </c>
      <c r="T178" s="139">
        <v>26</v>
      </c>
      <c r="U178" s="139">
        <v>24</v>
      </c>
      <c r="V178" s="139">
        <v>25</v>
      </c>
      <c r="W178" s="139">
        <v>25</v>
      </c>
      <c r="X178" s="139">
        <v>10</v>
      </c>
      <c r="Y178" s="139">
        <v>24</v>
      </c>
      <c r="Z178" s="139">
        <v>25</v>
      </c>
      <c r="AA178" s="139">
        <v>23</v>
      </c>
      <c r="AB178" s="139">
        <v>21</v>
      </c>
      <c r="AC178" s="139">
        <v>11</v>
      </c>
      <c r="AD178" s="139">
        <v>20</v>
      </c>
      <c r="AE178" s="139">
        <v>14</v>
      </c>
      <c r="AF178" s="139">
        <v>10</v>
      </c>
      <c r="AG178" s="139">
        <v>9</v>
      </c>
      <c r="AH178" s="139">
        <v>9</v>
      </c>
      <c r="AI178" s="139">
        <v>11</v>
      </c>
      <c r="AJ178" s="139">
        <v>14</v>
      </c>
      <c r="AK178" s="139">
        <v>10</v>
      </c>
      <c r="AL178" s="139">
        <v>8</v>
      </c>
      <c r="AM178" s="140"/>
      <c r="AN178" s="5">
        <f>SUM(C178:AM178)</f>
        <v>1012</v>
      </c>
    </row>
    <row r="179" spans="1:40" x14ac:dyDescent="0.2">
      <c r="A179" s="287"/>
      <c r="B179" s="123">
        <f t="shared" si="88"/>
        <v>100</v>
      </c>
      <c r="C179" s="134">
        <v>19.033232628398792</v>
      </c>
      <c r="D179" s="135">
        <v>14.19939577039275</v>
      </c>
      <c r="E179" s="135">
        <v>18.429003021148034</v>
      </c>
      <c r="F179" s="135">
        <v>7.5528700906344408</v>
      </c>
      <c r="G179" s="135">
        <v>19.335347432024168</v>
      </c>
      <c r="H179" s="135">
        <v>14.19939577039275</v>
      </c>
      <c r="I179" s="135">
        <v>14.501510574018129</v>
      </c>
      <c r="J179" s="135">
        <v>16.61631419939577</v>
      </c>
      <c r="K179" s="135">
        <v>9.9697885196374632</v>
      </c>
      <c r="L179" s="135">
        <v>10.574018126888216</v>
      </c>
      <c r="M179" s="135">
        <v>11.178247734138973</v>
      </c>
      <c r="N179" s="135">
        <v>12.688821752265861</v>
      </c>
      <c r="O179" s="135">
        <v>9.667673716012084</v>
      </c>
      <c r="P179" s="135">
        <v>7.8549848942598182</v>
      </c>
      <c r="Q179" s="135">
        <v>7.2507552870090644</v>
      </c>
      <c r="R179" s="135">
        <v>8.4592145015105746</v>
      </c>
      <c r="S179" s="135">
        <v>7.8549848942598182</v>
      </c>
      <c r="T179" s="135">
        <v>7.8549848942598182</v>
      </c>
      <c r="U179" s="135">
        <v>7.2507552870090644</v>
      </c>
      <c r="V179" s="135">
        <v>7.5528700906344408</v>
      </c>
      <c r="W179" s="135">
        <v>7.5528700906344408</v>
      </c>
      <c r="X179" s="135">
        <v>3.0211480362537766</v>
      </c>
      <c r="Y179" s="135">
        <v>7.2507552870090644</v>
      </c>
      <c r="Z179" s="135">
        <v>7.5528700906344408</v>
      </c>
      <c r="AA179" s="135">
        <v>6.9486404833836861</v>
      </c>
      <c r="AB179" s="135">
        <v>6.3444108761329305</v>
      </c>
      <c r="AC179" s="135">
        <v>3.3232628398791544</v>
      </c>
      <c r="AD179" s="135">
        <v>6.0422960725075532</v>
      </c>
      <c r="AE179" s="135">
        <v>4.2296072507552873</v>
      </c>
      <c r="AF179" s="135">
        <v>3.0211480362537766</v>
      </c>
      <c r="AG179" s="135">
        <v>2.7190332326283988</v>
      </c>
      <c r="AH179" s="135">
        <v>2.7190332326283988</v>
      </c>
      <c r="AI179" s="135">
        <v>3.3232628398791544</v>
      </c>
      <c r="AJ179" s="135">
        <v>4.2296072507552873</v>
      </c>
      <c r="AK179" s="135">
        <v>3.0211480362537766</v>
      </c>
      <c r="AL179" s="135">
        <v>2.416918429003021</v>
      </c>
      <c r="AM179" s="137"/>
      <c r="AN179" s="214"/>
    </row>
    <row r="180" spans="1:40" x14ac:dyDescent="0.2">
      <c r="A180" s="286" t="str">
        <f>A156</f>
        <v>その他(n = 31 )　　</v>
      </c>
      <c r="B180" s="122">
        <f t="shared" si="88"/>
        <v>31</v>
      </c>
      <c r="C180" s="138">
        <v>5</v>
      </c>
      <c r="D180" s="139">
        <v>5</v>
      </c>
      <c r="E180" s="139">
        <v>6</v>
      </c>
      <c r="F180" s="139">
        <v>5</v>
      </c>
      <c r="G180" s="139">
        <v>4</v>
      </c>
      <c r="H180" s="139">
        <v>3</v>
      </c>
      <c r="I180" s="139">
        <v>1</v>
      </c>
      <c r="J180" s="139">
        <v>5</v>
      </c>
      <c r="K180" s="139">
        <v>5</v>
      </c>
      <c r="L180" s="139">
        <v>1</v>
      </c>
      <c r="M180" s="139">
        <v>3</v>
      </c>
      <c r="N180" s="139">
        <v>3</v>
      </c>
      <c r="O180" s="139">
        <v>0</v>
      </c>
      <c r="P180" s="139">
        <v>0</v>
      </c>
      <c r="Q180" s="139">
        <v>3</v>
      </c>
      <c r="R180" s="139">
        <v>3</v>
      </c>
      <c r="S180" s="139">
        <v>0</v>
      </c>
      <c r="T180" s="139">
        <v>2</v>
      </c>
      <c r="U180" s="139">
        <v>3</v>
      </c>
      <c r="V180" s="139">
        <v>0</v>
      </c>
      <c r="W180" s="139">
        <v>1</v>
      </c>
      <c r="X180" s="139">
        <v>3</v>
      </c>
      <c r="Y180" s="139">
        <v>2</v>
      </c>
      <c r="Z180" s="139">
        <v>1</v>
      </c>
      <c r="AA180" s="139">
        <v>1</v>
      </c>
      <c r="AB180" s="139">
        <v>2</v>
      </c>
      <c r="AC180" s="139">
        <v>3</v>
      </c>
      <c r="AD180" s="139">
        <v>2</v>
      </c>
      <c r="AE180" s="139">
        <v>2</v>
      </c>
      <c r="AF180" s="139">
        <v>0</v>
      </c>
      <c r="AG180" s="139">
        <v>1</v>
      </c>
      <c r="AH180" s="139">
        <v>0</v>
      </c>
      <c r="AI180" s="139">
        <v>3</v>
      </c>
      <c r="AJ180" s="139">
        <v>0</v>
      </c>
      <c r="AK180" s="139">
        <v>1</v>
      </c>
      <c r="AL180" s="139">
        <v>0</v>
      </c>
      <c r="AM180" s="140"/>
      <c r="AN180" s="5">
        <f>SUM(C180:AM180)</f>
        <v>79</v>
      </c>
    </row>
    <row r="181" spans="1:40" x14ac:dyDescent="0.2">
      <c r="A181" s="287"/>
      <c r="B181" s="123">
        <f t="shared" si="88"/>
        <v>100</v>
      </c>
      <c r="C181" s="134">
        <v>16.129032258064516</v>
      </c>
      <c r="D181" s="135">
        <v>16.129032258064516</v>
      </c>
      <c r="E181" s="135">
        <v>19.35483870967742</v>
      </c>
      <c r="F181" s="135">
        <v>16.129032258064516</v>
      </c>
      <c r="G181" s="135">
        <v>12.903225806451612</v>
      </c>
      <c r="H181" s="135">
        <v>9.67741935483871</v>
      </c>
      <c r="I181" s="135">
        <v>3.225806451612903</v>
      </c>
      <c r="J181" s="135">
        <v>16.129032258064516</v>
      </c>
      <c r="K181" s="135">
        <v>16.129032258064516</v>
      </c>
      <c r="L181" s="135">
        <v>3.225806451612903</v>
      </c>
      <c r="M181" s="135">
        <v>9.67741935483871</v>
      </c>
      <c r="N181" s="135">
        <v>9.67741935483871</v>
      </c>
      <c r="O181" s="135">
        <v>0</v>
      </c>
      <c r="P181" s="135">
        <v>0</v>
      </c>
      <c r="Q181" s="135">
        <v>9.67741935483871</v>
      </c>
      <c r="R181" s="135">
        <v>9.67741935483871</v>
      </c>
      <c r="S181" s="135">
        <v>0</v>
      </c>
      <c r="T181" s="135">
        <v>6.4516129032258061</v>
      </c>
      <c r="U181" s="135">
        <v>9.67741935483871</v>
      </c>
      <c r="V181" s="135">
        <v>0</v>
      </c>
      <c r="W181" s="135">
        <v>3.225806451612903</v>
      </c>
      <c r="X181" s="135">
        <v>9.67741935483871</v>
      </c>
      <c r="Y181" s="135">
        <v>6.4516129032258061</v>
      </c>
      <c r="Z181" s="135">
        <v>3.225806451612903</v>
      </c>
      <c r="AA181" s="135">
        <v>3.225806451612903</v>
      </c>
      <c r="AB181" s="135">
        <v>6.4516129032258061</v>
      </c>
      <c r="AC181" s="135">
        <v>9.67741935483871</v>
      </c>
      <c r="AD181" s="135">
        <v>6.4516129032258061</v>
      </c>
      <c r="AE181" s="135">
        <v>6.4516129032258061</v>
      </c>
      <c r="AF181" s="135">
        <v>0</v>
      </c>
      <c r="AG181" s="135">
        <v>3.225806451612903</v>
      </c>
      <c r="AH181" s="135">
        <v>0</v>
      </c>
      <c r="AI181" s="135">
        <v>9.67741935483871</v>
      </c>
      <c r="AJ181" s="135">
        <v>0</v>
      </c>
      <c r="AK181" s="135">
        <v>3.225806451612903</v>
      </c>
      <c r="AL181" s="135">
        <v>0</v>
      </c>
      <c r="AM181" s="137"/>
      <c r="AN181" s="214"/>
    </row>
    <row r="182" spans="1:40" s="205" customFormat="1" x14ac:dyDescent="0.2">
      <c r="A182" s="203"/>
      <c r="B182" s="201"/>
      <c r="C182" s="201">
        <v>1</v>
      </c>
      <c r="D182" s="201">
        <v>2</v>
      </c>
      <c r="E182" s="201">
        <v>3</v>
      </c>
      <c r="F182" s="201">
        <v>4</v>
      </c>
      <c r="G182" s="201">
        <v>5</v>
      </c>
      <c r="H182" s="201">
        <v>6</v>
      </c>
      <c r="I182" s="201">
        <v>7</v>
      </c>
      <c r="J182" s="201">
        <v>8</v>
      </c>
      <c r="K182" s="201">
        <v>9</v>
      </c>
      <c r="L182" s="201">
        <v>10</v>
      </c>
      <c r="M182" s="201">
        <v>11</v>
      </c>
      <c r="N182" s="201">
        <v>12</v>
      </c>
      <c r="O182" s="201">
        <v>13</v>
      </c>
      <c r="P182" s="201">
        <v>14</v>
      </c>
      <c r="Q182" s="201">
        <v>15</v>
      </c>
      <c r="R182" s="201">
        <v>16</v>
      </c>
      <c r="S182" s="201">
        <v>17</v>
      </c>
      <c r="T182" s="201">
        <v>18</v>
      </c>
      <c r="U182" s="201">
        <v>19</v>
      </c>
      <c r="V182" s="201">
        <v>20</v>
      </c>
      <c r="W182" s="201">
        <v>21</v>
      </c>
      <c r="X182" s="201">
        <v>22</v>
      </c>
      <c r="Y182" s="201">
        <v>23</v>
      </c>
      <c r="Z182" s="201">
        <v>24</v>
      </c>
      <c r="AA182" s="201">
        <v>25</v>
      </c>
      <c r="AB182" s="201">
        <v>26</v>
      </c>
      <c r="AC182" s="201">
        <v>27</v>
      </c>
      <c r="AD182" s="201">
        <v>28</v>
      </c>
      <c r="AE182" s="201">
        <v>29</v>
      </c>
      <c r="AF182" s="201">
        <v>30</v>
      </c>
      <c r="AG182" s="201">
        <v>31</v>
      </c>
      <c r="AH182" s="201">
        <v>32</v>
      </c>
      <c r="AI182" s="201">
        <v>33</v>
      </c>
      <c r="AJ182" s="204">
        <v>34</v>
      </c>
      <c r="AK182" s="204">
        <v>35</v>
      </c>
      <c r="AL182" s="204">
        <v>36</v>
      </c>
      <c r="AM182" s="204"/>
      <c r="AN182" s="201">
        <f>SUM(C182:AM182)</f>
        <v>666</v>
      </c>
    </row>
    <row r="183" spans="1:40" x14ac:dyDescent="0.2">
      <c r="A183" s="26" t="s">
        <v>2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N183" s="214"/>
    </row>
    <row r="184" spans="1:40" ht="12.75" customHeight="1" x14ac:dyDescent="0.2">
      <c r="A184" s="6" t="s">
        <v>368</v>
      </c>
      <c r="B184" s="4"/>
      <c r="C184" s="27">
        <v>1</v>
      </c>
      <c r="D184" s="27">
        <v>2</v>
      </c>
      <c r="E184" s="27">
        <v>3</v>
      </c>
      <c r="F184" s="27">
        <v>4</v>
      </c>
      <c r="G184" s="27">
        <v>5</v>
      </c>
      <c r="H184" s="27">
        <v>6</v>
      </c>
      <c r="I184" s="27">
        <v>7</v>
      </c>
      <c r="J184" s="27">
        <v>8</v>
      </c>
      <c r="K184" s="27">
        <v>9</v>
      </c>
      <c r="L184" s="27">
        <v>10</v>
      </c>
    </row>
    <row r="185" spans="1:40" ht="22.5" customHeight="1" x14ac:dyDescent="0.2">
      <c r="A185" s="12" t="str">
        <f>A137</f>
        <v>【職業別】</v>
      </c>
      <c r="B185" s="67" t="str">
        <f>B122</f>
        <v>調査数</v>
      </c>
      <c r="C185" s="68" t="str">
        <f t="shared" ref="C185:L185" si="89">C161</f>
        <v>若者の県内定着</v>
      </c>
      <c r="D185" s="69" t="str">
        <f t="shared" si="89"/>
        <v>少子化対策</v>
      </c>
      <c r="E185" s="69" t="str">
        <f t="shared" si="89"/>
        <v>公共交通の充実</v>
      </c>
      <c r="F185" s="69" t="str">
        <f t="shared" si="89"/>
        <v>子育て支援</v>
      </c>
      <c r="G185" s="69" t="str">
        <f t="shared" si="89"/>
        <v>高齢者福祉</v>
      </c>
      <c r="H185" s="69" t="str">
        <f t="shared" si="89"/>
        <v>地域医療の確保</v>
      </c>
      <c r="I185" s="70" t="str">
        <f t="shared" si="89"/>
        <v>道路整備・維持管理</v>
      </c>
      <c r="J185" s="69" t="str">
        <f t="shared" si="89"/>
        <v>防災対策</v>
      </c>
      <c r="K185" s="70" t="str">
        <f t="shared" si="89"/>
        <v>観光振興</v>
      </c>
      <c r="L185" s="71" t="str">
        <f t="shared" si="89"/>
        <v>廃棄物対策</v>
      </c>
    </row>
    <row r="186" spans="1:40" ht="12.75" customHeight="1" x14ac:dyDescent="0.2">
      <c r="A186" s="286" t="str">
        <f>A138</f>
        <v>全体(n = 1,553 )　　</v>
      </c>
      <c r="B186" s="122">
        <f t="shared" ref="B186:B205" si="90">B138</f>
        <v>1566</v>
      </c>
      <c r="C186" s="130">
        <f t="shared" ref="C186:L186" si="91">C162</f>
        <v>323</v>
      </c>
      <c r="D186" s="131">
        <f t="shared" si="91"/>
        <v>278</v>
      </c>
      <c r="E186" s="131">
        <f t="shared" si="91"/>
        <v>262</v>
      </c>
      <c r="F186" s="131">
        <f t="shared" si="91"/>
        <v>225</v>
      </c>
      <c r="G186" s="131">
        <f t="shared" si="91"/>
        <v>221</v>
      </c>
      <c r="H186" s="131">
        <f t="shared" si="91"/>
        <v>200</v>
      </c>
      <c r="I186" s="132">
        <f t="shared" si="91"/>
        <v>199</v>
      </c>
      <c r="J186" s="131">
        <f t="shared" si="91"/>
        <v>197</v>
      </c>
      <c r="K186" s="132">
        <f t="shared" si="91"/>
        <v>169</v>
      </c>
      <c r="L186" s="133">
        <f t="shared" si="91"/>
        <v>162</v>
      </c>
    </row>
    <row r="187" spans="1:40" ht="12.75" customHeight="1" x14ac:dyDescent="0.2">
      <c r="A187" s="287"/>
      <c r="B187" s="123">
        <f t="shared" si="90"/>
        <v>100</v>
      </c>
      <c r="C187" s="134">
        <f t="shared" ref="C187:L187" si="92">C163</f>
        <v>20.798454603992273</v>
      </c>
      <c r="D187" s="135">
        <f t="shared" si="92"/>
        <v>17.900837089504186</v>
      </c>
      <c r="E187" s="135">
        <f t="shared" si="92"/>
        <v>16.870573084352866</v>
      </c>
      <c r="F187" s="135">
        <f t="shared" si="92"/>
        <v>14.488087572440438</v>
      </c>
      <c r="G187" s="135">
        <f t="shared" si="92"/>
        <v>14.230521571152607</v>
      </c>
      <c r="H187" s="135">
        <f t="shared" si="92"/>
        <v>12.878300064391501</v>
      </c>
      <c r="I187" s="136">
        <f t="shared" si="92"/>
        <v>12.813908564069543</v>
      </c>
      <c r="J187" s="135">
        <f t="shared" si="92"/>
        <v>12.685125563425629</v>
      </c>
      <c r="K187" s="136">
        <f t="shared" si="92"/>
        <v>10.882163554410818</v>
      </c>
      <c r="L187" s="137">
        <f t="shared" si="92"/>
        <v>10.431423052157115</v>
      </c>
    </row>
    <row r="188" spans="1:40" ht="12.75" customHeight="1" x14ac:dyDescent="0.2">
      <c r="A188" s="286" t="str">
        <f>A140</f>
        <v>自営業(n = 145 )　　</v>
      </c>
      <c r="B188" s="122">
        <f t="shared" si="90"/>
        <v>145</v>
      </c>
      <c r="C188" s="138">
        <f t="shared" ref="C188:L188" si="93">C164</f>
        <v>29</v>
      </c>
      <c r="D188" s="139">
        <f t="shared" si="93"/>
        <v>25</v>
      </c>
      <c r="E188" s="139">
        <f t="shared" si="93"/>
        <v>17</v>
      </c>
      <c r="F188" s="139">
        <f t="shared" si="93"/>
        <v>12</v>
      </c>
      <c r="G188" s="139">
        <f t="shared" si="93"/>
        <v>21</v>
      </c>
      <c r="H188" s="139">
        <f t="shared" si="93"/>
        <v>19</v>
      </c>
      <c r="I188" s="149">
        <f t="shared" si="93"/>
        <v>21</v>
      </c>
      <c r="J188" s="139">
        <f t="shared" si="93"/>
        <v>15</v>
      </c>
      <c r="K188" s="149">
        <f t="shared" si="93"/>
        <v>16</v>
      </c>
      <c r="L188" s="140">
        <f t="shared" si="93"/>
        <v>17</v>
      </c>
    </row>
    <row r="189" spans="1:40" ht="13.5" customHeight="1" x14ac:dyDescent="0.2">
      <c r="A189" s="287"/>
      <c r="B189" s="123">
        <f t="shared" si="90"/>
        <v>100</v>
      </c>
      <c r="C189" s="134">
        <f t="shared" ref="C189:L189" si="94">C165</f>
        <v>20</v>
      </c>
      <c r="D189" s="135">
        <f t="shared" si="94"/>
        <v>17.241379310344829</v>
      </c>
      <c r="E189" s="135">
        <f t="shared" si="94"/>
        <v>11.724137931034482</v>
      </c>
      <c r="F189" s="135">
        <f t="shared" si="94"/>
        <v>8.2758620689655178</v>
      </c>
      <c r="G189" s="135">
        <f t="shared" si="94"/>
        <v>14.482758620689657</v>
      </c>
      <c r="H189" s="135">
        <f t="shared" si="94"/>
        <v>13.103448275862069</v>
      </c>
      <c r="I189" s="136">
        <f t="shared" si="94"/>
        <v>14.482758620689657</v>
      </c>
      <c r="J189" s="135">
        <f t="shared" si="94"/>
        <v>10.344827586206897</v>
      </c>
      <c r="K189" s="136">
        <f t="shared" si="94"/>
        <v>11.03448275862069</v>
      </c>
      <c r="L189" s="137">
        <f t="shared" si="94"/>
        <v>11.724137931034482</v>
      </c>
    </row>
    <row r="190" spans="1:40" ht="13.5" customHeight="1" x14ac:dyDescent="0.2">
      <c r="A190" s="286" t="str">
        <f>A142</f>
        <v>自由業(※1)(n = 14 )　　</v>
      </c>
      <c r="B190" s="122">
        <f t="shared" si="90"/>
        <v>14</v>
      </c>
      <c r="C190" s="138">
        <f t="shared" ref="C190:L190" si="95">C166</f>
        <v>1</v>
      </c>
      <c r="D190" s="139">
        <f t="shared" si="95"/>
        <v>4</v>
      </c>
      <c r="E190" s="139">
        <f t="shared" si="95"/>
        <v>1</v>
      </c>
      <c r="F190" s="139">
        <f t="shared" si="95"/>
        <v>3</v>
      </c>
      <c r="G190" s="139">
        <f t="shared" si="95"/>
        <v>3</v>
      </c>
      <c r="H190" s="139">
        <f t="shared" si="95"/>
        <v>1</v>
      </c>
      <c r="I190" s="149">
        <f t="shared" si="95"/>
        <v>1</v>
      </c>
      <c r="J190" s="139">
        <f t="shared" si="95"/>
        <v>3</v>
      </c>
      <c r="K190" s="149">
        <f t="shared" si="95"/>
        <v>5</v>
      </c>
      <c r="L190" s="140">
        <f t="shared" si="95"/>
        <v>3</v>
      </c>
    </row>
    <row r="191" spans="1:40" ht="13.5" customHeight="1" x14ac:dyDescent="0.2">
      <c r="A191" s="287"/>
      <c r="B191" s="123">
        <f t="shared" si="90"/>
        <v>100</v>
      </c>
      <c r="C191" s="134">
        <f t="shared" ref="C191:L191" si="96">C167</f>
        <v>7.1428571428571423</v>
      </c>
      <c r="D191" s="135">
        <f t="shared" si="96"/>
        <v>28.571428571428569</v>
      </c>
      <c r="E191" s="135">
        <f t="shared" si="96"/>
        <v>7.1428571428571423</v>
      </c>
      <c r="F191" s="135">
        <f t="shared" si="96"/>
        <v>21.428571428571427</v>
      </c>
      <c r="G191" s="135">
        <f t="shared" si="96"/>
        <v>21.428571428571427</v>
      </c>
      <c r="H191" s="135">
        <f t="shared" si="96"/>
        <v>7.1428571428571423</v>
      </c>
      <c r="I191" s="136">
        <f t="shared" si="96"/>
        <v>7.1428571428571423</v>
      </c>
      <c r="J191" s="135">
        <f t="shared" si="96"/>
        <v>21.428571428571427</v>
      </c>
      <c r="K191" s="136">
        <f t="shared" si="96"/>
        <v>35.714285714285715</v>
      </c>
      <c r="L191" s="137">
        <f t="shared" si="96"/>
        <v>21.428571428571427</v>
      </c>
    </row>
    <row r="192" spans="1:40" ht="13.5" customHeight="1" x14ac:dyDescent="0.2">
      <c r="A192" s="286" t="str">
        <f>A144</f>
        <v>会社・団体役員(n = 152 )　　</v>
      </c>
      <c r="B192" s="122">
        <f t="shared" si="90"/>
        <v>152</v>
      </c>
      <c r="C192" s="138">
        <f t="shared" ref="C192:L192" si="97">C168</f>
        <v>36</v>
      </c>
      <c r="D192" s="139">
        <f t="shared" si="97"/>
        <v>33</v>
      </c>
      <c r="E192" s="139">
        <f t="shared" si="97"/>
        <v>25</v>
      </c>
      <c r="F192" s="139">
        <f t="shared" si="97"/>
        <v>26</v>
      </c>
      <c r="G192" s="139">
        <f t="shared" si="97"/>
        <v>14</v>
      </c>
      <c r="H192" s="139">
        <f t="shared" si="97"/>
        <v>20</v>
      </c>
      <c r="I192" s="149">
        <f t="shared" si="97"/>
        <v>16</v>
      </c>
      <c r="J192" s="139">
        <f t="shared" si="97"/>
        <v>19</v>
      </c>
      <c r="K192" s="149">
        <f t="shared" si="97"/>
        <v>26</v>
      </c>
      <c r="L192" s="140">
        <f t="shared" si="97"/>
        <v>20</v>
      </c>
    </row>
    <row r="193" spans="1:35" x14ac:dyDescent="0.2">
      <c r="A193" s="287"/>
      <c r="B193" s="123">
        <f t="shared" si="90"/>
        <v>100</v>
      </c>
      <c r="C193" s="134">
        <f t="shared" ref="C193:L193" si="98">C169</f>
        <v>23.684210526315788</v>
      </c>
      <c r="D193" s="135">
        <f t="shared" si="98"/>
        <v>21.710526315789476</v>
      </c>
      <c r="E193" s="135">
        <f t="shared" si="98"/>
        <v>16.447368421052634</v>
      </c>
      <c r="F193" s="135">
        <f t="shared" si="98"/>
        <v>17.105263157894736</v>
      </c>
      <c r="G193" s="135">
        <f t="shared" si="98"/>
        <v>9.2105263157894726</v>
      </c>
      <c r="H193" s="135">
        <f t="shared" si="98"/>
        <v>13.157894736842104</v>
      </c>
      <c r="I193" s="136">
        <f t="shared" si="98"/>
        <v>10.526315789473683</v>
      </c>
      <c r="J193" s="135">
        <f t="shared" si="98"/>
        <v>12.5</v>
      </c>
      <c r="K193" s="136">
        <f t="shared" si="98"/>
        <v>17.105263157894736</v>
      </c>
      <c r="L193" s="137">
        <f t="shared" si="98"/>
        <v>13.157894736842104</v>
      </c>
    </row>
    <row r="194" spans="1:35" x14ac:dyDescent="0.2">
      <c r="A194" s="286" t="str">
        <f>A146</f>
        <v>正規の従業員・職員(n = 361 )　　</v>
      </c>
      <c r="B194" s="122">
        <f t="shared" si="90"/>
        <v>361</v>
      </c>
      <c r="C194" s="138">
        <f t="shared" ref="C194:L194" si="99">C170</f>
        <v>82</v>
      </c>
      <c r="D194" s="139">
        <f t="shared" si="99"/>
        <v>79</v>
      </c>
      <c r="E194" s="139">
        <f t="shared" si="99"/>
        <v>59</v>
      </c>
      <c r="F194" s="139">
        <f t="shared" si="99"/>
        <v>80</v>
      </c>
      <c r="G194" s="139">
        <f t="shared" si="99"/>
        <v>47</v>
      </c>
      <c r="H194" s="139">
        <f t="shared" si="99"/>
        <v>51</v>
      </c>
      <c r="I194" s="149">
        <f t="shared" si="99"/>
        <v>54</v>
      </c>
      <c r="J194" s="139">
        <f t="shared" si="99"/>
        <v>40</v>
      </c>
      <c r="K194" s="149">
        <f t="shared" si="99"/>
        <v>43</v>
      </c>
      <c r="L194" s="140">
        <f t="shared" si="99"/>
        <v>29</v>
      </c>
    </row>
    <row r="195" spans="1:35" x14ac:dyDescent="0.2">
      <c r="A195" s="287"/>
      <c r="B195" s="123">
        <f t="shared" si="90"/>
        <v>100</v>
      </c>
      <c r="C195" s="134">
        <f t="shared" ref="C195:L195" si="100">C171</f>
        <v>22.714681440443211</v>
      </c>
      <c r="D195" s="135">
        <f t="shared" si="100"/>
        <v>21.883656509695289</v>
      </c>
      <c r="E195" s="135">
        <f t="shared" si="100"/>
        <v>16.343490304709142</v>
      </c>
      <c r="F195" s="135">
        <f t="shared" si="100"/>
        <v>22.160664819944596</v>
      </c>
      <c r="G195" s="135">
        <f t="shared" si="100"/>
        <v>13.019390581717452</v>
      </c>
      <c r="H195" s="135">
        <f t="shared" si="100"/>
        <v>14.127423822714682</v>
      </c>
      <c r="I195" s="136">
        <f t="shared" si="100"/>
        <v>14.958448753462603</v>
      </c>
      <c r="J195" s="135">
        <f t="shared" si="100"/>
        <v>11.080332409972298</v>
      </c>
      <c r="K195" s="136">
        <f t="shared" si="100"/>
        <v>11.911357340720222</v>
      </c>
      <c r="L195" s="137">
        <f t="shared" si="100"/>
        <v>8.0332409972299157</v>
      </c>
    </row>
    <row r="196" spans="1:35" ht="13.5" customHeight="1" x14ac:dyDescent="0.2">
      <c r="A196" s="286" t="str">
        <f>A148</f>
        <v>パートタイム・アルバイト・派遣(n = 288 )　　</v>
      </c>
      <c r="B196" s="122">
        <f t="shared" si="90"/>
        <v>288</v>
      </c>
      <c r="C196" s="138">
        <f t="shared" ref="C196:L196" si="101">C172</f>
        <v>49</v>
      </c>
      <c r="D196" s="139">
        <f t="shared" si="101"/>
        <v>48</v>
      </c>
      <c r="E196" s="139">
        <f t="shared" si="101"/>
        <v>45</v>
      </c>
      <c r="F196" s="139">
        <f t="shared" si="101"/>
        <v>39</v>
      </c>
      <c r="G196" s="139">
        <f t="shared" si="101"/>
        <v>30</v>
      </c>
      <c r="H196" s="139">
        <f t="shared" si="101"/>
        <v>33</v>
      </c>
      <c r="I196" s="149">
        <f t="shared" si="101"/>
        <v>36</v>
      </c>
      <c r="J196" s="139">
        <f t="shared" si="101"/>
        <v>30</v>
      </c>
      <c r="K196" s="149">
        <f t="shared" si="101"/>
        <v>24</v>
      </c>
      <c r="L196" s="140">
        <f t="shared" si="101"/>
        <v>32</v>
      </c>
    </row>
    <row r="197" spans="1:35" ht="13.5" customHeight="1" x14ac:dyDescent="0.2">
      <c r="A197" s="287"/>
      <c r="B197" s="123">
        <f t="shared" si="90"/>
        <v>100</v>
      </c>
      <c r="C197" s="134">
        <f t="shared" ref="C197:L197" si="102">C173</f>
        <v>17.013888888888889</v>
      </c>
      <c r="D197" s="135">
        <f t="shared" si="102"/>
        <v>16.666666666666664</v>
      </c>
      <c r="E197" s="135">
        <f t="shared" si="102"/>
        <v>15.625</v>
      </c>
      <c r="F197" s="135">
        <f t="shared" si="102"/>
        <v>13.541666666666666</v>
      </c>
      <c r="G197" s="135">
        <f t="shared" si="102"/>
        <v>10.416666666666668</v>
      </c>
      <c r="H197" s="135">
        <f t="shared" si="102"/>
        <v>11.458333333333332</v>
      </c>
      <c r="I197" s="136">
        <f t="shared" si="102"/>
        <v>12.5</v>
      </c>
      <c r="J197" s="135">
        <f t="shared" si="102"/>
        <v>10.416666666666668</v>
      </c>
      <c r="K197" s="136">
        <f t="shared" si="102"/>
        <v>8.3333333333333321</v>
      </c>
      <c r="L197" s="137">
        <f t="shared" si="102"/>
        <v>11.111111111111111</v>
      </c>
    </row>
    <row r="198" spans="1:35" ht="13.5" customHeight="1" x14ac:dyDescent="0.2">
      <c r="A198" s="286" t="str">
        <f>A150</f>
        <v>学生(n = 43 )　　</v>
      </c>
      <c r="B198" s="122">
        <f t="shared" si="90"/>
        <v>43</v>
      </c>
      <c r="C198" s="138">
        <f t="shared" ref="C198:L198" si="103">C174</f>
        <v>12</v>
      </c>
      <c r="D198" s="139">
        <f t="shared" si="103"/>
        <v>10</v>
      </c>
      <c r="E198" s="139">
        <f t="shared" si="103"/>
        <v>6</v>
      </c>
      <c r="F198" s="139">
        <f t="shared" si="103"/>
        <v>10</v>
      </c>
      <c r="G198" s="139">
        <f t="shared" si="103"/>
        <v>8</v>
      </c>
      <c r="H198" s="139">
        <f t="shared" si="103"/>
        <v>3</v>
      </c>
      <c r="I198" s="149">
        <f t="shared" si="103"/>
        <v>2</v>
      </c>
      <c r="J198" s="139">
        <f t="shared" si="103"/>
        <v>5</v>
      </c>
      <c r="K198" s="149">
        <f t="shared" si="103"/>
        <v>5</v>
      </c>
      <c r="L198" s="140">
        <f t="shared" si="103"/>
        <v>4</v>
      </c>
    </row>
    <row r="199" spans="1:35" ht="13.5" customHeight="1" x14ac:dyDescent="0.2">
      <c r="A199" s="287"/>
      <c r="B199" s="123">
        <f t="shared" si="90"/>
        <v>100</v>
      </c>
      <c r="C199" s="134">
        <f t="shared" ref="C199:L199" si="104">C175</f>
        <v>27.906976744186046</v>
      </c>
      <c r="D199" s="135">
        <f t="shared" si="104"/>
        <v>23.255813953488371</v>
      </c>
      <c r="E199" s="135">
        <f t="shared" si="104"/>
        <v>13.953488372093023</v>
      </c>
      <c r="F199" s="135">
        <f t="shared" si="104"/>
        <v>23.255813953488371</v>
      </c>
      <c r="G199" s="135">
        <f t="shared" si="104"/>
        <v>18.604651162790699</v>
      </c>
      <c r="H199" s="135">
        <f t="shared" si="104"/>
        <v>6.9767441860465116</v>
      </c>
      <c r="I199" s="136">
        <f t="shared" si="104"/>
        <v>4.6511627906976747</v>
      </c>
      <c r="J199" s="135">
        <f t="shared" si="104"/>
        <v>11.627906976744185</v>
      </c>
      <c r="K199" s="136">
        <f t="shared" si="104"/>
        <v>11.627906976744185</v>
      </c>
      <c r="L199" s="137">
        <f t="shared" si="104"/>
        <v>9.3023255813953494</v>
      </c>
    </row>
    <row r="200" spans="1:35" ht="13.5" customHeight="1" x14ac:dyDescent="0.2">
      <c r="A200" s="286" t="str">
        <f>A152</f>
        <v>家事従事(n = 160 )　　</v>
      </c>
      <c r="B200" s="122">
        <f t="shared" si="90"/>
        <v>160</v>
      </c>
      <c r="C200" s="138">
        <f t="shared" ref="C200:L200" si="105">C176</f>
        <v>36</v>
      </c>
      <c r="D200" s="139">
        <f t="shared" si="105"/>
        <v>23</v>
      </c>
      <c r="E200" s="139">
        <f t="shared" si="105"/>
        <v>32</v>
      </c>
      <c r="F200" s="139">
        <f t="shared" si="105"/>
        <v>21</v>
      </c>
      <c r="G200" s="139">
        <f t="shared" si="105"/>
        <v>25</v>
      </c>
      <c r="H200" s="139">
        <f t="shared" si="105"/>
        <v>19</v>
      </c>
      <c r="I200" s="149">
        <f t="shared" si="105"/>
        <v>17</v>
      </c>
      <c r="J200" s="139">
        <f t="shared" si="105"/>
        <v>23</v>
      </c>
      <c r="K200" s="149">
        <f t="shared" si="105"/>
        <v>11</v>
      </c>
      <c r="L200" s="140">
        <f t="shared" si="105"/>
        <v>17</v>
      </c>
    </row>
    <row r="201" spans="1:35" ht="13.5" customHeight="1" x14ac:dyDescent="0.2">
      <c r="A201" s="287"/>
      <c r="B201" s="123">
        <f t="shared" si="90"/>
        <v>100</v>
      </c>
      <c r="C201" s="134">
        <f t="shared" ref="C201:L201" si="106">C177</f>
        <v>22.5</v>
      </c>
      <c r="D201" s="135">
        <f t="shared" si="106"/>
        <v>14.374999999999998</v>
      </c>
      <c r="E201" s="135">
        <f t="shared" si="106"/>
        <v>20</v>
      </c>
      <c r="F201" s="135">
        <f t="shared" si="106"/>
        <v>13.125</v>
      </c>
      <c r="G201" s="135">
        <f t="shared" si="106"/>
        <v>15.625</v>
      </c>
      <c r="H201" s="135">
        <f t="shared" si="106"/>
        <v>11.875</v>
      </c>
      <c r="I201" s="136">
        <f t="shared" si="106"/>
        <v>10.625</v>
      </c>
      <c r="J201" s="135">
        <f t="shared" si="106"/>
        <v>14.374999999999998</v>
      </c>
      <c r="K201" s="136">
        <f t="shared" si="106"/>
        <v>6.8750000000000009</v>
      </c>
      <c r="L201" s="137">
        <f t="shared" si="106"/>
        <v>10.625</v>
      </c>
    </row>
    <row r="202" spans="1:35" ht="13.5" customHeight="1" x14ac:dyDescent="0.2">
      <c r="A202" s="286" t="str">
        <f>A154</f>
        <v>無職(n = 331 )　　</v>
      </c>
      <c r="B202" s="122">
        <f t="shared" si="90"/>
        <v>331</v>
      </c>
      <c r="C202" s="138">
        <f t="shared" ref="C202:L202" si="107">C178</f>
        <v>63</v>
      </c>
      <c r="D202" s="139">
        <f t="shared" si="107"/>
        <v>47</v>
      </c>
      <c r="E202" s="139">
        <f t="shared" si="107"/>
        <v>61</v>
      </c>
      <c r="F202" s="139">
        <f t="shared" si="107"/>
        <v>25</v>
      </c>
      <c r="G202" s="139">
        <f t="shared" si="107"/>
        <v>64</v>
      </c>
      <c r="H202" s="139">
        <f t="shared" si="107"/>
        <v>47</v>
      </c>
      <c r="I202" s="149">
        <f t="shared" si="107"/>
        <v>48</v>
      </c>
      <c r="J202" s="139">
        <f t="shared" si="107"/>
        <v>55</v>
      </c>
      <c r="K202" s="149">
        <f t="shared" si="107"/>
        <v>33</v>
      </c>
      <c r="L202" s="140">
        <f t="shared" si="107"/>
        <v>35</v>
      </c>
    </row>
    <row r="203" spans="1:35" x14ac:dyDescent="0.2">
      <c r="A203" s="287"/>
      <c r="B203" s="123">
        <f t="shared" si="90"/>
        <v>100</v>
      </c>
      <c r="C203" s="134">
        <f t="shared" ref="C203:L203" si="108">C179</f>
        <v>19.033232628398792</v>
      </c>
      <c r="D203" s="135">
        <f t="shared" si="108"/>
        <v>14.19939577039275</v>
      </c>
      <c r="E203" s="135">
        <f t="shared" si="108"/>
        <v>18.429003021148034</v>
      </c>
      <c r="F203" s="135">
        <f t="shared" si="108"/>
        <v>7.5528700906344408</v>
      </c>
      <c r="G203" s="135">
        <f t="shared" si="108"/>
        <v>19.335347432024168</v>
      </c>
      <c r="H203" s="135">
        <f t="shared" si="108"/>
        <v>14.19939577039275</v>
      </c>
      <c r="I203" s="136">
        <f t="shared" si="108"/>
        <v>14.501510574018129</v>
      </c>
      <c r="J203" s="135">
        <f t="shared" si="108"/>
        <v>16.61631419939577</v>
      </c>
      <c r="K203" s="136">
        <f t="shared" si="108"/>
        <v>9.9697885196374632</v>
      </c>
      <c r="L203" s="137">
        <f t="shared" si="108"/>
        <v>10.574018126888216</v>
      </c>
    </row>
    <row r="204" spans="1:35" x14ac:dyDescent="0.2">
      <c r="A204" s="286" t="str">
        <f>A156</f>
        <v>その他(n = 31 )　　</v>
      </c>
      <c r="B204" s="122">
        <f t="shared" si="90"/>
        <v>31</v>
      </c>
      <c r="C204" s="138">
        <f t="shared" ref="C204:L204" si="109">C180</f>
        <v>5</v>
      </c>
      <c r="D204" s="139">
        <f t="shared" si="109"/>
        <v>5</v>
      </c>
      <c r="E204" s="139">
        <f t="shared" si="109"/>
        <v>6</v>
      </c>
      <c r="F204" s="139">
        <f t="shared" si="109"/>
        <v>5</v>
      </c>
      <c r="G204" s="139">
        <f t="shared" si="109"/>
        <v>4</v>
      </c>
      <c r="H204" s="139">
        <f t="shared" si="109"/>
        <v>3</v>
      </c>
      <c r="I204" s="149">
        <f t="shared" si="109"/>
        <v>1</v>
      </c>
      <c r="J204" s="139">
        <f t="shared" si="109"/>
        <v>5</v>
      </c>
      <c r="K204" s="149">
        <f t="shared" si="109"/>
        <v>5</v>
      </c>
      <c r="L204" s="140">
        <f t="shared" si="109"/>
        <v>1</v>
      </c>
    </row>
    <row r="205" spans="1:35" x14ac:dyDescent="0.2">
      <c r="A205" s="287"/>
      <c r="B205" s="123">
        <f t="shared" si="90"/>
        <v>100</v>
      </c>
      <c r="C205" s="134">
        <f t="shared" ref="C205:L205" si="110">C181</f>
        <v>16.129032258064516</v>
      </c>
      <c r="D205" s="135">
        <f t="shared" si="110"/>
        <v>16.129032258064516</v>
      </c>
      <c r="E205" s="135">
        <f t="shared" si="110"/>
        <v>19.35483870967742</v>
      </c>
      <c r="F205" s="135">
        <f t="shared" si="110"/>
        <v>16.129032258064516</v>
      </c>
      <c r="G205" s="135">
        <f t="shared" si="110"/>
        <v>12.903225806451612</v>
      </c>
      <c r="H205" s="135">
        <f t="shared" si="110"/>
        <v>9.67741935483871</v>
      </c>
      <c r="I205" s="136">
        <f t="shared" si="110"/>
        <v>3.225806451612903</v>
      </c>
      <c r="J205" s="135">
        <f t="shared" si="110"/>
        <v>16.129032258064516</v>
      </c>
      <c r="K205" s="136">
        <f t="shared" si="110"/>
        <v>16.129032258064516</v>
      </c>
      <c r="L205" s="137">
        <f t="shared" si="110"/>
        <v>3.225806451612903</v>
      </c>
    </row>
    <row r="206" spans="1:35" x14ac:dyDescent="0.2">
      <c r="A206" s="259" t="s">
        <v>2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1:35" ht="12.75" customHeight="1" x14ac:dyDescent="0.2">
      <c r="A207" s="258" t="s">
        <v>370</v>
      </c>
      <c r="B207" s="4"/>
      <c r="C207" s="27">
        <v>1</v>
      </c>
      <c r="D207" s="27">
        <v>2</v>
      </c>
      <c r="E207" s="27">
        <v>3</v>
      </c>
      <c r="F207" s="27">
        <v>4</v>
      </c>
      <c r="G207" s="27">
        <v>5</v>
      </c>
      <c r="H207" s="27">
        <v>6</v>
      </c>
      <c r="I207" s="27">
        <v>7</v>
      </c>
      <c r="J207" s="27">
        <v>8</v>
      </c>
      <c r="K207" s="27">
        <v>9</v>
      </c>
      <c r="L207" s="27">
        <v>10</v>
      </c>
      <c r="O207" s="191">
        <v>1</v>
      </c>
      <c r="P207" s="191">
        <v>2</v>
      </c>
      <c r="Q207" s="191">
        <v>3</v>
      </c>
      <c r="R207" s="191">
        <v>4</v>
      </c>
      <c r="S207" s="191">
        <v>5</v>
      </c>
      <c r="T207" s="191">
        <v>6</v>
      </c>
      <c r="U207" s="191">
        <v>7</v>
      </c>
      <c r="V207" s="191">
        <v>8</v>
      </c>
      <c r="W207" s="191">
        <v>9</v>
      </c>
      <c r="X207" s="191">
        <v>10</v>
      </c>
    </row>
    <row r="208" spans="1:35" ht="22.5" customHeight="1" x14ac:dyDescent="0.2">
      <c r="A208" s="12" t="str">
        <f t="shared" ref="A208:L208" si="111">A185</f>
        <v>【職業別】</v>
      </c>
      <c r="B208" s="67" t="str">
        <f t="shared" si="111"/>
        <v>調査数</v>
      </c>
      <c r="C208" s="68" t="str">
        <f t="shared" si="111"/>
        <v>若者の県内定着</v>
      </c>
      <c r="D208" s="69" t="str">
        <f t="shared" si="111"/>
        <v>少子化対策</v>
      </c>
      <c r="E208" s="69" t="str">
        <f t="shared" si="111"/>
        <v>公共交通の充実</v>
      </c>
      <c r="F208" s="69" t="str">
        <f t="shared" si="111"/>
        <v>子育て支援</v>
      </c>
      <c r="G208" s="69" t="str">
        <f t="shared" si="111"/>
        <v>高齢者福祉</v>
      </c>
      <c r="H208" s="69" t="str">
        <f t="shared" si="111"/>
        <v>地域医療の確保</v>
      </c>
      <c r="I208" s="70" t="str">
        <f t="shared" si="111"/>
        <v>道路整備・維持管理</v>
      </c>
      <c r="J208" s="69" t="str">
        <f t="shared" si="111"/>
        <v>防災対策</v>
      </c>
      <c r="K208" s="70" t="str">
        <f t="shared" si="111"/>
        <v>観光振興</v>
      </c>
      <c r="L208" s="71" t="str">
        <f t="shared" si="111"/>
        <v>廃棄物対策</v>
      </c>
      <c r="M208" s="249" t="s">
        <v>35</v>
      </c>
      <c r="N208" s="12" t="str">
        <f>A208</f>
        <v>【職業別】</v>
      </c>
      <c r="O208" s="68" t="str">
        <f t="shared" ref="O208:X208" si="112">C208</f>
        <v>若者の県内定着</v>
      </c>
      <c r="P208" s="69" t="str">
        <f t="shared" si="112"/>
        <v>少子化対策</v>
      </c>
      <c r="Q208" s="69" t="str">
        <f t="shared" si="112"/>
        <v>公共交通の充実</v>
      </c>
      <c r="R208" s="69" t="str">
        <f t="shared" si="112"/>
        <v>子育て支援</v>
      </c>
      <c r="S208" s="114" t="str">
        <f t="shared" si="112"/>
        <v>高齢者福祉</v>
      </c>
      <c r="T208" s="115" t="str">
        <f t="shared" si="112"/>
        <v>地域医療の確保</v>
      </c>
      <c r="U208" s="69" t="str">
        <f t="shared" si="112"/>
        <v>道路整備・維持管理</v>
      </c>
      <c r="V208" s="69" t="str">
        <f t="shared" si="112"/>
        <v>防災対策</v>
      </c>
      <c r="W208" s="70" t="str">
        <f t="shared" si="112"/>
        <v>観光振興</v>
      </c>
      <c r="X208" s="71" t="str">
        <f t="shared" si="112"/>
        <v>廃棄物対策</v>
      </c>
    </row>
    <row r="209" spans="1:24" ht="12.75" customHeight="1" x14ac:dyDescent="0.2">
      <c r="A209" s="286" t="str">
        <f t="shared" ref="A209:L209" si="113">A186</f>
        <v>全体(n = 1,553 )　　</v>
      </c>
      <c r="B209" s="122">
        <f t="shared" si="113"/>
        <v>1566</v>
      </c>
      <c r="C209" s="130">
        <f t="shared" si="113"/>
        <v>323</v>
      </c>
      <c r="D209" s="131">
        <f t="shared" si="113"/>
        <v>278</v>
      </c>
      <c r="E209" s="131">
        <f t="shared" si="113"/>
        <v>262</v>
      </c>
      <c r="F209" s="131">
        <f t="shared" si="113"/>
        <v>225</v>
      </c>
      <c r="G209" s="131">
        <f t="shared" si="113"/>
        <v>221</v>
      </c>
      <c r="H209" s="131">
        <f t="shared" si="113"/>
        <v>200</v>
      </c>
      <c r="I209" s="132">
        <f t="shared" si="113"/>
        <v>199</v>
      </c>
      <c r="J209" s="131">
        <f t="shared" si="113"/>
        <v>197</v>
      </c>
      <c r="K209" s="132">
        <f t="shared" si="113"/>
        <v>169</v>
      </c>
      <c r="L209" s="133">
        <f t="shared" si="113"/>
        <v>162</v>
      </c>
      <c r="M209" s="23"/>
      <c r="N209" s="101" t="str">
        <f>A211</f>
        <v>自営業(n = 145 )　　</v>
      </c>
      <c r="O209" s="92">
        <f t="shared" ref="O209:X209" si="114">C212</f>
        <v>20</v>
      </c>
      <c r="P209" s="93">
        <f t="shared" si="114"/>
        <v>17.241379310344829</v>
      </c>
      <c r="Q209" s="93">
        <f t="shared" si="114"/>
        <v>11.724137931034482</v>
      </c>
      <c r="R209" s="93">
        <f t="shared" si="114"/>
        <v>8.2758620689655178</v>
      </c>
      <c r="S209" s="257">
        <f t="shared" si="114"/>
        <v>14.482758620689657</v>
      </c>
      <c r="T209" s="117">
        <f t="shared" si="114"/>
        <v>13.103448275862069</v>
      </c>
      <c r="U209" s="93">
        <f t="shared" si="114"/>
        <v>14.482758620689657</v>
      </c>
      <c r="V209" s="93">
        <f t="shared" si="114"/>
        <v>10.344827586206897</v>
      </c>
      <c r="W209" s="94">
        <f t="shared" si="114"/>
        <v>11.03448275862069</v>
      </c>
      <c r="X209" s="95">
        <f t="shared" si="114"/>
        <v>11.724137931034482</v>
      </c>
    </row>
    <row r="210" spans="1:24" ht="12.75" customHeight="1" x14ac:dyDescent="0.2">
      <c r="A210" s="287"/>
      <c r="B210" s="123">
        <f t="shared" ref="B210:L210" si="115">B187</f>
        <v>100</v>
      </c>
      <c r="C210" s="134">
        <f t="shared" si="115"/>
        <v>20.798454603992273</v>
      </c>
      <c r="D210" s="135">
        <f t="shared" si="115"/>
        <v>17.900837089504186</v>
      </c>
      <c r="E210" s="135">
        <f t="shared" si="115"/>
        <v>16.870573084352866</v>
      </c>
      <c r="F210" s="135">
        <f t="shared" si="115"/>
        <v>14.488087572440438</v>
      </c>
      <c r="G210" s="135">
        <f t="shared" si="115"/>
        <v>14.230521571152607</v>
      </c>
      <c r="H210" s="135">
        <f t="shared" si="115"/>
        <v>12.878300064391501</v>
      </c>
      <c r="I210" s="136">
        <f t="shared" si="115"/>
        <v>12.813908564069543</v>
      </c>
      <c r="J210" s="135">
        <f t="shared" si="115"/>
        <v>12.685125563425629</v>
      </c>
      <c r="K210" s="136">
        <f t="shared" si="115"/>
        <v>10.882163554410818</v>
      </c>
      <c r="L210" s="137">
        <f t="shared" si="115"/>
        <v>10.431423052157115</v>
      </c>
      <c r="M210" s="23"/>
      <c r="N210" s="103" t="str">
        <f>A213</f>
        <v>会社・団体役員(n = 152 )　　</v>
      </c>
      <c r="O210" s="96">
        <f t="shared" ref="O210:X210" si="116">C214</f>
        <v>23.684210526315788</v>
      </c>
      <c r="P210" s="97">
        <f t="shared" si="116"/>
        <v>21.710526315789476</v>
      </c>
      <c r="Q210" s="97">
        <f t="shared" si="116"/>
        <v>16.447368421052634</v>
      </c>
      <c r="R210" s="97">
        <f t="shared" si="116"/>
        <v>17.105263157894736</v>
      </c>
      <c r="S210" s="256">
        <f t="shared" si="116"/>
        <v>9.2105263157894726</v>
      </c>
      <c r="T210" s="118">
        <f t="shared" si="116"/>
        <v>13.157894736842104</v>
      </c>
      <c r="U210" s="97">
        <f t="shared" si="116"/>
        <v>10.526315789473683</v>
      </c>
      <c r="V210" s="97">
        <f t="shared" si="116"/>
        <v>12.5</v>
      </c>
      <c r="W210" s="98">
        <f t="shared" si="116"/>
        <v>17.105263157894736</v>
      </c>
      <c r="X210" s="99">
        <f t="shared" si="116"/>
        <v>13.157894736842104</v>
      </c>
    </row>
    <row r="211" spans="1:24" ht="13.5" customHeight="1" x14ac:dyDescent="0.2">
      <c r="A211" s="286" t="str">
        <f>A188</f>
        <v>自営業(n = 145 )　　</v>
      </c>
      <c r="B211" s="122">
        <f t="shared" ref="B211:L211" si="117">B188</f>
        <v>145</v>
      </c>
      <c r="C211" s="138">
        <f t="shared" si="117"/>
        <v>29</v>
      </c>
      <c r="D211" s="139">
        <f t="shared" si="117"/>
        <v>25</v>
      </c>
      <c r="E211" s="139">
        <f t="shared" si="117"/>
        <v>17</v>
      </c>
      <c r="F211" s="139">
        <f t="shared" si="117"/>
        <v>12</v>
      </c>
      <c r="G211" s="139">
        <f t="shared" si="117"/>
        <v>21</v>
      </c>
      <c r="H211" s="139">
        <f t="shared" si="117"/>
        <v>19</v>
      </c>
      <c r="I211" s="149">
        <f t="shared" si="117"/>
        <v>21</v>
      </c>
      <c r="J211" s="139">
        <f t="shared" si="117"/>
        <v>15</v>
      </c>
      <c r="K211" s="149">
        <f t="shared" si="117"/>
        <v>16</v>
      </c>
      <c r="L211" s="140">
        <f t="shared" si="117"/>
        <v>17</v>
      </c>
      <c r="M211" s="23"/>
      <c r="N211" s="103" t="str">
        <f>A215</f>
        <v>正規の従業員・職員(n = 361 )　　</v>
      </c>
      <c r="O211" s="96">
        <f t="shared" ref="O211:X211" si="118">C216</f>
        <v>22.714681440443211</v>
      </c>
      <c r="P211" s="97">
        <f t="shared" si="118"/>
        <v>21.883656509695289</v>
      </c>
      <c r="Q211" s="97">
        <f t="shared" si="118"/>
        <v>16.343490304709142</v>
      </c>
      <c r="R211" s="97">
        <f t="shared" si="118"/>
        <v>22.160664819944596</v>
      </c>
      <c r="S211" s="256">
        <f t="shared" si="118"/>
        <v>13.019390581717452</v>
      </c>
      <c r="T211" s="118">
        <f t="shared" si="118"/>
        <v>14.127423822714682</v>
      </c>
      <c r="U211" s="97">
        <f t="shared" si="118"/>
        <v>14.958448753462603</v>
      </c>
      <c r="V211" s="97">
        <f t="shared" si="118"/>
        <v>11.080332409972298</v>
      </c>
      <c r="W211" s="98">
        <f t="shared" si="118"/>
        <v>11.911357340720222</v>
      </c>
      <c r="X211" s="99">
        <f t="shared" si="118"/>
        <v>8.0332409972299157</v>
      </c>
    </row>
    <row r="212" spans="1:24" ht="13.5" customHeight="1" x14ac:dyDescent="0.2">
      <c r="A212" s="287"/>
      <c r="B212" s="123">
        <f t="shared" ref="B212:L212" si="119">B189</f>
        <v>100</v>
      </c>
      <c r="C212" s="134">
        <f t="shared" si="119"/>
        <v>20</v>
      </c>
      <c r="D212" s="135">
        <f t="shared" si="119"/>
        <v>17.241379310344829</v>
      </c>
      <c r="E212" s="135">
        <f t="shared" si="119"/>
        <v>11.724137931034482</v>
      </c>
      <c r="F212" s="135">
        <f t="shared" si="119"/>
        <v>8.2758620689655178</v>
      </c>
      <c r="G212" s="135">
        <f t="shared" si="119"/>
        <v>14.482758620689657</v>
      </c>
      <c r="H212" s="135">
        <f t="shared" si="119"/>
        <v>13.103448275862069</v>
      </c>
      <c r="I212" s="136">
        <f t="shared" si="119"/>
        <v>14.482758620689657</v>
      </c>
      <c r="J212" s="135">
        <f t="shared" si="119"/>
        <v>10.344827586206897</v>
      </c>
      <c r="K212" s="136">
        <f t="shared" si="119"/>
        <v>11.03448275862069</v>
      </c>
      <c r="L212" s="137">
        <f t="shared" si="119"/>
        <v>11.724137931034482</v>
      </c>
      <c r="M212" s="23"/>
      <c r="N212" s="103" t="str">
        <f>A217</f>
        <v>パートタイム・アルバイト・派遣(n = 288 )　　</v>
      </c>
      <c r="O212" s="96">
        <f t="shared" ref="O212:X212" si="120">C218</f>
        <v>17.013888888888889</v>
      </c>
      <c r="P212" s="97">
        <f t="shared" si="120"/>
        <v>16.666666666666664</v>
      </c>
      <c r="Q212" s="97">
        <f t="shared" si="120"/>
        <v>15.625</v>
      </c>
      <c r="R212" s="97">
        <f t="shared" si="120"/>
        <v>13.541666666666666</v>
      </c>
      <c r="S212" s="256">
        <f t="shared" si="120"/>
        <v>10.416666666666668</v>
      </c>
      <c r="T212" s="118">
        <f t="shared" si="120"/>
        <v>11.458333333333332</v>
      </c>
      <c r="U212" s="97">
        <f t="shared" si="120"/>
        <v>12.5</v>
      </c>
      <c r="V212" s="97">
        <f t="shared" si="120"/>
        <v>10.416666666666668</v>
      </c>
      <c r="W212" s="98">
        <f t="shared" si="120"/>
        <v>8.3333333333333321</v>
      </c>
      <c r="X212" s="99">
        <f t="shared" si="120"/>
        <v>11.111111111111111</v>
      </c>
    </row>
    <row r="213" spans="1:24" ht="13.5" customHeight="1" x14ac:dyDescent="0.2">
      <c r="A213" s="286" t="str">
        <f t="shared" ref="A213:L213" si="121">A192</f>
        <v>会社・団体役員(n = 152 )　　</v>
      </c>
      <c r="B213" s="122">
        <f t="shared" si="121"/>
        <v>152</v>
      </c>
      <c r="C213" s="138">
        <f t="shared" si="121"/>
        <v>36</v>
      </c>
      <c r="D213" s="139">
        <f t="shared" si="121"/>
        <v>33</v>
      </c>
      <c r="E213" s="139">
        <f t="shared" si="121"/>
        <v>25</v>
      </c>
      <c r="F213" s="139">
        <f t="shared" si="121"/>
        <v>26</v>
      </c>
      <c r="G213" s="139">
        <f t="shared" si="121"/>
        <v>14</v>
      </c>
      <c r="H213" s="139">
        <f t="shared" si="121"/>
        <v>20</v>
      </c>
      <c r="I213" s="149">
        <f t="shared" si="121"/>
        <v>16</v>
      </c>
      <c r="J213" s="139">
        <f t="shared" si="121"/>
        <v>19</v>
      </c>
      <c r="K213" s="149">
        <f t="shared" si="121"/>
        <v>26</v>
      </c>
      <c r="L213" s="140">
        <f t="shared" si="121"/>
        <v>20</v>
      </c>
      <c r="N213" s="103" t="str">
        <f>A219</f>
        <v>家事従事(n = 160 )　　</v>
      </c>
      <c r="O213" s="96">
        <f t="shared" ref="O213:X213" si="122">C220</f>
        <v>22.5</v>
      </c>
      <c r="P213" s="97">
        <f t="shared" si="122"/>
        <v>14.374999999999998</v>
      </c>
      <c r="Q213" s="97">
        <f t="shared" si="122"/>
        <v>20</v>
      </c>
      <c r="R213" s="97">
        <f t="shared" si="122"/>
        <v>13.125</v>
      </c>
      <c r="S213" s="256">
        <f t="shared" si="122"/>
        <v>15.625</v>
      </c>
      <c r="T213" s="118">
        <f t="shared" si="122"/>
        <v>11.875</v>
      </c>
      <c r="U213" s="97">
        <f t="shared" si="122"/>
        <v>10.625</v>
      </c>
      <c r="V213" s="97">
        <f t="shared" si="122"/>
        <v>14.374999999999998</v>
      </c>
      <c r="W213" s="98">
        <f t="shared" si="122"/>
        <v>6.8750000000000009</v>
      </c>
      <c r="X213" s="99">
        <f t="shared" si="122"/>
        <v>10.625</v>
      </c>
    </row>
    <row r="214" spans="1:24" ht="13.5" customHeight="1" x14ac:dyDescent="0.2">
      <c r="A214" s="287"/>
      <c r="B214" s="123">
        <f t="shared" ref="B214:L214" si="123">B193</f>
        <v>100</v>
      </c>
      <c r="C214" s="134">
        <f t="shared" si="123"/>
        <v>23.684210526315788</v>
      </c>
      <c r="D214" s="135">
        <f t="shared" si="123"/>
        <v>21.710526315789476</v>
      </c>
      <c r="E214" s="135">
        <f t="shared" si="123"/>
        <v>16.447368421052634</v>
      </c>
      <c r="F214" s="135">
        <f t="shared" si="123"/>
        <v>17.105263157894736</v>
      </c>
      <c r="G214" s="135">
        <f t="shared" si="123"/>
        <v>9.2105263157894726</v>
      </c>
      <c r="H214" s="135">
        <f t="shared" si="123"/>
        <v>13.157894736842104</v>
      </c>
      <c r="I214" s="136">
        <f t="shared" si="123"/>
        <v>10.526315789473683</v>
      </c>
      <c r="J214" s="135">
        <f t="shared" si="123"/>
        <v>12.5</v>
      </c>
      <c r="K214" s="136">
        <f t="shared" si="123"/>
        <v>17.105263157894736</v>
      </c>
      <c r="L214" s="137">
        <f t="shared" si="123"/>
        <v>13.157894736842104</v>
      </c>
      <c r="N214" s="103" t="str">
        <f>A221</f>
        <v>無職(n = 331 )　　</v>
      </c>
      <c r="O214" s="96">
        <f t="shared" ref="O214:X214" si="124">C222</f>
        <v>19.033232628398792</v>
      </c>
      <c r="P214" s="97">
        <f t="shared" si="124"/>
        <v>14.19939577039275</v>
      </c>
      <c r="Q214" s="97">
        <f t="shared" si="124"/>
        <v>18.429003021148034</v>
      </c>
      <c r="R214" s="97">
        <f t="shared" si="124"/>
        <v>7.5528700906344408</v>
      </c>
      <c r="S214" s="256">
        <f t="shared" si="124"/>
        <v>19.335347432024168</v>
      </c>
      <c r="T214" s="118">
        <f t="shared" si="124"/>
        <v>14.19939577039275</v>
      </c>
      <c r="U214" s="97">
        <f t="shared" si="124"/>
        <v>14.501510574018129</v>
      </c>
      <c r="V214" s="97">
        <f t="shared" si="124"/>
        <v>16.61631419939577</v>
      </c>
      <c r="W214" s="98">
        <f t="shared" si="124"/>
        <v>9.9697885196374632</v>
      </c>
      <c r="X214" s="99">
        <f t="shared" si="124"/>
        <v>10.574018126888216</v>
      </c>
    </row>
    <row r="215" spans="1:24" ht="13.5" customHeight="1" x14ac:dyDescent="0.2">
      <c r="A215" s="286" t="str">
        <f>A194</f>
        <v>正規の従業員・職員(n = 361 )　　</v>
      </c>
      <c r="B215" s="122">
        <f t="shared" ref="B215:L215" si="125">B194</f>
        <v>361</v>
      </c>
      <c r="C215" s="138">
        <f t="shared" si="125"/>
        <v>82</v>
      </c>
      <c r="D215" s="139">
        <f t="shared" si="125"/>
        <v>79</v>
      </c>
      <c r="E215" s="139">
        <f t="shared" si="125"/>
        <v>59</v>
      </c>
      <c r="F215" s="139">
        <f t="shared" si="125"/>
        <v>80</v>
      </c>
      <c r="G215" s="139">
        <f t="shared" si="125"/>
        <v>47</v>
      </c>
      <c r="H215" s="139">
        <f t="shared" si="125"/>
        <v>51</v>
      </c>
      <c r="I215" s="149">
        <f t="shared" si="125"/>
        <v>54</v>
      </c>
      <c r="J215" s="139">
        <f t="shared" si="125"/>
        <v>40</v>
      </c>
      <c r="K215" s="149">
        <f t="shared" si="125"/>
        <v>43</v>
      </c>
      <c r="L215" s="140">
        <f t="shared" si="125"/>
        <v>29</v>
      </c>
      <c r="N215" s="102" t="str">
        <f>A223</f>
        <v>その他(n = 88 )　　</v>
      </c>
      <c r="O215" s="86">
        <f t="shared" ref="O215:X215" si="126">C224</f>
        <v>20.454545454545457</v>
      </c>
      <c r="P215" s="87">
        <f t="shared" si="126"/>
        <v>21.59090909090909</v>
      </c>
      <c r="Q215" s="87">
        <f t="shared" si="126"/>
        <v>14.772727272727273</v>
      </c>
      <c r="R215" s="87">
        <f t="shared" si="126"/>
        <v>20.454545454545457</v>
      </c>
      <c r="S215" s="255">
        <f t="shared" si="126"/>
        <v>17.045454545454543</v>
      </c>
      <c r="T215" s="116">
        <f t="shared" si="126"/>
        <v>7.9545454545454541</v>
      </c>
      <c r="U215" s="87">
        <f t="shared" si="126"/>
        <v>4.5454545454545459</v>
      </c>
      <c r="V215" s="87">
        <f t="shared" si="126"/>
        <v>14.772727272727273</v>
      </c>
      <c r="W215" s="88">
        <f t="shared" si="126"/>
        <v>17.045454545454543</v>
      </c>
      <c r="X215" s="89">
        <f t="shared" si="126"/>
        <v>9.0909090909090917</v>
      </c>
    </row>
    <row r="216" spans="1:24" ht="13.5" customHeight="1" x14ac:dyDescent="0.2">
      <c r="A216" s="287"/>
      <c r="B216" s="123">
        <f t="shared" ref="B216:L216" si="127">B195</f>
        <v>100</v>
      </c>
      <c r="C216" s="134">
        <f t="shared" si="127"/>
        <v>22.714681440443211</v>
      </c>
      <c r="D216" s="135">
        <f t="shared" si="127"/>
        <v>21.883656509695289</v>
      </c>
      <c r="E216" s="135">
        <f t="shared" si="127"/>
        <v>16.343490304709142</v>
      </c>
      <c r="F216" s="135">
        <f t="shared" si="127"/>
        <v>22.160664819944596</v>
      </c>
      <c r="G216" s="135">
        <f t="shared" si="127"/>
        <v>13.019390581717452</v>
      </c>
      <c r="H216" s="135">
        <f t="shared" si="127"/>
        <v>14.127423822714682</v>
      </c>
      <c r="I216" s="136">
        <f t="shared" si="127"/>
        <v>14.958448753462603</v>
      </c>
      <c r="J216" s="135">
        <f t="shared" si="127"/>
        <v>11.080332409972298</v>
      </c>
      <c r="K216" s="136">
        <f t="shared" si="127"/>
        <v>11.911357340720222</v>
      </c>
      <c r="L216" s="137">
        <f t="shared" si="127"/>
        <v>8.0332409972299157</v>
      </c>
    </row>
    <row r="217" spans="1:24" ht="13.5" customHeight="1" x14ac:dyDescent="0.2">
      <c r="A217" s="286" t="str">
        <f>A196</f>
        <v>パートタイム・アルバイト・派遣(n = 288 )　　</v>
      </c>
      <c r="B217" s="122">
        <f t="shared" ref="B217:L217" si="128">B196</f>
        <v>288</v>
      </c>
      <c r="C217" s="138">
        <f t="shared" si="128"/>
        <v>49</v>
      </c>
      <c r="D217" s="139">
        <f t="shared" si="128"/>
        <v>48</v>
      </c>
      <c r="E217" s="139">
        <f t="shared" si="128"/>
        <v>45</v>
      </c>
      <c r="F217" s="139">
        <f t="shared" si="128"/>
        <v>39</v>
      </c>
      <c r="G217" s="139">
        <f t="shared" si="128"/>
        <v>30</v>
      </c>
      <c r="H217" s="139">
        <f t="shared" si="128"/>
        <v>33</v>
      </c>
      <c r="I217" s="149">
        <f t="shared" si="128"/>
        <v>36</v>
      </c>
      <c r="J217" s="139">
        <f t="shared" si="128"/>
        <v>30</v>
      </c>
      <c r="K217" s="149">
        <f t="shared" si="128"/>
        <v>24</v>
      </c>
      <c r="L217" s="140">
        <f t="shared" si="128"/>
        <v>32</v>
      </c>
    </row>
    <row r="218" spans="1:24" ht="13.5" customHeight="1" x14ac:dyDescent="0.2">
      <c r="A218" s="287"/>
      <c r="B218" s="123">
        <f t="shared" ref="B218:L218" si="129">B197</f>
        <v>100</v>
      </c>
      <c r="C218" s="134">
        <f t="shared" si="129"/>
        <v>17.013888888888889</v>
      </c>
      <c r="D218" s="135">
        <f t="shared" si="129"/>
        <v>16.666666666666664</v>
      </c>
      <c r="E218" s="135">
        <f t="shared" si="129"/>
        <v>15.625</v>
      </c>
      <c r="F218" s="135">
        <f t="shared" si="129"/>
        <v>13.541666666666666</v>
      </c>
      <c r="G218" s="135">
        <f t="shared" si="129"/>
        <v>10.416666666666668</v>
      </c>
      <c r="H218" s="135">
        <f t="shared" si="129"/>
        <v>11.458333333333332</v>
      </c>
      <c r="I218" s="136">
        <f t="shared" si="129"/>
        <v>12.5</v>
      </c>
      <c r="J218" s="135">
        <f t="shared" si="129"/>
        <v>10.416666666666668</v>
      </c>
      <c r="K218" s="136">
        <f t="shared" si="129"/>
        <v>8.3333333333333321</v>
      </c>
      <c r="L218" s="137">
        <f t="shared" si="129"/>
        <v>11.111111111111111</v>
      </c>
    </row>
    <row r="219" spans="1:24" ht="13.5" customHeight="1" x14ac:dyDescent="0.2">
      <c r="A219" s="286" t="str">
        <f t="shared" ref="A219:L219" si="130">A200</f>
        <v>家事従事(n = 160 )　　</v>
      </c>
      <c r="B219" s="122">
        <f t="shared" si="130"/>
        <v>160</v>
      </c>
      <c r="C219" s="138">
        <f t="shared" si="130"/>
        <v>36</v>
      </c>
      <c r="D219" s="139">
        <f t="shared" si="130"/>
        <v>23</v>
      </c>
      <c r="E219" s="139">
        <f t="shared" si="130"/>
        <v>32</v>
      </c>
      <c r="F219" s="139">
        <f t="shared" si="130"/>
        <v>21</v>
      </c>
      <c r="G219" s="139">
        <f t="shared" si="130"/>
        <v>25</v>
      </c>
      <c r="H219" s="139">
        <f t="shared" si="130"/>
        <v>19</v>
      </c>
      <c r="I219" s="149">
        <f t="shared" si="130"/>
        <v>17</v>
      </c>
      <c r="J219" s="139">
        <f t="shared" si="130"/>
        <v>23</v>
      </c>
      <c r="K219" s="149">
        <f t="shared" si="130"/>
        <v>11</v>
      </c>
      <c r="L219" s="140">
        <f t="shared" si="130"/>
        <v>17</v>
      </c>
    </row>
    <row r="220" spans="1:24" ht="13.5" customHeight="1" x14ac:dyDescent="0.2">
      <c r="A220" s="287"/>
      <c r="B220" s="123">
        <f t="shared" ref="B220:L220" si="131">B201</f>
        <v>100</v>
      </c>
      <c r="C220" s="134">
        <f t="shared" si="131"/>
        <v>22.5</v>
      </c>
      <c r="D220" s="135">
        <f t="shared" si="131"/>
        <v>14.374999999999998</v>
      </c>
      <c r="E220" s="135">
        <f t="shared" si="131"/>
        <v>20</v>
      </c>
      <c r="F220" s="135">
        <f t="shared" si="131"/>
        <v>13.125</v>
      </c>
      <c r="G220" s="135">
        <f t="shared" si="131"/>
        <v>15.625</v>
      </c>
      <c r="H220" s="135">
        <f t="shared" si="131"/>
        <v>11.875</v>
      </c>
      <c r="I220" s="136">
        <f t="shared" si="131"/>
        <v>10.625</v>
      </c>
      <c r="J220" s="135">
        <f t="shared" si="131"/>
        <v>14.374999999999998</v>
      </c>
      <c r="K220" s="136">
        <f t="shared" si="131"/>
        <v>6.8750000000000009</v>
      </c>
      <c r="L220" s="137">
        <f t="shared" si="131"/>
        <v>10.625</v>
      </c>
    </row>
    <row r="221" spans="1:24" ht="13.5" customHeight="1" x14ac:dyDescent="0.2">
      <c r="A221" s="286" t="str">
        <f>A202</f>
        <v>無職(n = 331 )　　</v>
      </c>
      <c r="B221" s="122">
        <f t="shared" ref="B221:L221" si="132">B202</f>
        <v>331</v>
      </c>
      <c r="C221" s="138">
        <f t="shared" si="132"/>
        <v>63</v>
      </c>
      <c r="D221" s="139">
        <f t="shared" si="132"/>
        <v>47</v>
      </c>
      <c r="E221" s="139">
        <f t="shared" si="132"/>
        <v>61</v>
      </c>
      <c r="F221" s="139">
        <f t="shared" si="132"/>
        <v>25</v>
      </c>
      <c r="G221" s="139">
        <f t="shared" si="132"/>
        <v>64</v>
      </c>
      <c r="H221" s="139">
        <f t="shared" si="132"/>
        <v>47</v>
      </c>
      <c r="I221" s="149">
        <f t="shared" si="132"/>
        <v>48</v>
      </c>
      <c r="J221" s="139">
        <f t="shared" si="132"/>
        <v>55</v>
      </c>
      <c r="K221" s="149">
        <f t="shared" si="132"/>
        <v>33</v>
      </c>
      <c r="L221" s="140">
        <f t="shared" si="132"/>
        <v>35</v>
      </c>
    </row>
    <row r="222" spans="1:24" x14ac:dyDescent="0.2">
      <c r="A222" s="287"/>
      <c r="B222" s="123">
        <f t="shared" ref="B222:L222" si="133">B203</f>
        <v>100</v>
      </c>
      <c r="C222" s="134">
        <f t="shared" si="133"/>
        <v>19.033232628398792</v>
      </c>
      <c r="D222" s="135">
        <f t="shared" si="133"/>
        <v>14.19939577039275</v>
      </c>
      <c r="E222" s="135">
        <f t="shared" si="133"/>
        <v>18.429003021148034</v>
      </c>
      <c r="F222" s="135">
        <f t="shared" si="133"/>
        <v>7.5528700906344408</v>
      </c>
      <c r="G222" s="135">
        <f t="shared" si="133"/>
        <v>19.335347432024168</v>
      </c>
      <c r="H222" s="135">
        <f t="shared" si="133"/>
        <v>14.19939577039275</v>
      </c>
      <c r="I222" s="136">
        <f t="shared" si="133"/>
        <v>14.501510574018129</v>
      </c>
      <c r="J222" s="135">
        <f t="shared" si="133"/>
        <v>16.61631419939577</v>
      </c>
      <c r="K222" s="136">
        <f t="shared" si="133"/>
        <v>9.9697885196374632</v>
      </c>
      <c r="L222" s="137">
        <f t="shared" si="133"/>
        <v>10.574018126888216</v>
      </c>
    </row>
    <row r="223" spans="1:24" x14ac:dyDescent="0.2">
      <c r="A223" s="286" t="str">
        <f>'問10-1M（表）'!A223</f>
        <v>その他(n = 88 )　　</v>
      </c>
      <c r="B223" s="122">
        <f t="shared" ref="B223:L223" si="134">B190+B198+B204</f>
        <v>88</v>
      </c>
      <c r="C223" s="138">
        <f t="shared" si="134"/>
        <v>18</v>
      </c>
      <c r="D223" s="139">
        <f t="shared" si="134"/>
        <v>19</v>
      </c>
      <c r="E223" s="139">
        <f t="shared" si="134"/>
        <v>13</v>
      </c>
      <c r="F223" s="139">
        <f t="shared" si="134"/>
        <v>18</v>
      </c>
      <c r="G223" s="139">
        <f t="shared" si="134"/>
        <v>15</v>
      </c>
      <c r="H223" s="139">
        <f t="shared" si="134"/>
        <v>7</v>
      </c>
      <c r="I223" s="149">
        <f t="shared" si="134"/>
        <v>4</v>
      </c>
      <c r="J223" s="139">
        <f t="shared" si="134"/>
        <v>13</v>
      </c>
      <c r="K223" s="149">
        <f t="shared" si="134"/>
        <v>15</v>
      </c>
      <c r="L223" s="140">
        <f t="shared" si="134"/>
        <v>8</v>
      </c>
    </row>
    <row r="224" spans="1:24" x14ac:dyDescent="0.2">
      <c r="A224" s="287"/>
      <c r="B224" s="123">
        <v>100</v>
      </c>
      <c r="C224" s="134">
        <f t="shared" ref="C224:L224" si="135">(C223/$B$223)*100</f>
        <v>20.454545454545457</v>
      </c>
      <c r="D224" s="135">
        <f t="shared" si="135"/>
        <v>21.59090909090909</v>
      </c>
      <c r="E224" s="135">
        <f t="shared" si="135"/>
        <v>14.772727272727273</v>
      </c>
      <c r="F224" s="135">
        <f t="shared" si="135"/>
        <v>20.454545454545457</v>
      </c>
      <c r="G224" s="135">
        <f t="shared" si="135"/>
        <v>17.045454545454543</v>
      </c>
      <c r="H224" s="135">
        <f t="shared" si="135"/>
        <v>7.9545454545454541</v>
      </c>
      <c r="I224" s="136">
        <f t="shared" si="135"/>
        <v>4.5454545454545459</v>
      </c>
      <c r="J224" s="135">
        <f t="shared" si="135"/>
        <v>14.772727272727273</v>
      </c>
      <c r="K224" s="136">
        <f t="shared" si="135"/>
        <v>17.045454545454543</v>
      </c>
      <c r="L224" s="137">
        <f t="shared" si="135"/>
        <v>9.0909090909090917</v>
      </c>
    </row>
  </sheetData>
  <mergeCells count="89">
    <mergeCell ref="A17:A18"/>
    <mergeCell ref="A23:A24"/>
    <mergeCell ref="A25:A26"/>
    <mergeCell ref="A27:A28"/>
    <mergeCell ref="A3:A4"/>
    <mergeCell ref="A5:A6"/>
    <mergeCell ref="A7:A8"/>
    <mergeCell ref="A13:A14"/>
    <mergeCell ref="A15:A16"/>
    <mergeCell ref="A32:A33"/>
    <mergeCell ref="A34:A35"/>
    <mergeCell ref="A64:A65"/>
    <mergeCell ref="A38:A39"/>
    <mergeCell ref="A40:A41"/>
    <mergeCell ref="A42:A43"/>
    <mergeCell ref="A44:A45"/>
    <mergeCell ref="A46:A47"/>
    <mergeCell ref="A52:A53"/>
    <mergeCell ref="A54:A55"/>
    <mergeCell ref="A36:A37"/>
    <mergeCell ref="A56:A57"/>
    <mergeCell ref="A58:A59"/>
    <mergeCell ref="A60:A61"/>
    <mergeCell ref="A62:A63"/>
    <mergeCell ref="A95:A96"/>
    <mergeCell ref="A66:A67"/>
    <mergeCell ref="A72:A73"/>
    <mergeCell ref="A74:A75"/>
    <mergeCell ref="A76:A77"/>
    <mergeCell ref="A78:A79"/>
    <mergeCell ref="A111:A112"/>
    <mergeCell ref="A113:A114"/>
    <mergeCell ref="A115:A116"/>
    <mergeCell ref="A117:A118"/>
    <mergeCell ref="A80:A81"/>
    <mergeCell ref="A82:A83"/>
    <mergeCell ref="A84:A85"/>
    <mergeCell ref="A86:A87"/>
    <mergeCell ref="A91:A92"/>
    <mergeCell ref="A93:A94"/>
    <mergeCell ref="A97:A98"/>
    <mergeCell ref="A99:A100"/>
    <mergeCell ref="A101:A102"/>
    <mergeCell ref="A107:A108"/>
    <mergeCell ref="A109:A110"/>
    <mergeCell ref="A123:A124"/>
    <mergeCell ref="A125:A126"/>
    <mergeCell ref="A154:A155"/>
    <mergeCell ref="A129:A130"/>
    <mergeCell ref="A131:A132"/>
    <mergeCell ref="A133:A134"/>
    <mergeCell ref="A138:A139"/>
    <mergeCell ref="A140:A141"/>
    <mergeCell ref="A142:A143"/>
    <mergeCell ref="A144:A145"/>
    <mergeCell ref="A127:A128"/>
    <mergeCell ref="A146:A147"/>
    <mergeCell ref="A148:A149"/>
    <mergeCell ref="A150:A151"/>
    <mergeCell ref="A152:A153"/>
    <mergeCell ref="A186:A187"/>
    <mergeCell ref="A156:A157"/>
    <mergeCell ref="A162:A163"/>
    <mergeCell ref="A164:A165"/>
    <mergeCell ref="A166:A167"/>
    <mergeCell ref="A168:A169"/>
    <mergeCell ref="A198:A199"/>
    <mergeCell ref="A200:A201"/>
    <mergeCell ref="A202:A203"/>
    <mergeCell ref="A204:A205"/>
    <mergeCell ref="A170:A171"/>
    <mergeCell ref="A172:A173"/>
    <mergeCell ref="A174:A175"/>
    <mergeCell ref="A176:A177"/>
    <mergeCell ref="A178:A179"/>
    <mergeCell ref="A180:A181"/>
    <mergeCell ref="A188:A189"/>
    <mergeCell ref="A190:A191"/>
    <mergeCell ref="A192:A193"/>
    <mergeCell ref="A194:A195"/>
    <mergeCell ref="A196:A197"/>
    <mergeCell ref="A223:A224"/>
    <mergeCell ref="A209:A210"/>
    <mergeCell ref="A211:A212"/>
    <mergeCell ref="A215:A216"/>
    <mergeCell ref="A217:A218"/>
    <mergeCell ref="A219:A220"/>
    <mergeCell ref="A221:A222"/>
    <mergeCell ref="A213:A214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Q224"/>
  <sheetViews>
    <sheetView tabSelected="1" topLeftCell="A209" zoomScale="85" zoomScaleNormal="85" workbookViewId="0">
      <selection activeCell="G230" sqref="G230"/>
    </sheetView>
  </sheetViews>
  <sheetFormatPr defaultRowHeight="13.2" x14ac:dyDescent="0.2"/>
  <sheetData>
    <row r="1" spans="1:43" x14ac:dyDescent="0.2">
      <c r="A1" s="3" t="s">
        <v>428</v>
      </c>
      <c r="B1" s="1" t="s">
        <v>427</v>
      </c>
      <c r="C1" s="8">
        <v>1</v>
      </c>
      <c r="D1" s="9">
        <v>2</v>
      </c>
      <c r="E1" s="8">
        <v>3</v>
      </c>
      <c r="F1" s="9">
        <v>4</v>
      </c>
      <c r="G1" s="8">
        <v>5</v>
      </c>
      <c r="H1" s="9">
        <v>6</v>
      </c>
      <c r="I1" s="8">
        <v>7</v>
      </c>
      <c r="J1" s="9">
        <v>8</v>
      </c>
      <c r="K1" s="8">
        <v>9</v>
      </c>
      <c r="L1" s="9">
        <v>10</v>
      </c>
      <c r="M1" s="8">
        <v>11</v>
      </c>
      <c r="N1" s="9">
        <v>12</v>
      </c>
      <c r="O1" s="8">
        <v>13</v>
      </c>
      <c r="P1" s="9">
        <v>14</v>
      </c>
      <c r="Q1" s="8">
        <v>15</v>
      </c>
      <c r="R1" s="9">
        <v>16</v>
      </c>
      <c r="S1" s="8">
        <v>17</v>
      </c>
      <c r="T1" s="9">
        <v>18</v>
      </c>
      <c r="U1" s="8">
        <v>19</v>
      </c>
      <c r="V1" s="9">
        <v>20</v>
      </c>
      <c r="W1" s="8">
        <v>21</v>
      </c>
      <c r="X1" s="9">
        <v>22</v>
      </c>
      <c r="Y1" s="8">
        <v>23</v>
      </c>
      <c r="Z1" s="9">
        <v>24</v>
      </c>
      <c r="AA1" s="8">
        <v>25</v>
      </c>
      <c r="AB1" s="9">
        <v>26</v>
      </c>
      <c r="AC1" s="8">
        <v>27</v>
      </c>
      <c r="AD1" s="9">
        <v>28</v>
      </c>
      <c r="AE1" s="8">
        <v>29</v>
      </c>
      <c r="AF1" s="9">
        <v>30</v>
      </c>
      <c r="AG1" s="8">
        <v>31</v>
      </c>
      <c r="AH1" s="9">
        <v>32</v>
      </c>
      <c r="AI1" s="8">
        <v>33</v>
      </c>
      <c r="AJ1" s="9">
        <v>34</v>
      </c>
      <c r="AK1" s="8">
        <v>35</v>
      </c>
      <c r="AL1" s="9">
        <v>36</v>
      </c>
    </row>
    <row r="2" spans="1:43" ht="43.2" x14ac:dyDescent="0.2">
      <c r="A2" s="12" t="s">
        <v>20</v>
      </c>
      <c r="B2" s="67" t="s">
        <v>3</v>
      </c>
      <c r="C2" s="68" t="s">
        <v>366</v>
      </c>
      <c r="D2" s="69" t="s">
        <v>357</v>
      </c>
      <c r="E2" s="69" t="s">
        <v>342</v>
      </c>
      <c r="F2" s="69" t="s">
        <v>358</v>
      </c>
      <c r="G2" s="69" t="s">
        <v>336</v>
      </c>
      <c r="H2" s="69" t="s">
        <v>362</v>
      </c>
      <c r="I2" s="69" t="s">
        <v>352</v>
      </c>
      <c r="J2" s="69" t="s">
        <v>359</v>
      </c>
      <c r="K2" s="69" t="s">
        <v>353</v>
      </c>
      <c r="L2" s="69" t="s">
        <v>350</v>
      </c>
      <c r="M2" s="69" t="s">
        <v>332</v>
      </c>
      <c r="N2" s="69" t="s">
        <v>363</v>
      </c>
      <c r="O2" s="69" t="s">
        <v>351</v>
      </c>
      <c r="P2" s="69" t="s">
        <v>337</v>
      </c>
      <c r="Q2" s="70" t="s">
        <v>364</v>
      </c>
      <c r="R2" s="69" t="s">
        <v>343</v>
      </c>
      <c r="S2" s="113" t="s">
        <v>334</v>
      </c>
      <c r="T2" s="113" t="s">
        <v>341</v>
      </c>
      <c r="U2" s="69" t="s">
        <v>361</v>
      </c>
      <c r="V2" s="113" t="s">
        <v>340</v>
      </c>
      <c r="W2" s="69" t="s">
        <v>331</v>
      </c>
      <c r="X2" s="69" t="s">
        <v>333</v>
      </c>
      <c r="Y2" s="69" t="s">
        <v>410</v>
      </c>
      <c r="Z2" s="69" t="s">
        <v>413</v>
      </c>
      <c r="AA2" s="69" t="s">
        <v>338</v>
      </c>
      <c r="AB2" s="69" t="s">
        <v>365</v>
      </c>
      <c r="AC2" s="69" t="s">
        <v>360</v>
      </c>
      <c r="AD2" s="69" t="s">
        <v>412</v>
      </c>
      <c r="AE2" s="69" t="s">
        <v>347</v>
      </c>
      <c r="AF2" s="69" t="s">
        <v>354</v>
      </c>
      <c r="AG2" s="69" t="s">
        <v>355</v>
      </c>
      <c r="AH2" s="69" t="s">
        <v>344</v>
      </c>
      <c r="AI2" s="69" t="s">
        <v>349</v>
      </c>
      <c r="AJ2" s="69" t="s">
        <v>421</v>
      </c>
      <c r="AK2" s="69" t="s">
        <v>335</v>
      </c>
      <c r="AL2" s="69" t="s">
        <v>411</v>
      </c>
      <c r="AM2" s="71"/>
      <c r="AN2" s="5" t="s">
        <v>122</v>
      </c>
    </row>
    <row r="3" spans="1:43" ht="13.5" customHeight="1" x14ac:dyDescent="0.2">
      <c r="A3" s="286" t="str">
        <f>'問10-2M（表）'!A3</f>
        <v>全体(n = 1,553 )　　</v>
      </c>
      <c r="B3" s="36">
        <v>1553</v>
      </c>
      <c r="C3" s="279">
        <v>528</v>
      </c>
      <c r="D3" s="275">
        <v>224</v>
      </c>
      <c r="E3" s="275">
        <v>130</v>
      </c>
      <c r="F3" s="275">
        <v>161</v>
      </c>
      <c r="G3" s="275">
        <v>144</v>
      </c>
      <c r="H3" s="275">
        <v>241</v>
      </c>
      <c r="I3" s="275">
        <v>90</v>
      </c>
      <c r="J3" s="275">
        <v>367</v>
      </c>
      <c r="K3" s="275">
        <v>97</v>
      </c>
      <c r="L3" s="275">
        <v>71</v>
      </c>
      <c r="M3" s="274">
        <v>18</v>
      </c>
      <c r="N3" s="275">
        <v>504</v>
      </c>
      <c r="O3" s="275">
        <v>135</v>
      </c>
      <c r="P3" s="275">
        <v>322</v>
      </c>
      <c r="Q3" s="278">
        <v>381</v>
      </c>
      <c r="R3" s="278">
        <v>174</v>
      </c>
      <c r="S3" s="278">
        <v>124</v>
      </c>
      <c r="T3" s="277">
        <v>80</v>
      </c>
      <c r="U3" s="276">
        <v>137</v>
      </c>
      <c r="V3" s="275">
        <v>212</v>
      </c>
      <c r="W3" s="274">
        <v>121</v>
      </c>
      <c r="X3" s="274">
        <v>122</v>
      </c>
      <c r="Y3" s="274">
        <v>113</v>
      </c>
      <c r="Z3" s="275">
        <v>82</v>
      </c>
      <c r="AA3" s="275">
        <v>66</v>
      </c>
      <c r="AB3" s="275">
        <v>238</v>
      </c>
      <c r="AC3" s="275">
        <v>142</v>
      </c>
      <c r="AD3" s="275">
        <v>121</v>
      </c>
      <c r="AE3" s="275">
        <v>274</v>
      </c>
      <c r="AF3" s="275">
        <v>104</v>
      </c>
      <c r="AG3" s="275">
        <v>219</v>
      </c>
      <c r="AH3" s="275">
        <v>75</v>
      </c>
      <c r="AI3" s="275">
        <v>70</v>
      </c>
      <c r="AJ3" s="275">
        <v>54</v>
      </c>
      <c r="AK3" s="275">
        <v>289</v>
      </c>
      <c r="AL3" s="274">
        <v>128</v>
      </c>
      <c r="AM3" s="273"/>
      <c r="AN3" s="5">
        <f>SUM(C3:AM3)</f>
        <v>6358</v>
      </c>
    </row>
    <row r="4" spans="1:43" x14ac:dyDescent="0.2">
      <c r="A4" s="287"/>
      <c r="B4" s="37">
        <v>100</v>
      </c>
      <c r="C4" s="20">
        <f t="shared" ref="C4:AL4" si="0">C3/$B$3*100</f>
        <v>33.99871216999356</v>
      </c>
      <c r="D4" s="20">
        <f t="shared" si="0"/>
        <v>14.42369607211848</v>
      </c>
      <c r="E4" s="20">
        <f t="shared" si="0"/>
        <v>8.3708950418544763</v>
      </c>
      <c r="F4" s="20">
        <f t="shared" si="0"/>
        <v>10.367031551835158</v>
      </c>
      <c r="G4" s="20">
        <f t="shared" si="0"/>
        <v>9.2723760463618792</v>
      </c>
      <c r="H4" s="20">
        <f t="shared" si="0"/>
        <v>15.518351577591757</v>
      </c>
      <c r="I4" s="20">
        <f t="shared" si="0"/>
        <v>5.7952350289761752</v>
      </c>
      <c r="J4" s="20">
        <f t="shared" si="0"/>
        <v>23.631680618158406</v>
      </c>
      <c r="K4" s="20">
        <f t="shared" si="0"/>
        <v>6.2459755312298775</v>
      </c>
      <c r="L4" s="20">
        <f t="shared" si="0"/>
        <v>4.5717965228589827</v>
      </c>
      <c r="M4" s="20">
        <f t="shared" si="0"/>
        <v>1.1590470057952349</v>
      </c>
      <c r="N4" s="20">
        <f t="shared" si="0"/>
        <v>32.453316162266582</v>
      </c>
      <c r="O4" s="20">
        <f t="shared" si="0"/>
        <v>8.6928525434642641</v>
      </c>
      <c r="P4" s="20">
        <f t="shared" si="0"/>
        <v>20.734063103670316</v>
      </c>
      <c r="Q4" s="20">
        <f t="shared" si="0"/>
        <v>24.533161622665808</v>
      </c>
      <c r="R4" s="20">
        <f t="shared" si="0"/>
        <v>11.204121056020606</v>
      </c>
      <c r="S4" s="20">
        <f t="shared" si="0"/>
        <v>7.9845460399227299</v>
      </c>
      <c r="T4" s="20">
        <f t="shared" si="0"/>
        <v>5.1513200257565996</v>
      </c>
      <c r="U4" s="20">
        <f t="shared" si="0"/>
        <v>8.8216355441081777</v>
      </c>
      <c r="V4" s="20">
        <f t="shared" si="0"/>
        <v>13.650998068254991</v>
      </c>
      <c r="W4" s="20">
        <f t="shared" si="0"/>
        <v>7.7913715389568576</v>
      </c>
      <c r="X4" s="20">
        <f t="shared" si="0"/>
        <v>7.8557630392788154</v>
      </c>
      <c r="Y4" s="20">
        <f t="shared" si="0"/>
        <v>7.2762395363811976</v>
      </c>
      <c r="Z4" s="20">
        <f t="shared" si="0"/>
        <v>5.2801030264005151</v>
      </c>
      <c r="AA4" s="20">
        <f t="shared" si="0"/>
        <v>4.249839021249195</v>
      </c>
      <c r="AB4" s="20">
        <f t="shared" si="0"/>
        <v>15.325177076625884</v>
      </c>
      <c r="AC4" s="20">
        <f t="shared" si="0"/>
        <v>9.1435930457179655</v>
      </c>
      <c r="AD4" s="20">
        <f t="shared" si="0"/>
        <v>7.7913715389568576</v>
      </c>
      <c r="AE4" s="20">
        <f t="shared" si="0"/>
        <v>17.643271088216355</v>
      </c>
      <c r="AF4" s="20">
        <f t="shared" si="0"/>
        <v>6.6967160334835798</v>
      </c>
      <c r="AG4" s="20">
        <f t="shared" si="0"/>
        <v>14.101738570508694</v>
      </c>
      <c r="AH4" s="20">
        <f t="shared" si="0"/>
        <v>4.8293625241468119</v>
      </c>
      <c r="AI4" s="20">
        <f t="shared" si="0"/>
        <v>4.507405022537025</v>
      </c>
      <c r="AJ4" s="20">
        <f t="shared" si="0"/>
        <v>3.4771410173857049</v>
      </c>
      <c r="AK4" s="20">
        <f t="shared" si="0"/>
        <v>18.609143593045719</v>
      </c>
      <c r="AL4" s="20">
        <f t="shared" si="0"/>
        <v>8.2421120412105608</v>
      </c>
      <c r="AM4" s="20"/>
      <c r="AN4" s="214"/>
    </row>
    <row r="5" spans="1:43" ht="13.5" customHeight="1" x14ac:dyDescent="0.2">
      <c r="A5" s="286" t="str">
        <f>'問10-2M（表）'!A5</f>
        <v>男性(n = 664 )　　</v>
      </c>
      <c r="B5" s="36">
        <v>664</v>
      </c>
      <c r="C5" s="201">
        <v>243</v>
      </c>
      <c r="D5" s="201">
        <v>93</v>
      </c>
      <c r="E5" s="201">
        <v>59</v>
      </c>
      <c r="F5" s="201">
        <v>73</v>
      </c>
      <c r="G5" s="201">
        <v>59</v>
      </c>
      <c r="H5" s="201">
        <v>110</v>
      </c>
      <c r="I5" s="201">
        <v>44</v>
      </c>
      <c r="J5" s="201">
        <v>151</v>
      </c>
      <c r="K5" s="201">
        <v>46</v>
      </c>
      <c r="L5" s="201">
        <v>26</v>
      </c>
      <c r="M5" s="201">
        <v>6</v>
      </c>
      <c r="N5" s="201">
        <v>193</v>
      </c>
      <c r="O5" s="201">
        <v>65</v>
      </c>
      <c r="P5" s="201">
        <v>145</v>
      </c>
      <c r="Q5" s="201">
        <v>156</v>
      </c>
      <c r="R5" s="201">
        <v>83</v>
      </c>
      <c r="S5" s="201">
        <v>70</v>
      </c>
      <c r="T5" s="201">
        <v>47</v>
      </c>
      <c r="U5" s="201">
        <v>61</v>
      </c>
      <c r="V5" s="201">
        <v>81</v>
      </c>
      <c r="W5" s="201">
        <v>50</v>
      </c>
      <c r="X5" s="201">
        <v>54</v>
      </c>
      <c r="Y5" s="201">
        <v>28</v>
      </c>
      <c r="Z5" s="201">
        <v>49</v>
      </c>
      <c r="AA5" s="201">
        <v>35</v>
      </c>
      <c r="AB5" s="201">
        <v>141</v>
      </c>
      <c r="AC5" s="201">
        <v>76</v>
      </c>
      <c r="AD5" s="201">
        <v>49</v>
      </c>
      <c r="AE5" s="201">
        <v>114</v>
      </c>
      <c r="AF5" s="201">
        <v>37</v>
      </c>
      <c r="AG5" s="201">
        <v>90</v>
      </c>
      <c r="AH5" s="201">
        <v>28</v>
      </c>
      <c r="AI5" s="201">
        <v>23</v>
      </c>
      <c r="AJ5" s="201">
        <v>27</v>
      </c>
      <c r="AK5" s="201">
        <v>134</v>
      </c>
      <c r="AL5" s="201">
        <v>65</v>
      </c>
      <c r="AM5" s="201"/>
      <c r="AN5" s="5">
        <f>SUM(C5:AM5)</f>
        <v>2811</v>
      </c>
      <c r="AO5" t="str">
        <f>" 男性（ n = "&amp;B5&amp;"）"</f>
        <v xml:space="preserve"> 男性（ n = 664）</v>
      </c>
    </row>
    <row r="6" spans="1:43" x14ac:dyDescent="0.2">
      <c r="A6" s="287"/>
      <c r="B6" s="37">
        <v>100</v>
      </c>
      <c r="C6" s="20">
        <f t="shared" ref="C6:AL6" si="1">C5/$B$5*100</f>
        <v>36.596385542168676</v>
      </c>
      <c r="D6" s="20">
        <f t="shared" si="1"/>
        <v>14.006024096385541</v>
      </c>
      <c r="E6" s="20">
        <f t="shared" si="1"/>
        <v>8.8855421686746983</v>
      </c>
      <c r="F6" s="20">
        <f t="shared" si="1"/>
        <v>10.993975903614457</v>
      </c>
      <c r="G6" s="20">
        <f t="shared" si="1"/>
        <v>8.8855421686746983</v>
      </c>
      <c r="H6" s="20">
        <f t="shared" si="1"/>
        <v>16.566265060240966</v>
      </c>
      <c r="I6" s="20">
        <f t="shared" si="1"/>
        <v>6.6265060240963862</v>
      </c>
      <c r="J6" s="20">
        <f t="shared" si="1"/>
        <v>22.740963855421686</v>
      </c>
      <c r="K6" s="20">
        <f t="shared" si="1"/>
        <v>6.927710843373494</v>
      </c>
      <c r="L6" s="20">
        <f t="shared" si="1"/>
        <v>3.9156626506024099</v>
      </c>
      <c r="M6" s="20">
        <f t="shared" si="1"/>
        <v>0.90361445783132521</v>
      </c>
      <c r="N6" s="20">
        <f t="shared" si="1"/>
        <v>29.066265060240966</v>
      </c>
      <c r="O6" s="20">
        <f t="shared" si="1"/>
        <v>9.7891566265060241</v>
      </c>
      <c r="P6" s="20">
        <f t="shared" si="1"/>
        <v>21.837349397590362</v>
      </c>
      <c r="Q6" s="20">
        <f t="shared" si="1"/>
        <v>23.493975903614459</v>
      </c>
      <c r="R6" s="20">
        <f t="shared" si="1"/>
        <v>12.5</v>
      </c>
      <c r="S6" s="20">
        <f t="shared" si="1"/>
        <v>10.542168674698797</v>
      </c>
      <c r="T6" s="20">
        <f t="shared" si="1"/>
        <v>7.0783132530120492</v>
      </c>
      <c r="U6" s="20">
        <f t="shared" si="1"/>
        <v>9.1867469879518069</v>
      </c>
      <c r="V6" s="20">
        <f t="shared" si="1"/>
        <v>12.198795180722891</v>
      </c>
      <c r="W6" s="20">
        <f t="shared" si="1"/>
        <v>7.5301204819277112</v>
      </c>
      <c r="X6" s="20">
        <f t="shared" si="1"/>
        <v>8.1325301204819276</v>
      </c>
      <c r="Y6" s="20">
        <f t="shared" si="1"/>
        <v>4.2168674698795181</v>
      </c>
      <c r="Z6" s="20">
        <f t="shared" si="1"/>
        <v>7.3795180722891569</v>
      </c>
      <c r="AA6" s="20">
        <f t="shared" si="1"/>
        <v>5.2710843373493983</v>
      </c>
      <c r="AB6" s="20">
        <f t="shared" si="1"/>
        <v>21.234939759036145</v>
      </c>
      <c r="AC6" s="20">
        <f t="shared" si="1"/>
        <v>11.445783132530121</v>
      </c>
      <c r="AD6" s="20">
        <f t="shared" si="1"/>
        <v>7.3795180722891569</v>
      </c>
      <c r="AE6" s="20">
        <f t="shared" si="1"/>
        <v>17.168674698795179</v>
      </c>
      <c r="AF6" s="20">
        <f t="shared" si="1"/>
        <v>5.572289156626506</v>
      </c>
      <c r="AG6" s="20">
        <f t="shared" si="1"/>
        <v>13.554216867469879</v>
      </c>
      <c r="AH6" s="20">
        <f t="shared" si="1"/>
        <v>4.2168674698795181</v>
      </c>
      <c r="AI6" s="20">
        <f t="shared" si="1"/>
        <v>3.463855421686747</v>
      </c>
      <c r="AJ6" s="20">
        <f t="shared" si="1"/>
        <v>4.0662650602409638</v>
      </c>
      <c r="AK6" s="20">
        <f t="shared" si="1"/>
        <v>20.180722891566266</v>
      </c>
      <c r="AL6" s="20">
        <f t="shared" si="1"/>
        <v>9.7891566265060241</v>
      </c>
      <c r="AM6" s="20"/>
      <c r="AN6" s="214"/>
    </row>
    <row r="7" spans="1:43" ht="13.5" customHeight="1" x14ac:dyDescent="0.2">
      <c r="A7" s="286" t="str">
        <f>'問10-2M（表）'!A7</f>
        <v>女性(n = 868 )　　</v>
      </c>
      <c r="B7" s="36">
        <v>868</v>
      </c>
      <c r="C7" s="28">
        <v>283</v>
      </c>
      <c r="D7" s="29">
        <v>126</v>
      </c>
      <c r="E7" s="29">
        <v>67</v>
      </c>
      <c r="F7" s="29">
        <v>84</v>
      </c>
      <c r="G7" s="29">
        <v>79</v>
      </c>
      <c r="H7" s="29">
        <v>129</v>
      </c>
      <c r="I7" s="29">
        <v>43</v>
      </c>
      <c r="J7" s="29">
        <v>212</v>
      </c>
      <c r="K7" s="29">
        <v>49</v>
      </c>
      <c r="L7" s="29">
        <v>42</v>
      </c>
      <c r="M7" s="29">
        <v>11</v>
      </c>
      <c r="N7" s="29">
        <v>301</v>
      </c>
      <c r="O7" s="29">
        <v>69</v>
      </c>
      <c r="P7" s="29">
        <v>173</v>
      </c>
      <c r="Q7" s="30">
        <v>221</v>
      </c>
      <c r="R7" s="29">
        <v>87</v>
      </c>
      <c r="S7" s="29">
        <v>54</v>
      </c>
      <c r="T7" s="29">
        <v>33</v>
      </c>
      <c r="U7" s="29">
        <v>75</v>
      </c>
      <c r="V7" s="263">
        <v>130</v>
      </c>
      <c r="W7" s="29">
        <v>70</v>
      </c>
      <c r="X7" s="29">
        <v>68</v>
      </c>
      <c r="Y7" s="29">
        <v>84</v>
      </c>
      <c r="Z7" s="29">
        <v>33</v>
      </c>
      <c r="AA7" s="29">
        <v>31</v>
      </c>
      <c r="AB7" s="29">
        <v>94</v>
      </c>
      <c r="AC7" s="29">
        <v>64</v>
      </c>
      <c r="AD7" s="29">
        <v>70</v>
      </c>
      <c r="AE7" s="29">
        <v>158</v>
      </c>
      <c r="AF7" s="29">
        <v>67</v>
      </c>
      <c r="AG7" s="29">
        <v>127</v>
      </c>
      <c r="AH7" s="29">
        <v>47</v>
      </c>
      <c r="AI7" s="29">
        <v>47</v>
      </c>
      <c r="AJ7" s="29">
        <v>27</v>
      </c>
      <c r="AK7" s="29">
        <v>152</v>
      </c>
      <c r="AL7" s="29">
        <v>62</v>
      </c>
      <c r="AM7" s="31"/>
      <c r="AN7" s="5">
        <f>SUM(C7:AM7)</f>
        <v>3469</v>
      </c>
      <c r="AO7" t="str">
        <f>" 女性（ n = "&amp;B7&amp;"）"</f>
        <v xml:space="preserve"> 女性（ n = 868）</v>
      </c>
    </row>
    <row r="8" spans="1:43" x14ac:dyDescent="0.2">
      <c r="A8" s="287"/>
      <c r="B8" s="37">
        <v>100</v>
      </c>
      <c r="C8" s="20">
        <f t="shared" ref="C8:AL8" si="2">C7/$B$7*100</f>
        <v>32.603686635944698</v>
      </c>
      <c r="D8" s="20">
        <f t="shared" si="2"/>
        <v>14.516129032258066</v>
      </c>
      <c r="E8" s="20">
        <f t="shared" si="2"/>
        <v>7.7188940092165899</v>
      </c>
      <c r="F8" s="20">
        <f t="shared" si="2"/>
        <v>9.67741935483871</v>
      </c>
      <c r="G8" s="20">
        <f t="shared" si="2"/>
        <v>9.1013824884792616</v>
      </c>
      <c r="H8" s="20">
        <f t="shared" si="2"/>
        <v>14.861751152073733</v>
      </c>
      <c r="I8" s="20">
        <f t="shared" si="2"/>
        <v>4.9539170506912447</v>
      </c>
      <c r="J8" s="20">
        <f t="shared" si="2"/>
        <v>24.423963133640552</v>
      </c>
      <c r="K8" s="20">
        <f t="shared" si="2"/>
        <v>5.6451612903225801</v>
      </c>
      <c r="L8" s="20">
        <f t="shared" si="2"/>
        <v>4.838709677419355</v>
      </c>
      <c r="M8" s="20">
        <f t="shared" si="2"/>
        <v>1.2672811059907834</v>
      </c>
      <c r="N8" s="20">
        <f t="shared" si="2"/>
        <v>34.677419354838712</v>
      </c>
      <c r="O8" s="20">
        <f t="shared" si="2"/>
        <v>7.9493087557603692</v>
      </c>
      <c r="P8" s="20">
        <f t="shared" si="2"/>
        <v>19.930875576036865</v>
      </c>
      <c r="Q8" s="20">
        <f t="shared" si="2"/>
        <v>25.460829493087555</v>
      </c>
      <c r="R8" s="20">
        <f t="shared" si="2"/>
        <v>10.023041474654377</v>
      </c>
      <c r="S8" s="20">
        <f t="shared" si="2"/>
        <v>6.2211981566820276</v>
      </c>
      <c r="T8" s="20">
        <f t="shared" si="2"/>
        <v>3.8018433179723505</v>
      </c>
      <c r="U8" s="20">
        <f t="shared" si="2"/>
        <v>8.6405529953917046</v>
      </c>
      <c r="V8" s="20">
        <f t="shared" si="2"/>
        <v>14.976958525345621</v>
      </c>
      <c r="W8" s="20">
        <f t="shared" si="2"/>
        <v>8.064516129032258</v>
      </c>
      <c r="X8" s="20">
        <f t="shared" si="2"/>
        <v>7.8341013824884786</v>
      </c>
      <c r="Y8" s="20">
        <f t="shared" si="2"/>
        <v>9.67741935483871</v>
      </c>
      <c r="Z8" s="20">
        <f t="shared" si="2"/>
        <v>3.8018433179723505</v>
      </c>
      <c r="AA8" s="20">
        <f t="shared" si="2"/>
        <v>3.5714285714285712</v>
      </c>
      <c r="AB8" s="20">
        <f t="shared" si="2"/>
        <v>10.829493087557603</v>
      </c>
      <c r="AC8" s="20">
        <f t="shared" si="2"/>
        <v>7.3732718894009217</v>
      </c>
      <c r="AD8" s="20">
        <f t="shared" si="2"/>
        <v>8.064516129032258</v>
      </c>
      <c r="AE8" s="20">
        <f t="shared" si="2"/>
        <v>18.202764976958523</v>
      </c>
      <c r="AF8" s="20">
        <f t="shared" si="2"/>
        <v>7.7188940092165899</v>
      </c>
      <c r="AG8" s="20">
        <f t="shared" si="2"/>
        <v>14.631336405529954</v>
      </c>
      <c r="AH8" s="20">
        <f t="shared" si="2"/>
        <v>5.4147465437788016</v>
      </c>
      <c r="AI8" s="20">
        <f t="shared" si="2"/>
        <v>5.4147465437788016</v>
      </c>
      <c r="AJ8" s="20">
        <f t="shared" si="2"/>
        <v>3.1105990783410138</v>
      </c>
      <c r="AK8" s="20">
        <f t="shared" si="2"/>
        <v>17.511520737327189</v>
      </c>
      <c r="AL8" s="20">
        <f t="shared" si="2"/>
        <v>7.1428571428571423</v>
      </c>
      <c r="AM8" s="20"/>
      <c r="AN8" s="214"/>
    </row>
    <row r="9" spans="1:43" s="271" customFormat="1" x14ac:dyDescent="0.2">
      <c r="A9" s="272"/>
      <c r="B9" s="201"/>
      <c r="C9" s="201">
        <v>1</v>
      </c>
      <c r="D9" s="201">
        <v>10</v>
      </c>
      <c r="E9" s="201">
        <v>19</v>
      </c>
      <c r="F9" s="201">
        <v>14</v>
      </c>
      <c r="G9" s="201">
        <v>15</v>
      </c>
      <c r="H9" s="201">
        <v>8</v>
      </c>
      <c r="I9" s="201">
        <v>28</v>
      </c>
      <c r="J9" s="201">
        <v>4</v>
      </c>
      <c r="K9" s="201">
        <v>27</v>
      </c>
      <c r="L9" s="201">
        <v>32</v>
      </c>
      <c r="M9" s="201">
        <v>36</v>
      </c>
      <c r="N9" s="201">
        <v>2</v>
      </c>
      <c r="O9" s="201">
        <v>18</v>
      </c>
      <c r="P9" s="201">
        <v>5</v>
      </c>
      <c r="Q9" s="201">
        <v>3</v>
      </c>
      <c r="R9" s="201">
        <v>13</v>
      </c>
      <c r="S9" s="201">
        <v>21</v>
      </c>
      <c r="T9" s="201">
        <v>30</v>
      </c>
      <c r="U9" s="201">
        <v>17</v>
      </c>
      <c r="V9" s="201">
        <v>12</v>
      </c>
      <c r="W9" s="201">
        <v>23</v>
      </c>
      <c r="X9" s="201">
        <v>22</v>
      </c>
      <c r="Y9" s="201">
        <v>25</v>
      </c>
      <c r="Z9" s="201">
        <v>29</v>
      </c>
      <c r="AA9" s="201">
        <v>34</v>
      </c>
      <c r="AB9" s="201">
        <v>9</v>
      </c>
      <c r="AC9" s="201">
        <v>16</v>
      </c>
      <c r="AD9" s="201">
        <v>23</v>
      </c>
      <c r="AE9" s="201">
        <v>7</v>
      </c>
      <c r="AF9" s="201">
        <v>26</v>
      </c>
      <c r="AG9" s="201">
        <v>11</v>
      </c>
      <c r="AH9" s="201">
        <v>31</v>
      </c>
      <c r="AI9" s="201">
        <v>33</v>
      </c>
      <c r="AJ9" s="201">
        <v>35</v>
      </c>
      <c r="AK9" s="201">
        <v>6</v>
      </c>
      <c r="AL9" s="201">
        <v>20</v>
      </c>
      <c r="AM9" s="201"/>
      <c r="AN9" s="201"/>
      <c r="AO9" s="201"/>
      <c r="AP9" s="201"/>
      <c r="AQ9" s="201"/>
    </row>
    <row r="10" spans="1:43" s="205" customFormat="1" x14ac:dyDescent="0.2">
      <c r="A10" s="26" t="s">
        <v>2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 t="s">
        <v>357</v>
      </c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</row>
    <row r="11" spans="1:43" x14ac:dyDescent="0.2">
      <c r="A11" s="6" t="s">
        <v>4</v>
      </c>
      <c r="B11" s="53"/>
      <c r="C11" s="201">
        <v>1</v>
      </c>
      <c r="D11" s="201">
        <v>2</v>
      </c>
      <c r="E11" s="201">
        <v>3</v>
      </c>
      <c r="F11" s="201">
        <v>4</v>
      </c>
      <c r="G11" s="201">
        <v>5</v>
      </c>
      <c r="H11" s="201">
        <v>6</v>
      </c>
      <c r="I11" s="201">
        <v>7</v>
      </c>
      <c r="J11" s="201">
        <v>8</v>
      </c>
      <c r="K11" s="201">
        <v>9</v>
      </c>
      <c r="L11" s="201">
        <v>9</v>
      </c>
      <c r="M11" s="201">
        <v>11</v>
      </c>
      <c r="N11" s="201">
        <v>12</v>
      </c>
      <c r="O11" s="201">
        <v>13</v>
      </c>
      <c r="P11" s="201">
        <v>14</v>
      </c>
      <c r="Q11" s="201">
        <v>15</v>
      </c>
      <c r="R11" s="201">
        <v>16</v>
      </c>
      <c r="S11" s="201">
        <v>17</v>
      </c>
      <c r="T11" s="201">
        <v>18</v>
      </c>
      <c r="U11" s="201">
        <v>19</v>
      </c>
      <c r="V11" s="201">
        <v>20</v>
      </c>
      <c r="W11" s="201">
        <v>21</v>
      </c>
      <c r="X11" s="201">
        <v>22</v>
      </c>
      <c r="Y11" s="201">
        <v>23</v>
      </c>
      <c r="Z11" s="201">
        <v>24</v>
      </c>
      <c r="AA11" s="201">
        <v>24</v>
      </c>
      <c r="AB11" s="201">
        <v>26</v>
      </c>
      <c r="AC11" s="201">
        <v>27</v>
      </c>
      <c r="AD11" s="201">
        <v>28</v>
      </c>
      <c r="AE11" s="201">
        <v>29</v>
      </c>
      <c r="AF11" s="201">
        <v>30</v>
      </c>
      <c r="AG11" s="216">
        <v>31</v>
      </c>
      <c r="AH11" s="201">
        <v>32</v>
      </c>
      <c r="AI11" s="201">
        <v>33</v>
      </c>
      <c r="AJ11" s="216">
        <v>34</v>
      </c>
      <c r="AK11" s="201">
        <v>35</v>
      </c>
      <c r="AL11" s="216">
        <v>36</v>
      </c>
      <c r="AM11" s="216"/>
    </row>
    <row r="12" spans="1:43" ht="43.2" x14ac:dyDescent="0.2">
      <c r="A12" s="12" t="s">
        <v>20</v>
      </c>
      <c r="B12" s="67" t="s">
        <v>3</v>
      </c>
      <c r="C12" s="68" t="s">
        <v>366</v>
      </c>
      <c r="D12" s="69" t="s">
        <v>363</v>
      </c>
      <c r="E12" s="69" t="s">
        <v>364</v>
      </c>
      <c r="F12" s="69" t="s">
        <v>359</v>
      </c>
      <c r="G12" s="69" t="s">
        <v>337</v>
      </c>
      <c r="H12" s="69" t="s">
        <v>335</v>
      </c>
      <c r="I12" s="69" t="s">
        <v>347</v>
      </c>
      <c r="J12" s="69" t="s">
        <v>362</v>
      </c>
      <c r="K12" s="69" t="s">
        <v>365</v>
      </c>
      <c r="L12" s="69" t="s">
        <v>357</v>
      </c>
      <c r="M12" s="69" t="s">
        <v>355</v>
      </c>
      <c r="N12" s="69" t="s">
        <v>340</v>
      </c>
      <c r="O12" s="69" t="s">
        <v>343</v>
      </c>
      <c r="P12" s="69" t="s">
        <v>358</v>
      </c>
      <c r="Q12" s="69" t="s">
        <v>336</v>
      </c>
      <c r="R12" s="70" t="s">
        <v>360</v>
      </c>
      <c r="S12" s="69" t="s">
        <v>361</v>
      </c>
      <c r="T12" s="113" t="s">
        <v>351</v>
      </c>
      <c r="U12" s="69" t="s">
        <v>342</v>
      </c>
      <c r="V12" s="113" t="s">
        <v>411</v>
      </c>
      <c r="W12" s="69" t="s">
        <v>334</v>
      </c>
      <c r="X12" s="69" t="s">
        <v>333</v>
      </c>
      <c r="Y12" s="69" t="s">
        <v>331</v>
      </c>
      <c r="Z12" s="69" t="s">
        <v>412</v>
      </c>
      <c r="AA12" s="69" t="s">
        <v>410</v>
      </c>
      <c r="AB12" s="69" t="s">
        <v>354</v>
      </c>
      <c r="AC12" s="69" t="s">
        <v>353</v>
      </c>
      <c r="AD12" s="69" t="s">
        <v>352</v>
      </c>
      <c r="AE12" s="69" t="s">
        <v>413</v>
      </c>
      <c r="AF12" s="69" t="s">
        <v>341</v>
      </c>
      <c r="AG12" s="69" t="s">
        <v>344</v>
      </c>
      <c r="AH12" s="69" t="s">
        <v>350</v>
      </c>
      <c r="AI12" s="69" t="s">
        <v>349</v>
      </c>
      <c r="AJ12" s="69" t="s">
        <v>338</v>
      </c>
      <c r="AK12" s="69" t="s">
        <v>421</v>
      </c>
      <c r="AL12" s="69" t="s">
        <v>332</v>
      </c>
      <c r="AM12" s="71"/>
      <c r="AN12" s="5" t="s">
        <v>122</v>
      </c>
    </row>
    <row r="13" spans="1:43" ht="13.5" customHeight="1" x14ac:dyDescent="0.2">
      <c r="A13" s="286" t="str">
        <f>A3</f>
        <v>全体(n = 1,553 )　　</v>
      </c>
      <c r="B13" s="122">
        <f>B3</f>
        <v>1553</v>
      </c>
      <c r="C13" s="130">
        <v>528</v>
      </c>
      <c r="D13" s="131">
        <v>504</v>
      </c>
      <c r="E13" s="131">
        <v>381</v>
      </c>
      <c r="F13" s="131">
        <v>367</v>
      </c>
      <c r="G13" s="131">
        <v>322</v>
      </c>
      <c r="H13" s="131">
        <v>289</v>
      </c>
      <c r="I13" s="131">
        <v>274</v>
      </c>
      <c r="J13" s="131">
        <v>241</v>
      </c>
      <c r="K13" s="131">
        <v>238</v>
      </c>
      <c r="L13" s="131">
        <v>224</v>
      </c>
      <c r="M13" s="131">
        <v>219</v>
      </c>
      <c r="N13" s="131">
        <v>212</v>
      </c>
      <c r="O13" s="131">
        <v>174</v>
      </c>
      <c r="P13" s="131">
        <v>161</v>
      </c>
      <c r="Q13" s="131">
        <v>144</v>
      </c>
      <c r="R13" s="132">
        <v>142</v>
      </c>
      <c r="S13" s="131">
        <v>137</v>
      </c>
      <c r="T13" s="131">
        <v>135</v>
      </c>
      <c r="U13" s="131">
        <v>130</v>
      </c>
      <c r="V13" s="169">
        <v>128</v>
      </c>
      <c r="W13" s="131">
        <v>124</v>
      </c>
      <c r="X13" s="131">
        <v>122</v>
      </c>
      <c r="Y13" s="131">
        <v>121</v>
      </c>
      <c r="Z13" s="131">
        <v>121</v>
      </c>
      <c r="AA13" s="131">
        <v>113</v>
      </c>
      <c r="AB13" s="131">
        <v>104</v>
      </c>
      <c r="AC13" s="131">
        <v>97</v>
      </c>
      <c r="AD13" s="131">
        <v>90</v>
      </c>
      <c r="AE13" s="131">
        <v>82</v>
      </c>
      <c r="AF13" s="131">
        <v>80</v>
      </c>
      <c r="AG13" s="131">
        <v>75</v>
      </c>
      <c r="AH13" s="131">
        <v>71</v>
      </c>
      <c r="AI13" s="131">
        <v>70</v>
      </c>
      <c r="AJ13" s="131">
        <v>66</v>
      </c>
      <c r="AK13" s="131">
        <v>54</v>
      </c>
      <c r="AL13" s="131">
        <v>18</v>
      </c>
      <c r="AM13" s="133"/>
      <c r="AN13" s="5">
        <f>SUM(C13:AM13)</f>
        <v>6358</v>
      </c>
    </row>
    <row r="14" spans="1:43" x14ac:dyDescent="0.2">
      <c r="A14" s="287"/>
      <c r="B14" s="123">
        <f>B4</f>
        <v>100</v>
      </c>
      <c r="C14" s="134">
        <v>33.99871216999356</v>
      </c>
      <c r="D14" s="135">
        <v>32.453316162266582</v>
      </c>
      <c r="E14" s="135">
        <v>24.533161622665808</v>
      </c>
      <c r="F14" s="135">
        <v>23.631680618158406</v>
      </c>
      <c r="G14" s="135">
        <v>20.734063103670316</v>
      </c>
      <c r="H14" s="135">
        <v>18.609143593045719</v>
      </c>
      <c r="I14" s="135">
        <v>17.643271088216355</v>
      </c>
      <c r="J14" s="135">
        <v>15.518351577591757</v>
      </c>
      <c r="K14" s="135">
        <v>15.325177076625884</v>
      </c>
      <c r="L14" s="135">
        <v>14.42369607211848</v>
      </c>
      <c r="M14" s="135">
        <v>14.101738570508694</v>
      </c>
      <c r="N14" s="135">
        <v>13.650998068254991</v>
      </c>
      <c r="O14" s="135">
        <v>11.204121056020606</v>
      </c>
      <c r="P14" s="135">
        <v>10.367031551835158</v>
      </c>
      <c r="Q14" s="135">
        <v>9.2723760463618792</v>
      </c>
      <c r="R14" s="136">
        <v>9.1435930457179655</v>
      </c>
      <c r="S14" s="135">
        <v>8.8216355441081777</v>
      </c>
      <c r="T14" s="135">
        <v>8.6928525434642641</v>
      </c>
      <c r="U14" s="135">
        <v>8.3708950418544763</v>
      </c>
      <c r="V14" s="156">
        <v>8.2421120412105608</v>
      </c>
      <c r="W14" s="135">
        <v>7.9845460399227299</v>
      </c>
      <c r="X14" s="135">
        <v>7.8557630392788154</v>
      </c>
      <c r="Y14" s="135">
        <v>7.7913715389568576</v>
      </c>
      <c r="Z14" s="135">
        <v>7.7913715389568576</v>
      </c>
      <c r="AA14" s="135">
        <v>7.2762395363811976</v>
      </c>
      <c r="AB14" s="135">
        <v>6.6967160334835798</v>
      </c>
      <c r="AC14" s="135">
        <v>6.2459755312298775</v>
      </c>
      <c r="AD14" s="135">
        <v>5.7952350289761752</v>
      </c>
      <c r="AE14" s="135">
        <v>5.2801030264005151</v>
      </c>
      <c r="AF14" s="135">
        <v>5.1513200257565996</v>
      </c>
      <c r="AG14" s="135">
        <v>4.8293625241468119</v>
      </c>
      <c r="AH14" s="135">
        <v>4.5717965228589827</v>
      </c>
      <c r="AI14" s="135">
        <v>4.507405022537025</v>
      </c>
      <c r="AJ14" s="135">
        <v>4.249839021249195</v>
      </c>
      <c r="AK14" s="135">
        <v>3.4771410173857049</v>
      </c>
      <c r="AL14" s="135">
        <v>1.1590470057952349</v>
      </c>
      <c r="AM14" s="137"/>
      <c r="AN14" s="214"/>
    </row>
    <row r="15" spans="1:43" ht="13.5" customHeight="1" x14ac:dyDescent="0.2">
      <c r="A15" s="286" t="str">
        <f>A5</f>
        <v>男性(n = 664 )　　</v>
      </c>
      <c r="B15" s="122">
        <f>B5</f>
        <v>664</v>
      </c>
      <c r="C15" s="130">
        <v>243</v>
      </c>
      <c r="D15" s="131">
        <v>193</v>
      </c>
      <c r="E15" s="131">
        <v>156</v>
      </c>
      <c r="F15" s="131">
        <v>151</v>
      </c>
      <c r="G15" s="131">
        <v>145</v>
      </c>
      <c r="H15" s="131">
        <v>134</v>
      </c>
      <c r="I15" s="131">
        <v>114</v>
      </c>
      <c r="J15" s="131">
        <v>110</v>
      </c>
      <c r="K15" s="131">
        <v>141</v>
      </c>
      <c r="L15" s="131">
        <v>93</v>
      </c>
      <c r="M15" s="131">
        <v>90</v>
      </c>
      <c r="N15" s="131">
        <v>81</v>
      </c>
      <c r="O15" s="131">
        <v>83</v>
      </c>
      <c r="P15" s="131">
        <v>73</v>
      </c>
      <c r="Q15" s="131">
        <v>59</v>
      </c>
      <c r="R15" s="132">
        <v>76</v>
      </c>
      <c r="S15" s="131">
        <v>61</v>
      </c>
      <c r="T15" s="131">
        <v>65</v>
      </c>
      <c r="U15" s="131">
        <v>59</v>
      </c>
      <c r="V15" s="169">
        <v>65</v>
      </c>
      <c r="W15" s="131">
        <v>70</v>
      </c>
      <c r="X15" s="131">
        <v>54</v>
      </c>
      <c r="Y15" s="131">
        <v>50</v>
      </c>
      <c r="Z15" s="131">
        <v>49</v>
      </c>
      <c r="AA15" s="131">
        <v>28</v>
      </c>
      <c r="AB15" s="131">
        <v>37</v>
      </c>
      <c r="AC15" s="131">
        <v>46</v>
      </c>
      <c r="AD15" s="131">
        <v>44</v>
      </c>
      <c r="AE15" s="131">
        <v>49</v>
      </c>
      <c r="AF15" s="131">
        <v>47</v>
      </c>
      <c r="AG15" s="131">
        <v>28</v>
      </c>
      <c r="AH15" s="131">
        <v>26</v>
      </c>
      <c r="AI15" s="131">
        <v>23</v>
      </c>
      <c r="AJ15" s="131">
        <v>35</v>
      </c>
      <c r="AK15" s="131">
        <v>27</v>
      </c>
      <c r="AL15" s="131">
        <v>6</v>
      </c>
      <c r="AM15" s="133"/>
      <c r="AN15" s="5">
        <f>SUM(C15:AM15)</f>
        <v>2811</v>
      </c>
    </row>
    <row r="16" spans="1:43" x14ac:dyDescent="0.2">
      <c r="A16" s="287"/>
      <c r="B16" s="123">
        <f>B6</f>
        <v>100</v>
      </c>
      <c r="C16" s="134">
        <v>36.596385542168676</v>
      </c>
      <c r="D16" s="135">
        <v>29.066265060240966</v>
      </c>
      <c r="E16" s="135">
        <v>23.493975903614459</v>
      </c>
      <c r="F16" s="135">
        <v>22.740963855421686</v>
      </c>
      <c r="G16" s="135">
        <v>21.837349397590362</v>
      </c>
      <c r="H16" s="135">
        <v>20.180722891566266</v>
      </c>
      <c r="I16" s="135">
        <v>17.168674698795179</v>
      </c>
      <c r="J16" s="135">
        <v>16.566265060240966</v>
      </c>
      <c r="K16" s="135">
        <v>21.234939759036145</v>
      </c>
      <c r="L16" s="135">
        <v>14.006024096385541</v>
      </c>
      <c r="M16" s="135">
        <v>13.554216867469879</v>
      </c>
      <c r="N16" s="135">
        <v>12.198795180722891</v>
      </c>
      <c r="O16" s="135">
        <v>12.5</v>
      </c>
      <c r="P16" s="135">
        <v>10.993975903614457</v>
      </c>
      <c r="Q16" s="135">
        <v>8.8855421686746983</v>
      </c>
      <c r="R16" s="136">
        <v>11.445783132530121</v>
      </c>
      <c r="S16" s="135">
        <v>9.1867469879518069</v>
      </c>
      <c r="T16" s="135">
        <v>9.7891566265060241</v>
      </c>
      <c r="U16" s="135">
        <v>8.8855421686746983</v>
      </c>
      <c r="V16" s="156">
        <v>9.7891566265060241</v>
      </c>
      <c r="W16" s="135">
        <v>10.542168674698797</v>
      </c>
      <c r="X16" s="135">
        <v>8.1325301204819276</v>
      </c>
      <c r="Y16" s="135">
        <v>7.5301204819277112</v>
      </c>
      <c r="Z16" s="135">
        <v>7.3795180722891569</v>
      </c>
      <c r="AA16" s="135">
        <v>4.2168674698795181</v>
      </c>
      <c r="AB16" s="135">
        <v>5.572289156626506</v>
      </c>
      <c r="AC16" s="135">
        <v>6.927710843373494</v>
      </c>
      <c r="AD16" s="135">
        <v>6.6265060240963862</v>
      </c>
      <c r="AE16" s="135">
        <v>7.3795180722891569</v>
      </c>
      <c r="AF16" s="135">
        <v>7.0783132530120492</v>
      </c>
      <c r="AG16" s="135">
        <v>4.2168674698795181</v>
      </c>
      <c r="AH16" s="135">
        <v>3.9156626506024099</v>
      </c>
      <c r="AI16" s="135">
        <v>3.463855421686747</v>
      </c>
      <c r="AJ16" s="135">
        <v>5.2710843373493983</v>
      </c>
      <c r="AK16" s="135">
        <v>4.0662650602409638</v>
      </c>
      <c r="AL16" s="135">
        <v>0.90361445783132521</v>
      </c>
      <c r="AM16" s="137"/>
      <c r="AN16" s="214"/>
    </row>
    <row r="17" spans="1:40" ht="13.5" customHeight="1" x14ac:dyDescent="0.2">
      <c r="A17" s="286" t="str">
        <f>A7</f>
        <v>女性(n = 868 )　　</v>
      </c>
      <c r="B17" s="122">
        <f>B7</f>
        <v>868</v>
      </c>
      <c r="C17" s="130">
        <v>283</v>
      </c>
      <c r="D17" s="131">
        <v>301</v>
      </c>
      <c r="E17" s="131">
        <v>221</v>
      </c>
      <c r="F17" s="131">
        <v>212</v>
      </c>
      <c r="G17" s="131">
        <v>173</v>
      </c>
      <c r="H17" s="131">
        <v>152</v>
      </c>
      <c r="I17" s="131">
        <v>158</v>
      </c>
      <c r="J17" s="131">
        <v>129</v>
      </c>
      <c r="K17" s="131">
        <v>94</v>
      </c>
      <c r="L17" s="131">
        <v>126</v>
      </c>
      <c r="M17" s="131">
        <v>127</v>
      </c>
      <c r="N17" s="131">
        <v>130</v>
      </c>
      <c r="O17" s="131">
        <v>87</v>
      </c>
      <c r="P17" s="131">
        <v>84</v>
      </c>
      <c r="Q17" s="131">
        <v>79</v>
      </c>
      <c r="R17" s="132">
        <v>64</v>
      </c>
      <c r="S17" s="131">
        <v>75</v>
      </c>
      <c r="T17" s="131">
        <v>69</v>
      </c>
      <c r="U17" s="131">
        <v>67</v>
      </c>
      <c r="V17" s="169">
        <v>62</v>
      </c>
      <c r="W17" s="131">
        <v>54</v>
      </c>
      <c r="X17" s="131">
        <v>68</v>
      </c>
      <c r="Y17" s="131">
        <v>70</v>
      </c>
      <c r="Z17" s="131">
        <v>70</v>
      </c>
      <c r="AA17" s="131">
        <v>84</v>
      </c>
      <c r="AB17" s="131">
        <v>67</v>
      </c>
      <c r="AC17" s="131">
        <v>49</v>
      </c>
      <c r="AD17" s="131">
        <v>43</v>
      </c>
      <c r="AE17" s="131">
        <v>33</v>
      </c>
      <c r="AF17" s="131">
        <v>33</v>
      </c>
      <c r="AG17" s="131">
        <v>47</v>
      </c>
      <c r="AH17" s="131">
        <v>42</v>
      </c>
      <c r="AI17" s="131">
        <v>47</v>
      </c>
      <c r="AJ17" s="131">
        <v>31</v>
      </c>
      <c r="AK17" s="131">
        <v>27</v>
      </c>
      <c r="AL17" s="131">
        <v>11</v>
      </c>
      <c r="AM17" s="133"/>
      <c r="AN17" s="5">
        <f>SUM(C17:AM17)</f>
        <v>3469</v>
      </c>
    </row>
    <row r="18" spans="1:40" x14ac:dyDescent="0.2">
      <c r="A18" s="287"/>
      <c r="B18" s="123">
        <f>B8</f>
        <v>100</v>
      </c>
      <c r="C18" s="134">
        <v>32.603686635944698</v>
      </c>
      <c r="D18" s="135">
        <v>34.677419354838712</v>
      </c>
      <c r="E18" s="135">
        <v>25.460829493087555</v>
      </c>
      <c r="F18" s="135">
        <v>24.423963133640552</v>
      </c>
      <c r="G18" s="135">
        <v>19.930875576036865</v>
      </c>
      <c r="H18" s="135">
        <v>17.511520737327189</v>
      </c>
      <c r="I18" s="135">
        <v>18.202764976958523</v>
      </c>
      <c r="J18" s="135">
        <v>14.861751152073733</v>
      </c>
      <c r="K18" s="135">
        <v>10.829493087557603</v>
      </c>
      <c r="L18" s="135">
        <v>14.516129032258066</v>
      </c>
      <c r="M18" s="135">
        <v>14.631336405529954</v>
      </c>
      <c r="N18" s="135">
        <v>14.976958525345621</v>
      </c>
      <c r="O18" s="135">
        <v>10.023041474654377</v>
      </c>
      <c r="P18" s="135">
        <v>9.67741935483871</v>
      </c>
      <c r="Q18" s="135">
        <v>9.1013824884792616</v>
      </c>
      <c r="R18" s="136">
        <v>7.3732718894009217</v>
      </c>
      <c r="S18" s="135">
        <v>8.6405529953917046</v>
      </c>
      <c r="T18" s="135">
        <v>7.9493087557603692</v>
      </c>
      <c r="U18" s="135">
        <v>7.7188940092165899</v>
      </c>
      <c r="V18" s="156">
        <v>7.1428571428571423</v>
      </c>
      <c r="W18" s="135">
        <v>6.2211981566820276</v>
      </c>
      <c r="X18" s="135">
        <v>7.8341013824884786</v>
      </c>
      <c r="Y18" s="135">
        <v>8.064516129032258</v>
      </c>
      <c r="Z18" s="135">
        <v>8.064516129032258</v>
      </c>
      <c r="AA18" s="135">
        <v>9.67741935483871</v>
      </c>
      <c r="AB18" s="135">
        <v>7.7188940092165899</v>
      </c>
      <c r="AC18" s="135">
        <v>5.6451612903225801</v>
      </c>
      <c r="AD18" s="135">
        <v>4.9539170506912447</v>
      </c>
      <c r="AE18" s="135">
        <v>3.8018433179723505</v>
      </c>
      <c r="AF18" s="135">
        <v>3.8018433179723505</v>
      </c>
      <c r="AG18" s="135">
        <v>5.4147465437788016</v>
      </c>
      <c r="AH18" s="135">
        <v>4.838709677419355</v>
      </c>
      <c r="AI18" s="135">
        <v>5.4147465437788016</v>
      </c>
      <c r="AJ18" s="135">
        <v>3.5714285714285712</v>
      </c>
      <c r="AK18" s="135">
        <v>3.1105990783410138</v>
      </c>
      <c r="AL18" s="135">
        <v>1.2672811059907834</v>
      </c>
      <c r="AM18" s="137"/>
      <c r="AN18" s="214"/>
    </row>
    <row r="19" spans="1:40" s="205" customFormat="1" x14ac:dyDescent="0.2">
      <c r="A19" s="203"/>
      <c r="B19" s="201"/>
      <c r="C19" s="201">
        <v>1</v>
      </c>
      <c r="D19" s="201">
        <v>2</v>
      </c>
      <c r="E19" s="201">
        <v>3</v>
      </c>
      <c r="F19" s="201">
        <v>4</v>
      </c>
      <c r="G19" s="201">
        <v>5</v>
      </c>
      <c r="H19" s="201">
        <v>6</v>
      </c>
      <c r="I19" s="201">
        <v>7</v>
      </c>
      <c r="J19" s="201">
        <v>8</v>
      </c>
      <c r="K19" s="201">
        <v>9</v>
      </c>
      <c r="L19" s="201">
        <v>10</v>
      </c>
      <c r="M19" s="201">
        <v>11</v>
      </c>
      <c r="N19" s="201">
        <v>12</v>
      </c>
      <c r="O19" s="201">
        <v>13</v>
      </c>
      <c r="P19" s="201">
        <v>14</v>
      </c>
      <c r="Q19" s="201">
        <v>15</v>
      </c>
      <c r="R19" s="201">
        <v>16</v>
      </c>
      <c r="S19" s="201">
        <v>17</v>
      </c>
      <c r="T19" s="201">
        <v>18</v>
      </c>
      <c r="U19" s="201">
        <v>19</v>
      </c>
      <c r="V19" s="201">
        <v>20</v>
      </c>
      <c r="W19" s="201">
        <v>21</v>
      </c>
      <c r="X19" s="201">
        <v>22</v>
      </c>
      <c r="Y19" s="201">
        <v>23</v>
      </c>
      <c r="Z19" s="201">
        <v>23</v>
      </c>
      <c r="AA19" s="201">
        <v>25</v>
      </c>
      <c r="AB19" s="201">
        <v>26</v>
      </c>
      <c r="AC19" s="201">
        <v>27</v>
      </c>
      <c r="AD19" s="201">
        <v>28</v>
      </c>
      <c r="AE19" s="201">
        <v>29</v>
      </c>
      <c r="AF19" s="201">
        <v>30</v>
      </c>
      <c r="AG19" s="201">
        <v>31</v>
      </c>
      <c r="AH19" s="201">
        <v>32</v>
      </c>
      <c r="AI19" s="201">
        <v>33</v>
      </c>
      <c r="AJ19" s="204">
        <v>34</v>
      </c>
      <c r="AK19" s="204">
        <v>35</v>
      </c>
      <c r="AL19" s="204">
        <v>36</v>
      </c>
      <c r="AM19" s="204"/>
      <c r="AN19" s="201">
        <f>SUM(C19:AM19)</f>
        <v>665</v>
      </c>
    </row>
    <row r="20" spans="1:40" x14ac:dyDescent="0.2">
      <c r="A20" s="26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40" x14ac:dyDescent="0.2">
      <c r="A21" s="6" t="s">
        <v>368</v>
      </c>
      <c r="B21" s="4"/>
      <c r="C21" s="27">
        <v>1</v>
      </c>
      <c r="D21" s="27">
        <v>2</v>
      </c>
      <c r="E21" s="27">
        <v>3</v>
      </c>
      <c r="F21" s="27">
        <v>4</v>
      </c>
      <c r="G21" s="27">
        <v>5</v>
      </c>
      <c r="H21" s="27">
        <v>6</v>
      </c>
      <c r="I21" s="27">
        <v>7</v>
      </c>
      <c r="J21" s="27">
        <v>8</v>
      </c>
      <c r="K21" s="27">
        <v>9</v>
      </c>
      <c r="L21" s="27">
        <v>10</v>
      </c>
      <c r="O21" s="191">
        <v>1</v>
      </c>
      <c r="P21" s="191">
        <v>2</v>
      </c>
      <c r="Q21" s="191">
        <v>3</v>
      </c>
      <c r="R21" s="191">
        <v>4</v>
      </c>
      <c r="S21" s="191">
        <v>5</v>
      </c>
      <c r="T21" s="191">
        <v>6</v>
      </c>
      <c r="U21" s="191">
        <v>7</v>
      </c>
      <c r="V21" s="191">
        <v>8</v>
      </c>
      <c r="W21" s="191">
        <v>9</v>
      </c>
      <c r="X21" s="191">
        <v>10</v>
      </c>
    </row>
    <row r="22" spans="1:40" ht="32.4" x14ac:dyDescent="0.2">
      <c r="A22" s="12" t="str">
        <f>A2</f>
        <v>【性別】</v>
      </c>
      <c r="B22" s="67" t="str">
        <f>B2</f>
        <v>調査数</v>
      </c>
      <c r="C22" s="68" t="str">
        <f t="shared" ref="C22:L22" si="3">C12</f>
        <v>防災対策</v>
      </c>
      <c r="D22" s="69" t="str">
        <f t="shared" si="3"/>
        <v>高齢者福祉</v>
      </c>
      <c r="E22" s="69" t="str">
        <f t="shared" si="3"/>
        <v>子育て支援</v>
      </c>
      <c r="F22" s="69" t="str">
        <f t="shared" si="3"/>
        <v>地域医療の確保</v>
      </c>
      <c r="G22" s="69" t="str">
        <f t="shared" si="3"/>
        <v>少子化対策</v>
      </c>
      <c r="H22" s="69" t="str">
        <f t="shared" si="3"/>
        <v>若者の県内定着</v>
      </c>
      <c r="I22" s="69" t="str">
        <f t="shared" si="3"/>
        <v>公共交通の充実</v>
      </c>
      <c r="J22" s="69" t="str">
        <f t="shared" si="3"/>
        <v>防犯・交通安全対策</v>
      </c>
      <c r="K22" s="69" t="str">
        <f t="shared" si="3"/>
        <v>道路整備・維持管理</v>
      </c>
      <c r="L22" s="71" t="str">
        <f t="shared" si="3"/>
        <v>自然環境保全</v>
      </c>
      <c r="M22" s="52" t="s">
        <v>35</v>
      </c>
      <c r="N22" s="12" t="str">
        <f>A22</f>
        <v>【性別】</v>
      </c>
      <c r="O22" s="68" t="str">
        <f t="shared" ref="O22:X22" si="4">C22</f>
        <v>防災対策</v>
      </c>
      <c r="P22" s="69" t="str">
        <f t="shared" si="4"/>
        <v>高齢者福祉</v>
      </c>
      <c r="Q22" s="69" t="str">
        <f t="shared" si="4"/>
        <v>子育て支援</v>
      </c>
      <c r="R22" s="69" t="str">
        <f t="shared" si="4"/>
        <v>地域医療の確保</v>
      </c>
      <c r="S22" s="69" t="str">
        <f t="shared" si="4"/>
        <v>少子化対策</v>
      </c>
      <c r="T22" s="69" t="str">
        <f t="shared" si="4"/>
        <v>若者の県内定着</v>
      </c>
      <c r="U22" s="69" t="str">
        <f t="shared" si="4"/>
        <v>公共交通の充実</v>
      </c>
      <c r="V22" s="69" t="str">
        <f t="shared" si="4"/>
        <v>防犯・交通安全対策</v>
      </c>
      <c r="W22" s="70" t="str">
        <f t="shared" si="4"/>
        <v>道路整備・維持管理</v>
      </c>
      <c r="X22" s="71" t="str">
        <f t="shared" si="4"/>
        <v>自然環境保全</v>
      </c>
    </row>
    <row r="23" spans="1:40" ht="12.75" customHeight="1" x14ac:dyDescent="0.2">
      <c r="A23" s="286" t="str">
        <f>A3</f>
        <v>全体(n = 1,553 )　　</v>
      </c>
      <c r="B23" s="122">
        <f>B3</f>
        <v>1553</v>
      </c>
      <c r="C23" s="130">
        <f t="shared" ref="C23:L23" si="5">C13</f>
        <v>528</v>
      </c>
      <c r="D23" s="131">
        <f t="shared" si="5"/>
        <v>504</v>
      </c>
      <c r="E23" s="131">
        <f t="shared" si="5"/>
        <v>381</v>
      </c>
      <c r="F23" s="131">
        <f t="shared" si="5"/>
        <v>367</v>
      </c>
      <c r="G23" s="131">
        <f t="shared" si="5"/>
        <v>322</v>
      </c>
      <c r="H23" s="131">
        <f t="shared" si="5"/>
        <v>289</v>
      </c>
      <c r="I23" s="131">
        <f t="shared" si="5"/>
        <v>274</v>
      </c>
      <c r="J23" s="131">
        <f t="shared" si="5"/>
        <v>241</v>
      </c>
      <c r="K23" s="131">
        <f t="shared" si="5"/>
        <v>238</v>
      </c>
      <c r="L23" s="133">
        <f t="shared" si="5"/>
        <v>224</v>
      </c>
      <c r="N23" s="101" t="str">
        <f>A25</f>
        <v>男性(n = 664 )　　</v>
      </c>
      <c r="O23" s="82">
        <f t="shared" ref="O23:X23" si="6">C26</f>
        <v>36.596385542168676</v>
      </c>
      <c r="P23" s="83">
        <f t="shared" si="6"/>
        <v>29.066265060240966</v>
      </c>
      <c r="Q23" s="83">
        <f t="shared" si="6"/>
        <v>23.493975903614459</v>
      </c>
      <c r="R23" s="83">
        <f t="shared" si="6"/>
        <v>22.740963855421686</v>
      </c>
      <c r="S23" s="83">
        <f t="shared" si="6"/>
        <v>21.837349397590362</v>
      </c>
      <c r="T23" s="83">
        <f t="shared" si="6"/>
        <v>20.180722891566266</v>
      </c>
      <c r="U23" s="83">
        <f t="shared" si="6"/>
        <v>17.168674698795179</v>
      </c>
      <c r="V23" s="83">
        <f t="shared" si="6"/>
        <v>16.566265060240966</v>
      </c>
      <c r="W23" s="84">
        <f t="shared" si="6"/>
        <v>21.234939759036145</v>
      </c>
      <c r="X23" s="85">
        <f t="shared" si="6"/>
        <v>14.006024096385541</v>
      </c>
    </row>
    <row r="24" spans="1:40" ht="12.75" customHeight="1" x14ac:dyDescent="0.2">
      <c r="A24" s="287"/>
      <c r="B24" s="123">
        <f>B4</f>
        <v>100</v>
      </c>
      <c r="C24" s="134">
        <f t="shared" ref="C24:L24" si="7">C14</f>
        <v>33.99871216999356</v>
      </c>
      <c r="D24" s="135">
        <f t="shared" si="7"/>
        <v>32.453316162266582</v>
      </c>
      <c r="E24" s="135">
        <f t="shared" si="7"/>
        <v>24.533161622665808</v>
      </c>
      <c r="F24" s="135">
        <f t="shared" si="7"/>
        <v>23.631680618158406</v>
      </c>
      <c r="G24" s="135">
        <f t="shared" si="7"/>
        <v>20.734063103670316</v>
      </c>
      <c r="H24" s="135">
        <f t="shared" si="7"/>
        <v>18.609143593045719</v>
      </c>
      <c r="I24" s="135">
        <f t="shared" si="7"/>
        <v>17.643271088216355</v>
      </c>
      <c r="J24" s="135">
        <f t="shared" si="7"/>
        <v>15.518351577591757</v>
      </c>
      <c r="K24" s="135">
        <f t="shared" si="7"/>
        <v>15.325177076625884</v>
      </c>
      <c r="L24" s="137">
        <f t="shared" si="7"/>
        <v>14.42369607211848</v>
      </c>
      <c r="N24" s="102" t="str">
        <f>A27</f>
        <v>女性(n = 868 )　　</v>
      </c>
      <c r="O24" s="86">
        <f t="shared" ref="O24:X24" si="8">C28</f>
        <v>32.603686635944698</v>
      </c>
      <c r="P24" s="87">
        <f t="shared" si="8"/>
        <v>34.677419354838712</v>
      </c>
      <c r="Q24" s="87">
        <f t="shared" si="8"/>
        <v>25.460829493087555</v>
      </c>
      <c r="R24" s="87">
        <f t="shared" si="8"/>
        <v>24.423963133640552</v>
      </c>
      <c r="S24" s="87">
        <f t="shared" si="8"/>
        <v>19.930875576036865</v>
      </c>
      <c r="T24" s="87">
        <f t="shared" si="8"/>
        <v>17.511520737327189</v>
      </c>
      <c r="U24" s="87">
        <f t="shared" si="8"/>
        <v>18.202764976958523</v>
      </c>
      <c r="V24" s="87">
        <f t="shared" si="8"/>
        <v>14.861751152073733</v>
      </c>
      <c r="W24" s="88">
        <f t="shared" si="8"/>
        <v>10.829493087557603</v>
      </c>
      <c r="X24" s="89">
        <f t="shared" si="8"/>
        <v>14.516129032258066</v>
      </c>
    </row>
    <row r="25" spans="1:40" x14ac:dyDescent="0.2">
      <c r="A25" s="286" t="str">
        <f>A5</f>
        <v>男性(n = 664 )　　</v>
      </c>
      <c r="B25" s="122">
        <f>B5</f>
        <v>664</v>
      </c>
      <c r="C25" s="138">
        <f t="shared" ref="C25:L25" si="9">C15</f>
        <v>243</v>
      </c>
      <c r="D25" s="139">
        <f t="shared" si="9"/>
        <v>193</v>
      </c>
      <c r="E25" s="139">
        <f t="shared" si="9"/>
        <v>156</v>
      </c>
      <c r="F25" s="139">
        <f t="shared" si="9"/>
        <v>151</v>
      </c>
      <c r="G25" s="139">
        <f t="shared" si="9"/>
        <v>145</v>
      </c>
      <c r="H25" s="139">
        <f t="shared" si="9"/>
        <v>134</v>
      </c>
      <c r="I25" s="139">
        <f t="shared" si="9"/>
        <v>114</v>
      </c>
      <c r="J25" s="139">
        <f t="shared" si="9"/>
        <v>110</v>
      </c>
      <c r="K25" s="139">
        <f t="shared" si="9"/>
        <v>141</v>
      </c>
      <c r="L25" s="140">
        <f t="shared" si="9"/>
        <v>93</v>
      </c>
      <c r="O25" s="25">
        <f t="shared" ref="O25:X25" si="10">O23-O24</f>
        <v>3.9926989062239784</v>
      </c>
      <c r="P25" s="25">
        <f t="shared" si="10"/>
        <v>-5.6111542945977462</v>
      </c>
      <c r="Q25" s="25">
        <f t="shared" si="10"/>
        <v>-1.9668535894730965</v>
      </c>
      <c r="R25" s="25">
        <f t="shared" si="10"/>
        <v>-1.6829992782188654</v>
      </c>
      <c r="S25" s="25">
        <f t="shared" si="10"/>
        <v>1.9064738215534973</v>
      </c>
      <c r="T25" s="25">
        <f t="shared" si="10"/>
        <v>2.6692021542390769</v>
      </c>
      <c r="U25" s="25">
        <f t="shared" si="10"/>
        <v>-1.0340902781633439</v>
      </c>
      <c r="V25" s="25">
        <f t="shared" si="10"/>
        <v>1.7045139081672325</v>
      </c>
      <c r="W25" s="25">
        <f t="shared" si="10"/>
        <v>10.405446671478542</v>
      </c>
      <c r="X25" s="25">
        <f t="shared" si="10"/>
        <v>-0.51010493587252448</v>
      </c>
    </row>
    <row r="26" spans="1:40" x14ac:dyDescent="0.2">
      <c r="A26" s="287"/>
      <c r="B26" s="123">
        <f>B6</f>
        <v>100</v>
      </c>
      <c r="C26" s="134">
        <f t="shared" ref="C26:L26" si="11">C16</f>
        <v>36.596385542168676</v>
      </c>
      <c r="D26" s="135">
        <f t="shared" si="11"/>
        <v>29.066265060240966</v>
      </c>
      <c r="E26" s="135">
        <f t="shared" si="11"/>
        <v>23.493975903614459</v>
      </c>
      <c r="F26" s="135">
        <f t="shared" si="11"/>
        <v>22.740963855421686</v>
      </c>
      <c r="G26" s="135">
        <f t="shared" si="11"/>
        <v>21.837349397590362</v>
      </c>
      <c r="H26" s="135">
        <f t="shared" si="11"/>
        <v>20.180722891566266</v>
      </c>
      <c r="I26" s="135">
        <f t="shared" si="11"/>
        <v>17.168674698795179</v>
      </c>
      <c r="J26" s="135">
        <f t="shared" si="11"/>
        <v>16.566265060240966</v>
      </c>
      <c r="K26" s="135">
        <f t="shared" si="11"/>
        <v>21.234939759036145</v>
      </c>
      <c r="L26" s="137">
        <f t="shared" si="11"/>
        <v>14.006024096385541</v>
      </c>
    </row>
    <row r="27" spans="1:40" x14ac:dyDescent="0.2">
      <c r="A27" s="286" t="str">
        <f>A7</f>
        <v>女性(n = 868 )　　</v>
      </c>
      <c r="B27" s="122">
        <f>B7</f>
        <v>868</v>
      </c>
      <c r="C27" s="138">
        <f t="shared" ref="C27:L27" si="12">C17</f>
        <v>283</v>
      </c>
      <c r="D27" s="139">
        <f t="shared" si="12"/>
        <v>301</v>
      </c>
      <c r="E27" s="139">
        <f t="shared" si="12"/>
        <v>221</v>
      </c>
      <c r="F27" s="139">
        <f t="shared" si="12"/>
        <v>212</v>
      </c>
      <c r="G27" s="139">
        <f t="shared" si="12"/>
        <v>173</v>
      </c>
      <c r="H27" s="139">
        <f t="shared" si="12"/>
        <v>152</v>
      </c>
      <c r="I27" s="139">
        <f t="shared" si="12"/>
        <v>158</v>
      </c>
      <c r="J27" s="139">
        <f t="shared" si="12"/>
        <v>129</v>
      </c>
      <c r="K27" s="139">
        <f t="shared" si="12"/>
        <v>94</v>
      </c>
      <c r="L27" s="140">
        <f t="shared" si="12"/>
        <v>126</v>
      </c>
    </row>
    <row r="28" spans="1:40" x14ac:dyDescent="0.2">
      <c r="A28" s="287"/>
      <c r="B28" s="123">
        <f>B8</f>
        <v>100</v>
      </c>
      <c r="C28" s="134">
        <f t="shared" ref="C28:L28" si="13">C18</f>
        <v>32.603686635944698</v>
      </c>
      <c r="D28" s="135">
        <f t="shared" si="13"/>
        <v>34.677419354838712</v>
      </c>
      <c r="E28" s="135">
        <f t="shared" si="13"/>
        <v>25.460829493087555</v>
      </c>
      <c r="F28" s="135">
        <f t="shared" si="13"/>
        <v>24.423963133640552</v>
      </c>
      <c r="G28" s="135">
        <f t="shared" si="13"/>
        <v>19.930875576036865</v>
      </c>
      <c r="H28" s="135">
        <f t="shared" si="13"/>
        <v>17.511520737327189</v>
      </c>
      <c r="I28" s="135">
        <f t="shared" si="13"/>
        <v>18.202764976958523</v>
      </c>
      <c r="J28" s="135">
        <f t="shared" si="13"/>
        <v>14.861751152073733</v>
      </c>
      <c r="K28" s="135">
        <f t="shared" si="13"/>
        <v>10.829493087557603</v>
      </c>
      <c r="L28" s="137">
        <f t="shared" si="13"/>
        <v>14.516129032258066</v>
      </c>
    </row>
    <row r="30" spans="1:40" x14ac:dyDescent="0.2">
      <c r="A30" s="3" t="s">
        <v>426</v>
      </c>
      <c r="B30" s="1" t="str">
        <f>B1</f>
        <v>重点的に進めるべきだと思う分野</v>
      </c>
      <c r="C30" s="8">
        <v>1</v>
      </c>
      <c r="D30" s="9">
        <v>2</v>
      </c>
      <c r="E30" s="8">
        <v>3</v>
      </c>
      <c r="F30" s="9">
        <v>4</v>
      </c>
      <c r="G30" s="8">
        <v>5</v>
      </c>
      <c r="H30" s="9">
        <v>6</v>
      </c>
      <c r="I30" s="8">
        <v>7</v>
      </c>
      <c r="J30" s="9">
        <v>8</v>
      </c>
      <c r="K30" s="8">
        <v>9</v>
      </c>
      <c r="L30" s="9">
        <v>10</v>
      </c>
      <c r="M30" s="8">
        <v>11</v>
      </c>
      <c r="N30" s="9">
        <v>12</v>
      </c>
      <c r="O30" s="8">
        <v>13</v>
      </c>
      <c r="P30" s="9">
        <v>14</v>
      </c>
      <c r="Q30" s="8">
        <v>15</v>
      </c>
      <c r="R30" s="9">
        <v>16</v>
      </c>
      <c r="S30" s="8">
        <v>17</v>
      </c>
      <c r="T30" s="9">
        <v>18</v>
      </c>
      <c r="U30" s="8">
        <v>19</v>
      </c>
      <c r="V30" s="9">
        <v>20</v>
      </c>
      <c r="W30" s="8">
        <v>21</v>
      </c>
      <c r="X30" s="9">
        <v>22</v>
      </c>
      <c r="Y30" s="8">
        <v>23</v>
      </c>
      <c r="Z30" s="9">
        <v>24</v>
      </c>
      <c r="AA30" s="8">
        <v>25</v>
      </c>
      <c r="AB30" s="9">
        <v>26</v>
      </c>
      <c r="AC30" s="8">
        <v>27</v>
      </c>
      <c r="AD30" s="9">
        <v>28</v>
      </c>
      <c r="AE30" s="8">
        <v>29</v>
      </c>
      <c r="AF30" s="9">
        <v>30</v>
      </c>
      <c r="AG30" s="8">
        <v>31</v>
      </c>
      <c r="AH30" s="9">
        <v>32</v>
      </c>
      <c r="AI30" s="8">
        <v>33</v>
      </c>
      <c r="AJ30" s="9">
        <v>34</v>
      </c>
      <c r="AK30" s="8">
        <v>35</v>
      </c>
      <c r="AL30" s="9">
        <v>36</v>
      </c>
      <c r="AM30" s="8"/>
    </row>
    <row r="31" spans="1:40" ht="33.75" customHeight="1" x14ac:dyDescent="0.2">
      <c r="A31" s="12" t="s">
        <v>62</v>
      </c>
      <c r="B31" s="67" t="str">
        <f>B2</f>
        <v>調査数</v>
      </c>
      <c r="C31" s="68" t="str">
        <f t="shared" ref="C31:AL31" si="14">C2</f>
        <v>防災対策</v>
      </c>
      <c r="D31" s="69" t="str">
        <f t="shared" si="14"/>
        <v>自然環境保全</v>
      </c>
      <c r="E31" s="69" t="str">
        <f t="shared" si="14"/>
        <v>住環境保全</v>
      </c>
      <c r="F31" s="69" t="str">
        <f t="shared" si="14"/>
        <v>廃棄物対策</v>
      </c>
      <c r="G31" s="69" t="str">
        <f t="shared" si="14"/>
        <v>消費者保護</v>
      </c>
      <c r="H31" s="69" t="str">
        <f t="shared" si="14"/>
        <v>防犯・交通安全対策</v>
      </c>
      <c r="I31" s="69" t="str">
        <f t="shared" si="14"/>
        <v>地域コミュニティの活性化</v>
      </c>
      <c r="J31" s="69" t="str">
        <f t="shared" si="14"/>
        <v>地域医療の確保</v>
      </c>
      <c r="K31" s="69" t="str">
        <f t="shared" si="14"/>
        <v>健康増進</v>
      </c>
      <c r="L31" s="69" t="str">
        <f t="shared" si="14"/>
        <v>食品の安全対策</v>
      </c>
      <c r="M31" s="69" t="str">
        <f t="shared" si="14"/>
        <v>薬物対策</v>
      </c>
      <c r="N31" s="69" t="str">
        <f t="shared" si="14"/>
        <v>高齢者福祉</v>
      </c>
      <c r="O31" s="69" t="str">
        <f t="shared" si="14"/>
        <v>障がい者福祉</v>
      </c>
      <c r="P31" s="69" t="str">
        <f t="shared" si="14"/>
        <v>少子化対策</v>
      </c>
      <c r="Q31" s="69" t="str">
        <f t="shared" si="14"/>
        <v>子育て支援</v>
      </c>
      <c r="R31" s="69" t="str">
        <f t="shared" si="14"/>
        <v>中小企業支援</v>
      </c>
      <c r="S31" s="69" t="str">
        <f t="shared" si="14"/>
        <v>企業誘致</v>
      </c>
      <c r="T31" s="69" t="str">
        <f t="shared" si="14"/>
        <v>成長産業分野の振興</v>
      </c>
      <c r="U31" s="69" t="str">
        <f t="shared" si="14"/>
        <v>観光振興</v>
      </c>
      <c r="V31" s="113" t="str">
        <f t="shared" si="14"/>
        <v>就労支援</v>
      </c>
      <c r="W31" s="69" t="str">
        <f t="shared" si="14"/>
        <v>労働環境改善</v>
      </c>
      <c r="X31" s="69" t="str">
        <f t="shared" si="14"/>
        <v>様々な産業を担う人材の育成</v>
      </c>
      <c r="Y31" s="69" t="str">
        <f t="shared" si="14"/>
        <v>女性の活躍推進</v>
      </c>
      <c r="Z31" s="69" t="str">
        <f t="shared" si="14"/>
        <v>農業等振興</v>
      </c>
      <c r="AA31" s="69" t="str">
        <f t="shared" si="14"/>
        <v>林業振興</v>
      </c>
      <c r="AB31" s="69" t="str">
        <f t="shared" si="14"/>
        <v>道路整備・維持管理</v>
      </c>
      <c r="AC31" s="69" t="str">
        <f t="shared" si="14"/>
        <v>河川整備・維持管理</v>
      </c>
      <c r="AD31" s="69" t="str">
        <f t="shared" si="14"/>
        <v>砂防対策</v>
      </c>
      <c r="AE31" s="69" t="str">
        <f t="shared" si="14"/>
        <v>公共交通の充実</v>
      </c>
      <c r="AF31" s="69" t="str">
        <f t="shared" si="14"/>
        <v>公園整備</v>
      </c>
      <c r="AG31" s="69" t="str">
        <f t="shared" si="14"/>
        <v>学校教育の充実</v>
      </c>
      <c r="AH31" s="69" t="str">
        <f t="shared" si="14"/>
        <v>社会教育・生涯学習の充実</v>
      </c>
      <c r="AI31" s="69" t="str">
        <f t="shared" si="14"/>
        <v>文化・芸術の振興</v>
      </c>
      <c r="AJ31" s="69" t="str">
        <f t="shared" si="14"/>
        <v>スポーツやレクリエーションの推進</v>
      </c>
      <c r="AK31" s="69" t="str">
        <f t="shared" si="14"/>
        <v>若者の県内定着</v>
      </c>
      <c r="AL31" s="69" t="str">
        <f t="shared" si="14"/>
        <v>県外からの移住・定住の推進</v>
      </c>
      <c r="AM31" s="71"/>
      <c r="AN31" s="5" t="s">
        <v>122</v>
      </c>
    </row>
    <row r="32" spans="1:40" x14ac:dyDescent="0.2">
      <c r="A32" s="286" t="str">
        <f>'問10-2M（表）'!A32</f>
        <v>全体(n = 1,553 )　　</v>
      </c>
      <c r="B32" s="36">
        <v>1553</v>
      </c>
      <c r="C32" s="28">
        <v>528</v>
      </c>
      <c r="D32" s="29">
        <v>224</v>
      </c>
      <c r="E32" s="29">
        <v>130</v>
      </c>
      <c r="F32" s="29">
        <v>161</v>
      </c>
      <c r="G32" s="29">
        <v>144</v>
      </c>
      <c r="H32" s="29">
        <v>241</v>
      </c>
      <c r="I32" s="29">
        <v>90</v>
      </c>
      <c r="J32" s="29">
        <v>367</v>
      </c>
      <c r="K32" s="29">
        <v>97</v>
      </c>
      <c r="L32" s="29">
        <v>71</v>
      </c>
      <c r="M32" s="29">
        <v>18</v>
      </c>
      <c r="N32" s="29">
        <v>504</v>
      </c>
      <c r="O32" s="29">
        <v>135</v>
      </c>
      <c r="P32" s="29">
        <v>322</v>
      </c>
      <c r="Q32" s="29">
        <v>381</v>
      </c>
      <c r="R32" s="29">
        <v>174</v>
      </c>
      <c r="S32" s="29">
        <v>124</v>
      </c>
      <c r="T32" s="29">
        <v>80</v>
      </c>
      <c r="U32" s="29">
        <v>137</v>
      </c>
      <c r="V32" s="263">
        <v>212</v>
      </c>
      <c r="W32" s="29">
        <v>121</v>
      </c>
      <c r="X32" s="29">
        <v>122</v>
      </c>
      <c r="Y32" s="29">
        <v>113</v>
      </c>
      <c r="Z32" s="29">
        <v>82</v>
      </c>
      <c r="AA32" s="29">
        <v>66</v>
      </c>
      <c r="AB32" s="29">
        <v>238</v>
      </c>
      <c r="AC32" s="29">
        <v>142</v>
      </c>
      <c r="AD32" s="29">
        <v>121</v>
      </c>
      <c r="AE32" s="29">
        <v>274</v>
      </c>
      <c r="AF32" s="29">
        <v>104</v>
      </c>
      <c r="AG32" s="29">
        <v>219</v>
      </c>
      <c r="AH32" s="29">
        <v>75</v>
      </c>
      <c r="AI32" s="29">
        <v>70</v>
      </c>
      <c r="AJ32" s="29">
        <v>54</v>
      </c>
      <c r="AK32" s="29">
        <v>289</v>
      </c>
      <c r="AL32" s="29">
        <v>128</v>
      </c>
      <c r="AM32" s="31"/>
      <c r="AN32" s="5">
        <f>SUM(C32:AM32)</f>
        <v>6358</v>
      </c>
    </row>
    <row r="33" spans="1:43" x14ac:dyDescent="0.2">
      <c r="A33" s="287"/>
      <c r="B33" s="37">
        <v>100</v>
      </c>
      <c r="C33" s="20">
        <v>33.99871216999356</v>
      </c>
      <c r="D33" s="232">
        <v>14.42369607211848</v>
      </c>
      <c r="E33" s="232">
        <v>8.3708950418544763</v>
      </c>
      <c r="F33" s="232">
        <v>10.367031551835158</v>
      </c>
      <c r="G33" s="232">
        <v>9.2723760463618792</v>
      </c>
      <c r="H33" s="232">
        <v>15.518351577591757</v>
      </c>
      <c r="I33" s="232">
        <v>5.7952350289761752</v>
      </c>
      <c r="J33" s="232">
        <v>23.631680618158406</v>
      </c>
      <c r="K33" s="232">
        <v>6.2459755312298775</v>
      </c>
      <c r="L33" s="232">
        <v>4.5717965228589827</v>
      </c>
      <c r="M33" s="232">
        <v>1.1590470057952349</v>
      </c>
      <c r="N33" s="232">
        <v>32.453316162266582</v>
      </c>
      <c r="O33" s="232">
        <v>8.6928525434642641</v>
      </c>
      <c r="P33" s="232">
        <v>20.734063103670316</v>
      </c>
      <c r="Q33" s="232">
        <v>24.533161622665808</v>
      </c>
      <c r="R33" s="232">
        <v>11.204121056020606</v>
      </c>
      <c r="S33" s="232">
        <v>7.9845460399227299</v>
      </c>
      <c r="T33" s="232">
        <v>5.1513200257565996</v>
      </c>
      <c r="U33" s="232">
        <v>8.8216355441081777</v>
      </c>
      <c r="V33" s="262">
        <v>13.650998068254991</v>
      </c>
      <c r="W33" s="232">
        <v>7.7913715389568576</v>
      </c>
      <c r="X33" s="232">
        <v>7.8557630392788154</v>
      </c>
      <c r="Y33" s="232">
        <v>7.2762395363811976</v>
      </c>
      <c r="Z33" s="232">
        <v>5.2801030264005151</v>
      </c>
      <c r="AA33" s="232">
        <v>4.249839021249195</v>
      </c>
      <c r="AB33" s="232">
        <v>15.325177076625884</v>
      </c>
      <c r="AC33" s="232">
        <v>9.1435930457179655</v>
      </c>
      <c r="AD33" s="232">
        <v>7.7913715389568576</v>
      </c>
      <c r="AE33" s="232">
        <v>17.643271088216355</v>
      </c>
      <c r="AF33" s="232">
        <v>6.6967160334835798</v>
      </c>
      <c r="AG33" s="232">
        <v>14.101738570508694</v>
      </c>
      <c r="AH33" s="232">
        <v>4.8293625241468119</v>
      </c>
      <c r="AI33" s="232">
        <v>4.507405022537025</v>
      </c>
      <c r="AJ33" s="232">
        <v>3.4771410173857049</v>
      </c>
      <c r="AK33" s="232">
        <v>18.609143593045719</v>
      </c>
      <c r="AL33" s="232">
        <v>8.2421120412105608</v>
      </c>
      <c r="AM33" s="231"/>
      <c r="AN33" s="214"/>
    </row>
    <row r="34" spans="1:43" x14ac:dyDescent="0.2">
      <c r="A34" s="286" t="str">
        <f>'問10-2M（表）'!A34</f>
        <v>18～19歳(n = 14 )　　</v>
      </c>
      <c r="B34" s="36">
        <v>14</v>
      </c>
      <c r="C34" s="32">
        <v>6</v>
      </c>
      <c r="D34" s="33">
        <v>2</v>
      </c>
      <c r="E34" s="33">
        <v>2</v>
      </c>
      <c r="F34" s="33">
        <v>1</v>
      </c>
      <c r="G34" s="33">
        <v>0</v>
      </c>
      <c r="H34" s="33">
        <v>4</v>
      </c>
      <c r="I34" s="33">
        <v>3</v>
      </c>
      <c r="J34" s="33">
        <v>1</v>
      </c>
      <c r="K34" s="33">
        <v>0</v>
      </c>
      <c r="L34" s="33">
        <v>0</v>
      </c>
      <c r="M34" s="33">
        <v>1</v>
      </c>
      <c r="N34" s="33">
        <v>4</v>
      </c>
      <c r="O34" s="33">
        <v>0</v>
      </c>
      <c r="P34" s="33">
        <v>1</v>
      </c>
      <c r="Q34" s="33">
        <v>4</v>
      </c>
      <c r="R34" s="33">
        <v>1</v>
      </c>
      <c r="S34" s="33">
        <v>1</v>
      </c>
      <c r="T34" s="33">
        <v>1</v>
      </c>
      <c r="U34" s="33">
        <v>1</v>
      </c>
      <c r="V34" s="48">
        <v>5</v>
      </c>
      <c r="W34" s="33">
        <v>3</v>
      </c>
      <c r="X34" s="33">
        <v>1</v>
      </c>
      <c r="Y34" s="33">
        <v>1</v>
      </c>
      <c r="Z34" s="33">
        <v>0</v>
      </c>
      <c r="AA34" s="33">
        <v>0</v>
      </c>
      <c r="AB34" s="33">
        <v>1</v>
      </c>
      <c r="AC34" s="33">
        <v>0</v>
      </c>
      <c r="AD34" s="33">
        <v>1</v>
      </c>
      <c r="AE34" s="33">
        <v>2</v>
      </c>
      <c r="AF34" s="33">
        <v>0</v>
      </c>
      <c r="AG34" s="33">
        <v>0</v>
      </c>
      <c r="AH34" s="33">
        <v>1</v>
      </c>
      <c r="AI34" s="33">
        <v>0</v>
      </c>
      <c r="AJ34" s="33">
        <v>1</v>
      </c>
      <c r="AK34" s="33">
        <v>4</v>
      </c>
      <c r="AL34" s="33">
        <v>6</v>
      </c>
      <c r="AM34" s="35"/>
      <c r="AN34" s="5">
        <f>SUM(C34:AM34)</f>
        <v>59</v>
      </c>
      <c r="AO34" t="str">
        <f>" 18～19歳（ n = "&amp;B34&amp;"）"</f>
        <v xml:space="preserve"> 18～19歳（ n = 14）</v>
      </c>
    </row>
    <row r="35" spans="1:43" x14ac:dyDescent="0.2">
      <c r="A35" s="287"/>
      <c r="B35" s="37">
        <v>100</v>
      </c>
      <c r="C35" s="20">
        <f t="shared" ref="C35:AL35" si="15">C34/$B$34*100</f>
        <v>42.857142857142854</v>
      </c>
      <c r="D35" s="20">
        <f t="shared" si="15"/>
        <v>14.285714285714285</v>
      </c>
      <c r="E35" s="20">
        <f t="shared" si="15"/>
        <v>14.285714285714285</v>
      </c>
      <c r="F35" s="20">
        <f t="shared" si="15"/>
        <v>7.1428571428571423</v>
      </c>
      <c r="G35" s="20">
        <f t="shared" si="15"/>
        <v>0</v>
      </c>
      <c r="H35" s="20">
        <f t="shared" si="15"/>
        <v>28.571428571428569</v>
      </c>
      <c r="I35" s="20">
        <f t="shared" si="15"/>
        <v>21.428571428571427</v>
      </c>
      <c r="J35" s="20">
        <f t="shared" si="15"/>
        <v>7.1428571428571423</v>
      </c>
      <c r="K35" s="20">
        <f t="shared" si="15"/>
        <v>0</v>
      </c>
      <c r="L35" s="20">
        <f t="shared" si="15"/>
        <v>0</v>
      </c>
      <c r="M35" s="20">
        <f t="shared" si="15"/>
        <v>7.1428571428571423</v>
      </c>
      <c r="N35" s="20">
        <f t="shared" si="15"/>
        <v>28.571428571428569</v>
      </c>
      <c r="O35" s="20">
        <f t="shared" si="15"/>
        <v>0</v>
      </c>
      <c r="P35" s="20">
        <f t="shared" si="15"/>
        <v>7.1428571428571423</v>
      </c>
      <c r="Q35" s="20">
        <f t="shared" si="15"/>
        <v>28.571428571428569</v>
      </c>
      <c r="R35" s="20">
        <f t="shared" si="15"/>
        <v>7.1428571428571423</v>
      </c>
      <c r="S35" s="20">
        <f t="shared" si="15"/>
        <v>7.1428571428571423</v>
      </c>
      <c r="T35" s="20">
        <f t="shared" si="15"/>
        <v>7.1428571428571423</v>
      </c>
      <c r="U35" s="20">
        <f t="shared" si="15"/>
        <v>7.1428571428571423</v>
      </c>
      <c r="V35" s="20">
        <f t="shared" si="15"/>
        <v>35.714285714285715</v>
      </c>
      <c r="W35" s="20">
        <f t="shared" si="15"/>
        <v>21.428571428571427</v>
      </c>
      <c r="X35" s="20">
        <f t="shared" si="15"/>
        <v>7.1428571428571423</v>
      </c>
      <c r="Y35" s="20">
        <f t="shared" si="15"/>
        <v>7.1428571428571423</v>
      </c>
      <c r="Z35" s="20">
        <f t="shared" si="15"/>
        <v>0</v>
      </c>
      <c r="AA35" s="20">
        <f t="shared" si="15"/>
        <v>0</v>
      </c>
      <c r="AB35" s="20">
        <f t="shared" si="15"/>
        <v>7.1428571428571423</v>
      </c>
      <c r="AC35" s="20">
        <f t="shared" si="15"/>
        <v>0</v>
      </c>
      <c r="AD35" s="20">
        <f t="shared" si="15"/>
        <v>7.1428571428571423</v>
      </c>
      <c r="AE35" s="20">
        <f t="shared" si="15"/>
        <v>14.285714285714285</v>
      </c>
      <c r="AF35" s="20">
        <f t="shared" si="15"/>
        <v>0</v>
      </c>
      <c r="AG35" s="20">
        <f t="shared" si="15"/>
        <v>0</v>
      </c>
      <c r="AH35" s="20">
        <f t="shared" si="15"/>
        <v>7.1428571428571423</v>
      </c>
      <c r="AI35" s="20">
        <f t="shared" si="15"/>
        <v>0</v>
      </c>
      <c r="AJ35" s="20">
        <f t="shared" si="15"/>
        <v>7.1428571428571423</v>
      </c>
      <c r="AK35" s="20">
        <f t="shared" si="15"/>
        <v>28.571428571428569</v>
      </c>
      <c r="AL35" s="20">
        <f t="shared" si="15"/>
        <v>42.857142857142854</v>
      </c>
      <c r="AM35" s="20"/>
      <c r="AN35" s="214"/>
    </row>
    <row r="36" spans="1:43" x14ac:dyDescent="0.2">
      <c r="A36" s="286" t="str">
        <f>'問10-2M（表）'!A36</f>
        <v>20～29歳(n = 114 )　　</v>
      </c>
      <c r="B36" s="36">
        <v>114</v>
      </c>
      <c r="C36" s="32">
        <v>31</v>
      </c>
      <c r="D36" s="33">
        <v>13</v>
      </c>
      <c r="E36" s="33">
        <v>6</v>
      </c>
      <c r="F36" s="33">
        <v>12</v>
      </c>
      <c r="G36" s="33">
        <v>5</v>
      </c>
      <c r="H36" s="33">
        <v>13</v>
      </c>
      <c r="I36" s="33">
        <v>9</v>
      </c>
      <c r="J36" s="33">
        <v>13</v>
      </c>
      <c r="K36" s="33">
        <v>7</v>
      </c>
      <c r="L36" s="33">
        <v>4</v>
      </c>
      <c r="M36" s="33">
        <v>2</v>
      </c>
      <c r="N36" s="33">
        <v>23</v>
      </c>
      <c r="O36" s="33">
        <v>14</v>
      </c>
      <c r="P36" s="33">
        <v>34</v>
      </c>
      <c r="Q36" s="33">
        <v>46</v>
      </c>
      <c r="R36" s="33">
        <v>13</v>
      </c>
      <c r="S36" s="33">
        <v>8</v>
      </c>
      <c r="T36" s="33">
        <v>2</v>
      </c>
      <c r="U36" s="33">
        <v>11</v>
      </c>
      <c r="V36" s="48">
        <v>24</v>
      </c>
      <c r="W36" s="33">
        <v>14</v>
      </c>
      <c r="X36" s="33">
        <v>5</v>
      </c>
      <c r="Y36" s="33">
        <v>10</v>
      </c>
      <c r="Z36" s="33">
        <v>5</v>
      </c>
      <c r="AA36" s="33">
        <v>3</v>
      </c>
      <c r="AB36" s="33">
        <v>13</v>
      </c>
      <c r="AC36" s="33">
        <v>6</v>
      </c>
      <c r="AD36" s="33">
        <v>6</v>
      </c>
      <c r="AE36" s="33">
        <v>16</v>
      </c>
      <c r="AF36" s="33">
        <v>7</v>
      </c>
      <c r="AG36" s="33">
        <v>18</v>
      </c>
      <c r="AH36" s="33">
        <v>4</v>
      </c>
      <c r="AI36" s="33">
        <v>5</v>
      </c>
      <c r="AJ36" s="33">
        <v>6</v>
      </c>
      <c r="AK36" s="33">
        <v>24</v>
      </c>
      <c r="AL36" s="33">
        <v>13</v>
      </c>
      <c r="AM36" s="35"/>
      <c r="AN36" s="5">
        <f>SUM(C36:AM36)</f>
        <v>445</v>
      </c>
      <c r="AO36" t="str">
        <f>" 20～29歳（ n = "&amp;B36&amp;"）"</f>
        <v xml:space="preserve"> 20～29歳（ n = 114）</v>
      </c>
    </row>
    <row r="37" spans="1:43" x14ac:dyDescent="0.2">
      <c r="A37" s="287"/>
      <c r="B37" s="37">
        <v>100</v>
      </c>
      <c r="C37" s="20">
        <f t="shared" ref="C37:AL37" si="16">C36/$B$36*100</f>
        <v>27.192982456140353</v>
      </c>
      <c r="D37" s="20">
        <f t="shared" si="16"/>
        <v>11.403508771929824</v>
      </c>
      <c r="E37" s="20">
        <f t="shared" si="16"/>
        <v>5.2631578947368416</v>
      </c>
      <c r="F37" s="20">
        <f t="shared" si="16"/>
        <v>10.526315789473683</v>
      </c>
      <c r="G37" s="20">
        <f t="shared" si="16"/>
        <v>4.3859649122807012</v>
      </c>
      <c r="H37" s="20">
        <f t="shared" si="16"/>
        <v>11.403508771929824</v>
      </c>
      <c r="I37" s="20">
        <f t="shared" si="16"/>
        <v>7.8947368421052628</v>
      </c>
      <c r="J37" s="20">
        <f t="shared" si="16"/>
        <v>11.403508771929824</v>
      </c>
      <c r="K37" s="20">
        <f t="shared" si="16"/>
        <v>6.140350877192982</v>
      </c>
      <c r="L37" s="20">
        <f t="shared" si="16"/>
        <v>3.5087719298245612</v>
      </c>
      <c r="M37" s="20">
        <f t="shared" si="16"/>
        <v>1.7543859649122806</v>
      </c>
      <c r="N37" s="20">
        <f t="shared" si="16"/>
        <v>20.175438596491226</v>
      </c>
      <c r="O37" s="20">
        <f t="shared" si="16"/>
        <v>12.280701754385964</v>
      </c>
      <c r="P37" s="20">
        <f t="shared" si="16"/>
        <v>29.82456140350877</v>
      </c>
      <c r="Q37" s="20">
        <f t="shared" si="16"/>
        <v>40.350877192982452</v>
      </c>
      <c r="R37" s="20">
        <f t="shared" si="16"/>
        <v>11.403508771929824</v>
      </c>
      <c r="S37" s="20">
        <f t="shared" si="16"/>
        <v>7.0175438596491224</v>
      </c>
      <c r="T37" s="20">
        <f t="shared" si="16"/>
        <v>1.7543859649122806</v>
      </c>
      <c r="U37" s="20">
        <f t="shared" si="16"/>
        <v>9.6491228070175428</v>
      </c>
      <c r="V37" s="20">
        <f t="shared" si="16"/>
        <v>21.052631578947366</v>
      </c>
      <c r="W37" s="20">
        <f t="shared" si="16"/>
        <v>12.280701754385964</v>
      </c>
      <c r="X37" s="20">
        <f t="shared" si="16"/>
        <v>4.3859649122807012</v>
      </c>
      <c r="Y37" s="20">
        <f t="shared" si="16"/>
        <v>8.7719298245614024</v>
      </c>
      <c r="Z37" s="20">
        <f t="shared" si="16"/>
        <v>4.3859649122807012</v>
      </c>
      <c r="AA37" s="20">
        <f t="shared" si="16"/>
        <v>2.6315789473684208</v>
      </c>
      <c r="AB37" s="20">
        <f t="shared" si="16"/>
        <v>11.403508771929824</v>
      </c>
      <c r="AC37" s="20">
        <f t="shared" si="16"/>
        <v>5.2631578947368416</v>
      </c>
      <c r="AD37" s="20">
        <f t="shared" si="16"/>
        <v>5.2631578947368416</v>
      </c>
      <c r="AE37" s="20">
        <f t="shared" si="16"/>
        <v>14.035087719298245</v>
      </c>
      <c r="AF37" s="20">
        <f t="shared" si="16"/>
        <v>6.140350877192982</v>
      </c>
      <c r="AG37" s="20">
        <f t="shared" si="16"/>
        <v>15.789473684210526</v>
      </c>
      <c r="AH37" s="20">
        <f t="shared" si="16"/>
        <v>3.5087719298245612</v>
      </c>
      <c r="AI37" s="20">
        <f t="shared" si="16"/>
        <v>4.3859649122807012</v>
      </c>
      <c r="AJ37" s="20">
        <f t="shared" si="16"/>
        <v>5.2631578947368416</v>
      </c>
      <c r="AK37" s="20">
        <f t="shared" si="16"/>
        <v>21.052631578947366</v>
      </c>
      <c r="AL37" s="20">
        <f t="shared" si="16"/>
        <v>11.403508771929824</v>
      </c>
      <c r="AM37" s="20"/>
      <c r="AN37" s="214"/>
    </row>
    <row r="38" spans="1:43" x14ac:dyDescent="0.2">
      <c r="A38" s="286" t="str">
        <f>'問10-2M（表）'!A38</f>
        <v>30～39歳(n = 174 )　　</v>
      </c>
      <c r="B38" s="36">
        <v>174</v>
      </c>
      <c r="C38" s="32">
        <v>53</v>
      </c>
      <c r="D38" s="33">
        <v>17</v>
      </c>
      <c r="E38" s="33">
        <v>8</v>
      </c>
      <c r="F38" s="33">
        <v>13</v>
      </c>
      <c r="G38" s="33">
        <v>16</v>
      </c>
      <c r="H38" s="33">
        <v>23</v>
      </c>
      <c r="I38" s="33">
        <v>8</v>
      </c>
      <c r="J38" s="33">
        <v>32</v>
      </c>
      <c r="K38" s="33">
        <v>8</v>
      </c>
      <c r="L38" s="33">
        <v>3</v>
      </c>
      <c r="M38" s="33">
        <v>0</v>
      </c>
      <c r="N38" s="33">
        <v>31</v>
      </c>
      <c r="O38" s="33">
        <v>12</v>
      </c>
      <c r="P38" s="33">
        <v>57</v>
      </c>
      <c r="Q38" s="33">
        <v>93</v>
      </c>
      <c r="R38" s="33">
        <v>22</v>
      </c>
      <c r="S38" s="33">
        <v>9</v>
      </c>
      <c r="T38" s="33">
        <v>5</v>
      </c>
      <c r="U38" s="33">
        <v>13</v>
      </c>
      <c r="V38" s="48">
        <v>22</v>
      </c>
      <c r="W38" s="33">
        <v>20</v>
      </c>
      <c r="X38" s="33">
        <v>14</v>
      </c>
      <c r="Y38" s="33">
        <v>20</v>
      </c>
      <c r="Z38" s="33">
        <v>8</v>
      </c>
      <c r="AA38" s="33">
        <v>4</v>
      </c>
      <c r="AB38" s="33">
        <v>26</v>
      </c>
      <c r="AC38" s="33">
        <v>7</v>
      </c>
      <c r="AD38" s="33">
        <v>11</v>
      </c>
      <c r="AE38" s="33">
        <v>25</v>
      </c>
      <c r="AF38" s="33">
        <v>19</v>
      </c>
      <c r="AG38" s="33">
        <v>36</v>
      </c>
      <c r="AH38" s="33">
        <v>13</v>
      </c>
      <c r="AI38" s="33">
        <v>5</v>
      </c>
      <c r="AJ38" s="33">
        <v>8</v>
      </c>
      <c r="AK38" s="33">
        <v>34</v>
      </c>
      <c r="AL38" s="33">
        <v>12</v>
      </c>
      <c r="AM38" s="35"/>
      <c r="AN38" s="5">
        <f>SUM(C38:AM38)</f>
        <v>707</v>
      </c>
      <c r="AO38" t="str">
        <f>" 30～39歳（ n = "&amp;B38&amp;"）"</f>
        <v xml:space="preserve"> 30～39歳（ n = 174）</v>
      </c>
    </row>
    <row r="39" spans="1:43" x14ac:dyDescent="0.2">
      <c r="A39" s="287"/>
      <c r="B39" s="37">
        <v>100</v>
      </c>
      <c r="C39" s="20">
        <f t="shared" ref="C39:AL39" si="17">C38/$B$38*100</f>
        <v>30.459770114942529</v>
      </c>
      <c r="D39" s="20">
        <f t="shared" si="17"/>
        <v>9.7701149425287355</v>
      </c>
      <c r="E39" s="20">
        <f t="shared" si="17"/>
        <v>4.5977011494252871</v>
      </c>
      <c r="F39" s="20">
        <f t="shared" si="17"/>
        <v>7.4712643678160928</v>
      </c>
      <c r="G39" s="20">
        <f t="shared" si="17"/>
        <v>9.1954022988505741</v>
      </c>
      <c r="H39" s="20">
        <f t="shared" si="17"/>
        <v>13.218390804597702</v>
      </c>
      <c r="I39" s="20">
        <f t="shared" si="17"/>
        <v>4.5977011494252871</v>
      </c>
      <c r="J39" s="20">
        <f t="shared" si="17"/>
        <v>18.390804597701148</v>
      </c>
      <c r="K39" s="20">
        <f t="shared" si="17"/>
        <v>4.5977011494252871</v>
      </c>
      <c r="L39" s="20">
        <f t="shared" si="17"/>
        <v>1.7241379310344827</v>
      </c>
      <c r="M39" s="20">
        <f t="shared" si="17"/>
        <v>0</v>
      </c>
      <c r="N39" s="20">
        <f t="shared" si="17"/>
        <v>17.816091954022991</v>
      </c>
      <c r="O39" s="20">
        <f t="shared" si="17"/>
        <v>6.8965517241379306</v>
      </c>
      <c r="P39" s="20">
        <f t="shared" si="17"/>
        <v>32.758620689655174</v>
      </c>
      <c r="Q39" s="20">
        <f t="shared" si="17"/>
        <v>53.448275862068961</v>
      </c>
      <c r="R39" s="20">
        <f t="shared" si="17"/>
        <v>12.643678160919542</v>
      </c>
      <c r="S39" s="20">
        <f t="shared" si="17"/>
        <v>5.1724137931034484</v>
      </c>
      <c r="T39" s="20">
        <f t="shared" si="17"/>
        <v>2.8735632183908044</v>
      </c>
      <c r="U39" s="20">
        <f t="shared" si="17"/>
        <v>7.4712643678160928</v>
      </c>
      <c r="V39" s="20">
        <f t="shared" si="17"/>
        <v>12.643678160919542</v>
      </c>
      <c r="W39" s="20">
        <f t="shared" si="17"/>
        <v>11.494252873563218</v>
      </c>
      <c r="X39" s="20">
        <f t="shared" si="17"/>
        <v>8.0459770114942533</v>
      </c>
      <c r="Y39" s="20">
        <f t="shared" si="17"/>
        <v>11.494252873563218</v>
      </c>
      <c r="Z39" s="20">
        <f t="shared" si="17"/>
        <v>4.5977011494252871</v>
      </c>
      <c r="AA39" s="20">
        <f t="shared" si="17"/>
        <v>2.2988505747126435</v>
      </c>
      <c r="AB39" s="20">
        <f t="shared" si="17"/>
        <v>14.942528735632186</v>
      </c>
      <c r="AC39" s="20">
        <f t="shared" si="17"/>
        <v>4.0229885057471266</v>
      </c>
      <c r="AD39" s="20">
        <f t="shared" si="17"/>
        <v>6.3218390804597711</v>
      </c>
      <c r="AE39" s="20">
        <f t="shared" si="17"/>
        <v>14.367816091954023</v>
      </c>
      <c r="AF39" s="20">
        <f t="shared" si="17"/>
        <v>10.919540229885058</v>
      </c>
      <c r="AG39" s="20">
        <f t="shared" si="17"/>
        <v>20.689655172413794</v>
      </c>
      <c r="AH39" s="20">
        <f t="shared" si="17"/>
        <v>7.4712643678160928</v>
      </c>
      <c r="AI39" s="20">
        <f t="shared" si="17"/>
        <v>2.8735632183908044</v>
      </c>
      <c r="AJ39" s="20">
        <f t="shared" si="17"/>
        <v>4.5977011494252871</v>
      </c>
      <c r="AK39" s="20">
        <f t="shared" si="17"/>
        <v>19.540229885057471</v>
      </c>
      <c r="AL39" s="20">
        <f t="shared" si="17"/>
        <v>6.8965517241379306</v>
      </c>
      <c r="AM39" s="20"/>
      <c r="AN39" s="214"/>
    </row>
    <row r="40" spans="1:43" x14ac:dyDescent="0.2">
      <c r="A40" s="286" t="str">
        <f>'問10-2M（表）'!A40</f>
        <v>40～49歳(n = 249 )　　</v>
      </c>
      <c r="B40" s="36">
        <v>249</v>
      </c>
      <c r="C40" s="32">
        <v>71</v>
      </c>
      <c r="D40" s="33">
        <v>32</v>
      </c>
      <c r="E40" s="33">
        <v>21</v>
      </c>
      <c r="F40" s="33">
        <v>20</v>
      </c>
      <c r="G40" s="33">
        <v>22</v>
      </c>
      <c r="H40" s="33">
        <v>29</v>
      </c>
      <c r="I40" s="33">
        <v>9</v>
      </c>
      <c r="J40" s="33">
        <v>53</v>
      </c>
      <c r="K40" s="33">
        <v>17</v>
      </c>
      <c r="L40" s="33">
        <v>10</v>
      </c>
      <c r="M40" s="33">
        <v>2</v>
      </c>
      <c r="N40" s="33">
        <v>56</v>
      </c>
      <c r="O40" s="33">
        <v>12</v>
      </c>
      <c r="P40" s="33">
        <v>51</v>
      </c>
      <c r="Q40" s="33">
        <v>79</v>
      </c>
      <c r="R40" s="33">
        <v>31</v>
      </c>
      <c r="S40" s="33">
        <v>18</v>
      </c>
      <c r="T40" s="33">
        <v>12</v>
      </c>
      <c r="U40" s="33">
        <v>20</v>
      </c>
      <c r="V40" s="48">
        <v>46</v>
      </c>
      <c r="W40" s="33">
        <v>20</v>
      </c>
      <c r="X40" s="33">
        <v>19</v>
      </c>
      <c r="Y40" s="33">
        <v>20</v>
      </c>
      <c r="Z40" s="33">
        <v>13</v>
      </c>
      <c r="AA40" s="33">
        <v>5</v>
      </c>
      <c r="AB40" s="33">
        <v>29</v>
      </c>
      <c r="AC40" s="33">
        <v>23</v>
      </c>
      <c r="AD40" s="33">
        <v>11</v>
      </c>
      <c r="AE40" s="33">
        <v>32</v>
      </c>
      <c r="AF40" s="33">
        <v>21</v>
      </c>
      <c r="AG40" s="33">
        <v>48</v>
      </c>
      <c r="AH40" s="33">
        <v>8</v>
      </c>
      <c r="AI40" s="33">
        <v>12</v>
      </c>
      <c r="AJ40" s="33">
        <v>7</v>
      </c>
      <c r="AK40" s="33">
        <v>38</v>
      </c>
      <c r="AL40" s="33">
        <v>24</v>
      </c>
      <c r="AM40" s="35"/>
      <c r="AN40" s="5">
        <f>SUM(C40:AM40)</f>
        <v>941</v>
      </c>
      <c r="AO40" t="str">
        <f>" 40～49歳（ n = "&amp;B40&amp;"）"</f>
        <v xml:space="preserve"> 40～49歳（ n = 249）</v>
      </c>
    </row>
    <row r="41" spans="1:43" x14ac:dyDescent="0.2">
      <c r="A41" s="287"/>
      <c r="B41" s="37">
        <v>100</v>
      </c>
      <c r="C41" s="20">
        <f t="shared" ref="C41:AL41" si="18">C40/$B$40*100</f>
        <v>28.514056224899598</v>
      </c>
      <c r="D41" s="20">
        <f t="shared" si="18"/>
        <v>12.851405622489958</v>
      </c>
      <c r="E41" s="20">
        <f t="shared" si="18"/>
        <v>8.4337349397590362</v>
      </c>
      <c r="F41" s="20">
        <f t="shared" si="18"/>
        <v>8.0321285140562253</v>
      </c>
      <c r="G41" s="20">
        <f t="shared" si="18"/>
        <v>8.8353413654618471</v>
      </c>
      <c r="H41" s="20">
        <f t="shared" si="18"/>
        <v>11.646586345381527</v>
      </c>
      <c r="I41" s="20">
        <f t="shared" si="18"/>
        <v>3.6144578313253009</v>
      </c>
      <c r="J41" s="20">
        <f t="shared" si="18"/>
        <v>21.285140562248998</v>
      </c>
      <c r="K41" s="20">
        <f t="shared" si="18"/>
        <v>6.8273092369477917</v>
      </c>
      <c r="L41" s="20">
        <f t="shared" si="18"/>
        <v>4.0160642570281126</v>
      </c>
      <c r="M41" s="20">
        <f t="shared" si="18"/>
        <v>0.80321285140562237</v>
      </c>
      <c r="N41" s="20">
        <f t="shared" si="18"/>
        <v>22.489959839357429</v>
      </c>
      <c r="O41" s="20">
        <f t="shared" si="18"/>
        <v>4.8192771084337354</v>
      </c>
      <c r="P41" s="20">
        <f t="shared" si="18"/>
        <v>20.481927710843372</v>
      </c>
      <c r="Q41" s="20">
        <f t="shared" si="18"/>
        <v>31.726907630522089</v>
      </c>
      <c r="R41" s="20">
        <f t="shared" si="18"/>
        <v>12.449799196787147</v>
      </c>
      <c r="S41" s="20">
        <f t="shared" si="18"/>
        <v>7.2289156626506017</v>
      </c>
      <c r="T41" s="20">
        <f t="shared" si="18"/>
        <v>4.8192771084337354</v>
      </c>
      <c r="U41" s="20">
        <f t="shared" si="18"/>
        <v>8.0321285140562253</v>
      </c>
      <c r="V41" s="20">
        <f t="shared" si="18"/>
        <v>18.473895582329316</v>
      </c>
      <c r="W41" s="20">
        <f t="shared" si="18"/>
        <v>8.0321285140562253</v>
      </c>
      <c r="X41" s="20">
        <f t="shared" si="18"/>
        <v>7.6305220883534144</v>
      </c>
      <c r="Y41" s="20">
        <f t="shared" si="18"/>
        <v>8.0321285140562253</v>
      </c>
      <c r="Z41" s="20">
        <f t="shared" si="18"/>
        <v>5.2208835341365463</v>
      </c>
      <c r="AA41" s="20">
        <f t="shared" si="18"/>
        <v>2.0080321285140563</v>
      </c>
      <c r="AB41" s="20">
        <f t="shared" si="18"/>
        <v>11.646586345381527</v>
      </c>
      <c r="AC41" s="20">
        <f t="shared" si="18"/>
        <v>9.236947791164658</v>
      </c>
      <c r="AD41" s="20">
        <f t="shared" si="18"/>
        <v>4.4176706827309236</v>
      </c>
      <c r="AE41" s="20">
        <f t="shared" si="18"/>
        <v>12.851405622489958</v>
      </c>
      <c r="AF41" s="20">
        <f t="shared" si="18"/>
        <v>8.4337349397590362</v>
      </c>
      <c r="AG41" s="20">
        <f t="shared" si="18"/>
        <v>19.277108433734941</v>
      </c>
      <c r="AH41" s="20">
        <f t="shared" si="18"/>
        <v>3.2128514056224895</v>
      </c>
      <c r="AI41" s="20">
        <f t="shared" si="18"/>
        <v>4.8192771084337354</v>
      </c>
      <c r="AJ41" s="20">
        <f t="shared" si="18"/>
        <v>2.8112449799196786</v>
      </c>
      <c r="AK41" s="20">
        <f t="shared" si="18"/>
        <v>15.261044176706829</v>
      </c>
      <c r="AL41" s="20">
        <f t="shared" si="18"/>
        <v>9.6385542168674707</v>
      </c>
      <c r="AM41" s="20"/>
      <c r="AN41" s="214"/>
    </row>
    <row r="42" spans="1:43" x14ac:dyDescent="0.2">
      <c r="A42" s="286" t="str">
        <f>'問10-2M（表）'!A42</f>
        <v>50～59歳(n = 250 )　　</v>
      </c>
      <c r="B42" s="36">
        <v>250</v>
      </c>
      <c r="C42" s="32">
        <v>83</v>
      </c>
      <c r="D42" s="33">
        <v>43</v>
      </c>
      <c r="E42" s="33">
        <v>22</v>
      </c>
      <c r="F42" s="33">
        <v>27</v>
      </c>
      <c r="G42" s="33">
        <v>20</v>
      </c>
      <c r="H42" s="33">
        <v>49</v>
      </c>
      <c r="I42" s="33">
        <v>15</v>
      </c>
      <c r="J42" s="33">
        <v>58</v>
      </c>
      <c r="K42" s="33">
        <v>13</v>
      </c>
      <c r="L42" s="33">
        <v>7</v>
      </c>
      <c r="M42" s="33">
        <v>3</v>
      </c>
      <c r="N42" s="33">
        <v>98</v>
      </c>
      <c r="O42" s="33">
        <v>31</v>
      </c>
      <c r="P42" s="33">
        <v>48</v>
      </c>
      <c r="Q42" s="33">
        <v>61</v>
      </c>
      <c r="R42" s="33">
        <v>26</v>
      </c>
      <c r="S42" s="33">
        <v>23</v>
      </c>
      <c r="T42" s="33">
        <v>16</v>
      </c>
      <c r="U42" s="33">
        <v>25</v>
      </c>
      <c r="V42" s="48">
        <v>34</v>
      </c>
      <c r="W42" s="33">
        <v>19</v>
      </c>
      <c r="X42" s="33">
        <v>19</v>
      </c>
      <c r="Y42" s="33">
        <v>15</v>
      </c>
      <c r="Z42" s="33">
        <v>8</v>
      </c>
      <c r="AA42" s="33">
        <v>5</v>
      </c>
      <c r="AB42" s="33">
        <v>42</v>
      </c>
      <c r="AC42" s="33">
        <v>13</v>
      </c>
      <c r="AD42" s="33">
        <v>15</v>
      </c>
      <c r="AE42" s="33">
        <v>49</v>
      </c>
      <c r="AF42" s="33">
        <v>14</v>
      </c>
      <c r="AG42" s="33">
        <v>34</v>
      </c>
      <c r="AH42" s="33">
        <v>9</v>
      </c>
      <c r="AI42" s="33">
        <v>14</v>
      </c>
      <c r="AJ42" s="33">
        <v>12</v>
      </c>
      <c r="AK42" s="33">
        <v>45</v>
      </c>
      <c r="AL42" s="33">
        <v>18</v>
      </c>
      <c r="AM42" s="35"/>
      <c r="AN42" s="5">
        <f>SUM(C42:AM42)</f>
        <v>1033</v>
      </c>
      <c r="AO42" t="str">
        <f>" 50～59歳（ n = "&amp;B42&amp;"）"</f>
        <v xml:space="preserve"> 50～59歳（ n = 250）</v>
      </c>
    </row>
    <row r="43" spans="1:43" x14ac:dyDescent="0.2">
      <c r="A43" s="287"/>
      <c r="B43" s="37">
        <v>100</v>
      </c>
      <c r="C43" s="20">
        <f t="shared" ref="C43:AL43" si="19">C42/$B$42*100</f>
        <v>33.200000000000003</v>
      </c>
      <c r="D43" s="20">
        <f t="shared" si="19"/>
        <v>17.2</v>
      </c>
      <c r="E43" s="20">
        <f t="shared" si="19"/>
        <v>8.7999999999999989</v>
      </c>
      <c r="F43" s="20">
        <f t="shared" si="19"/>
        <v>10.8</v>
      </c>
      <c r="G43" s="20">
        <f t="shared" si="19"/>
        <v>8</v>
      </c>
      <c r="H43" s="20">
        <f t="shared" si="19"/>
        <v>19.600000000000001</v>
      </c>
      <c r="I43" s="20">
        <f t="shared" si="19"/>
        <v>6</v>
      </c>
      <c r="J43" s="20">
        <f t="shared" si="19"/>
        <v>23.200000000000003</v>
      </c>
      <c r="K43" s="20">
        <f t="shared" si="19"/>
        <v>5.2</v>
      </c>
      <c r="L43" s="20">
        <f t="shared" si="19"/>
        <v>2.8000000000000003</v>
      </c>
      <c r="M43" s="20">
        <f t="shared" si="19"/>
        <v>1.2</v>
      </c>
      <c r="N43" s="20">
        <f t="shared" si="19"/>
        <v>39.200000000000003</v>
      </c>
      <c r="O43" s="20">
        <f t="shared" si="19"/>
        <v>12.4</v>
      </c>
      <c r="P43" s="20">
        <f t="shared" si="19"/>
        <v>19.2</v>
      </c>
      <c r="Q43" s="20">
        <f t="shared" si="19"/>
        <v>24.4</v>
      </c>
      <c r="R43" s="20">
        <f t="shared" si="19"/>
        <v>10.4</v>
      </c>
      <c r="S43" s="20">
        <f t="shared" si="19"/>
        <v>9.1999999999999993</v>
      </c>
      <c r="T43" s="20">
        <f t="shared" si="19"/>
        <v>6.4</v>
      </c>
      <c r="U43" s="20">
        <f t="shared" si="19"/>
        <v>10</v>
      </c>
      <c r="V43" s="20">
        <f t="shared" si="19"/>
        <v>13.600000000000001</v>
      </c>
      <c r="W43" s="20">
        <f t="shared" si="19"/>
        <v>7.6</v>
      </c>
      <c r="X43" s="20">
        <f t="shared" si="19"/>
        <v>7.6</v>
      </c>
      <c r="Y43" s="20">
        <f t="shared" si="19"/>
        <v>6</v>
      </c>
      <c r="Z43" s="20">
        <f t="shared" si="19"/>
        <v>3.2</v>
      </c>
      <c r="AA43" s="20">
        <f t="shared" si="19"/>
        <v>2</v>
      </c>
      <c r="AB43" s="20">
        <f t="shared" si="19"/>
        <v>16.8</v>
      </c>
      <c r="AC43" s="20">
        <f t="shared" si="19"/>
        <v>5.2</v>
      </c>
      <c r="AD43" s="20">
        <f t="shared" si="19"/>
        <v>6</v>
      </c>
      <c r="AE43" s="20">
        <f t="shared" si="19"/>
        <v>19.600000000000001</v>
      </c>
      <c r="AF43" s="20">
        <f t="shared" si="19"/>
        <v>5.6000000000000005</v>
      </c>
      <c r="AG43" s="20">
        <f t="shared" si="19"/>
        <v>13.600000000000001</v>
      </c>
      <c r="AH43" s="20">
        <f t="shared" si="19"/>
        <v>3.5999999999999996</v>
      </c>
      <c r="AI43" s="20">
        <f t="shared" si="19"/>
        <v>5.6000000000000005</v>
      </c>
      <c r="AJ43" s="20">
        <f t="shared" si="19"/>
        <v>4.8</v>
      </c>
      <c r="AK43" s="20">
        <f t="shared" si="19"/>
        <v>18</v>
      </c>
      <c r="AL43" s="20">
        <f t="shared" si="19"/>
        <v>7.1999999999999993</v>
      </c>
      <c r="AM43" s="20"/>
      <c r="AN43" s="214"/>
    </row>
    <row r="44" spans="1:43" x14ac:dyDescent="0.2">
      <c r="A44" s="286" t="str">
        <f>'問10-2M（表）'!A44</f>
        <v>60～69歳(n = 329 )　　</v>
      </c>
      <c r="B44" s="36">
        <v>329</v>
      </c>
      <c r="C44" s="32">
        <v>118</v>
      </c>
      <c r="D44" s="33">
        <v>49</v>
      </c>
      <c r="E44" s="33">
        <v>30</v>
      </c>
      <c r="F44" s="33">
        <v>29</v>
      </c>
      <c r="G44" s="33">
        <v>31</v>
      </c>
      <c r="H44" s="33">
        <v>47</v>
      </c>
      <c r="I44" s="33">
        <v>13</v>
      </c>
      <c r="J44" s="33">
        <v>85</v>
      </c>
      <c r="K44" s="33">
        <v>19</v>
      </c>
      <c r="L44" s="33">
        <v>12</v>
      </c>
      <c r="M44" s="33">
        <v>3</v>
      </c>
      <c r="N44" s="33">
        <v>111</v>
      </c>
      <c r="O44" s="33">
        <v>27</v>
      </c>
      <c r="P44" s="33">
        <v>58</v>
      </c>
      <c r="Q44" s="33">
        <v>42</v>
      </c>
      <c r="R44" s="33">
        <v>39</v>
      </c>
      <c r="S44" s="33">
        <v>26</v>
      </c>
      <c r="T44" s="33">
        <v>23</v>
      </c>
      <c r="U44" s="33">
        <v>29</v>
      </c>
      <c r="V44" s="48">
        <v>40</v>
      </c>
      <c r="W44" s="33">
        <v>25</v>
      </c>
      <c r="X44" s="33">
        <v>26</v>
      </c>
      <c r="Y44" s="33">
        <v>23</v>
      </c>
      <c r="Z44" s="33">
        <v>24</v>
      </c>
      <c r="AA44" s="33">
        <v>20</v>
      </c>
      <c r="AB44" s="33">
        <v>59</v>
      </c>
      <c r="AC44" s="33">
        <v>38</v>
      </c>
      <c r="AD44" s="33">
        <v>26</v>
      </c>
      <c r="AE44" s="33">
        <v>62</v>
      </c>
      <c r="AF44" s="33">
        <v>18</v>
      </c>
      <c r="AG44" s="33">
        <v>37</v>
      </c>
      <c r="AH44" s="33">
        <v>20</v>
      </c>
      <c r="AI44" s="33">
        <v>13</v>
      </c>
      <c r="AJ44" s="33">
        <v>11</v>
      </c>
      <c r="AK44" s="33">
        <v>68</v>
      </c>
      <c r="AL44" s="33">
        <v>22</v>
      </c>
      <c r="AM44" s="35"/>
      <c r="AN44" s="5">
        <f>SUM(C44:AM44)</f>
        <v>1323</v>
      </c>
      <c r="AO44" t="str">
        <f>" 60～69歳（ n = "&amp;B44&amp;"）"</f>
        <v xml:space="preserve"> 60～69歳（ n = 329）</v>
      </c>
    </row>
    <row r="45" spans="1:43" x14ac:dyDescent="0.2">
      <c r="A45" s="287"/>
      <c r="B45" s="37">
        <v>100</v>
      </c>
      <c r="C45" s="20">
        <f t="shared" ref="C45:AL45" si="20">C44/$B$44*100</f>
        <v>35.866261398176292</v>
      </c>
      <c r="D45" s="20">
        <f t="shared" si="20"/>
        <v>14.893617021276595</v>
      </c>
      <c r="E45" s="20">
        <f t="shared" si="20"/>
        <v>9.1185410334346511</v>
      </c>
      <c r="F45" s="20">
        <f t="shared" si="20"/>
        <v>8.8145896656534948</v>
      </c>
      <c r="G45" s="20">
        <f t="shared" si="20"/>
        <v>9.4224924012158056</v>
      </c>
      <c r="H45" s="20">
        <f t="shared" si="20"/>
        <v>14.285714285714285</v>
      </c>
      <c r="I45" s="20">
        <f t="shared" si="20"/>
        <v>3.9513677811550152</v>
      </c>
      <c r="J45" s="20">
        <f t="shared" si="20"/>
        <v>25.835866261398177</v>
      </c>
      <c r="K45" s="20">
        <f t="shared" si="20"/>
        <v>5.7750759878419453</v>
      </c>
      <c r="L45" s="20">
        <f t="shared" si="20"/>
        <v>3.6474164133738598</v>
      </c>
      <c r="M45" s="20">
        <f t="shared" si="20"/>
        <v>0.91185410334346495</v>
      </c>
      <c r="N45" s="20">
        <f t="shared" si="20"/>
        <v>33.738601823708208</v>
      </c>
      <c r="O45" s="20">
        <f t="shared" si="20"/>
        <v>8.2066869300911858</v>
      </c>
      <c r="P45" s="20">
        <f t="shared" si="20"/>
        <v>17.62917933130699</v>
      </c>
      <c r="Q45" s="20">
        <f t="shared" si="20"/>
        <v>12.76595744680851</v>
      </c>
      <c r="R45" s="20">
        <f t="shared" si="20"/>
        <v>11.854103343465045</v>
      </c>
      <c r="S45" s="20">
        <f t="shared" si="20"/>
        <v>7.9027355623100304</v>
      </c>
      <c r="T45" s="20">
        <f t="shared" si="20"/>
        <v>6.9908814589665651</v>
      </c>
      <c r="U45" s="20">
        <f t="shared" si="20"/>
        <v>8.8145896656534948</v>
      </c>
      <c r="V45" s="20">
        <f t="shared" si="20"/>
        <v>12.158054711246201</v>
      </c>
      <c r="W45" s="20">
        <f t="shared" si="20"/>
        <v>7.598784194528875</v>
      </c>
      <c r="X45" s="20">
        <f t="shared" si="20"/>
        <v>7.9027355623100304</v>
      </c>
      <c r="Y45" s="20">
        <f t="shared" si="20"/>
        <v>6.9908814589665651</v>
      </c>
      <c r="Z45" s="20">
        <f t="shared" si="20"/>
        <v>7.2948328267477196</v>
      </c>
      <c r="AA45" s="20">
        <f t="shared" si="20"/>
        <v>6.0790273556231007</v>
      </c>
      <c r="AB45" s="20">
        <f t="shared" si="20"/>
        <v>17.933130699088146</v>
      </c>
      <c r="AC45" s="20">
        <f t="shared" si="20"/>
        <v>11.550151975683891</v>
      </c>
      <c r="AD45" s="20">
        <f t="shared" si="20"/>
        <v>7.9027355623100304</v>
      </c>
      <c r="AE45" s="20">
        <f t="shared" si="20"/>
        <v>18.844984802431611</v>
      </c>
      <c r="AF45" s="20">
        <f t="shared" si="20"/>
        <v>5.4711246200607899</v>
      </c>
      <c r="AG45" s="20">
        <f t="shared" si="20"/>
        <v>11.246200607902736</v>
      </c>
      <c r="AH45" s="20">
        <f t="shared" si="20"/>
        <v>6.0790273556231007</v>
      </c>
      <c r="AI45" s="20">
        <f t="shared" si="20"/>
        <v>3.9513677811550152</v>
      </c>
      <c r="AJ45" s="20">
        <f t="shared" si="20"/>
        <v>3.3434650455927049</v>
      </c>
      <c r="AK45" s="20">
        <f t="shared" si="20"/>
        <v>20.668693009118542</v>
      </c>
      <c r="AL45" s="20">
        <f t="shared" si="20"/>
        <v>6.6869300911854097</v>
      </c>
      <c r="AM45" s="20"/>
      <c r="AN45" s="214"/>
    </row>
    <row r="46" spans="1:43" x14ac:dyDescent="0.2">
      <c r="A46" s="286" t="str">
        <f>'問10-2M（表）'!A46</f>
        <v>70歳以上(n = 382 )　　</v>
      </c>
      <c r="B46" s="36">
        <v>382</v>
      </c>
      <c r="C46" s="32">
        <v>142</v>
      </c>
      <c r="D46" s="33">
        <v>58</v>
      </c>
      <c r="E46" s="33">
        <v>32</v>
      </c>
      <c r="F46" s="33">
        <v>52</v>
      </c>
      <c r="G46" s="33">
        <v>37</v>
      </c>
      <c r="H46" s="33">
        <v>65</v>
      </c>
      <c r="I46" s="33">
        <v>29</v>
      </c>
      <c r="J46" s="33">
        <v>110</v>
      </c>
      <c r="K46" s="33">
        <v>30</v>
      </c>
      <c r="L46" s="33">
        <v>32</v>
      </c>
      <c r="M46" s="33">
        <v>6</v>
      </c>
      <c r="N46" s="33">
        <v>162</v>
      </c>
      <c r="O46" s="33">
        <v>32</v>
      </c>
      <c r="P46" s="33">
        <v>64</v>
      </c>
      <c r="Q46" s="33">
        <v>41</v>
      </c>
      <c r="R46" s="33">
        <v>34</v>
      </c>
      <c r="S46" s="33">
        <v>36</v>
      </c>
      <c r="T46" s="33">
        <v>18</v>
      </c>
      <c r="U46" s="33">
        <v>35</v>
      </c>
      <c r="V46" s="48">
        <v>35</v>
      </c>
      <c r="W46" s="33">
        <v>16</v>
      </c>
      <c r="X46" s="33">
        <v>36</v>
      </c>
      <c r="Y46" s="33">
        <v>19</v>
      </c>
      <c r="Z46" s="33">
        <v>24</v>
      </c>
      <c r="AA46" s="33">
        <v>28</v>
      </c>
      <c r="AB46" s="33">
        <v>52</v>
      </c>
      <c r="AC46" s="33">
        <v>47</v>
      </c>
      <c r="AD46" s="33">
        <v>41</v>
      </c>
      <c r="AE46" s="33">
        <v>74</v>
      </c>
      <c r="AF46" s="33">
        <v>20</v>
      </c>
      <c r="AG46" s="33">
        <v>38</v>
      </c>
      <c r="AH46" s="33">
        <v>18</v>
      </c>
      <c r="AI46" s="33">
        <v>17</v>
      </c>
      <c r="AJ46" s="33">
        <v>8</v>
      </c>
      <c r="AK46" s="33">
        <v>61</v>
      </c>
      <c r="AL46" s="33">
        <v>29</v>
      </c>
      <c r="AM46" s="35"/>
      <c r="AN46" s="5">
        <f>SUM(C46:AM46)</f>
        <v>1578</v>
      </c>
      <c r="AO46" t="str">
        <f>" 70歳以上（ n = "&amp;B46&amp;"）"</f>
        <v xml:space="preserve"> 70歳以上（ n = 382）</v>
      </c>
    </row>
    <row r="47" spans="1:43" x14ac:dyDescent="0.2">
      <c r="A47" s="287"/>
      <c r="B47" s="37">
        <v>100</v>
      </c>
      <c r="C47" s="20">
        <f t="shared" ref="C47:AL47" si="21">C46/$B$46*100</f>
        <v>37.172774869109951</v>
      </c>
      <c r="D47" s="20">
        <f t="shared" si="21"/>
        <v>15.183246073298429</v>
      </c>
      <c r="E47" s="20">
        <f t="shared" si="21"/>
        <v>8.3769633507853403</v>
      </c>
      <c r="F47" s="20">
        <f t="shared" si="21"/>
        <v>13.612565445026178</v>
      </c>
      <c r="G47" s="20">
        <f t="shared" si="21"/>
        <v>9.6858638743455501</v>
      </c>
      <c r="H47" s="20">
        <f t="shared" si="21"/>
        <v>17.015706806282722</v>
      </c>
      <c r="I47" s="20">
        <f t="shared" si="21"/>
        <v>7.5916230366492146</v>
      </c>
      <c r="J47" s="20">
        <f t="shared" si="21"/>
        <v>28.795811518324609</v>
      </c>
      <c r="K47" s="20">
        <f t="shared" si="21"/>
        <v>7.8534031413612562</v>
      </c>
      <c r="L47" s="20">
        <f t="shared" si="21"/>
        <v>8.3769633507853403</v>
      </c>
      <c r="M47" s="20">
        <f t="shared" si="21"/>
        <v>1.5706806282722512</v>
      </c>
      <c r="N47" s="20">
        <f t="shared" si="21"/>
        <v>42.408376963350783</v>
      </c>
      <c r="O47" s="20">
        <f t="shared" si="21"/>
        <v>8.3769633507853403</v>
      </c>
      <c r="P47" s="20">
        <f t="shared" si="21"/>
        <v>16.753926701570681</v>
      </c>
      <c r="Q47" s="20">
        <f t="shared" si="21"/>
        <v>10.732984293193718</v>
      </c>
      <c r="R47" s="20">
        <f t="shared" si="21"/>
        <v>8.9005235602094235</v>
      </c>
      <c r="S47" s="20">
        <f t="shared" si="21"/>
        <v>9.4240837696335085</v>
      </c>
      <c r="T47" s="20">
        <f t="shared" si="21"/>
        <v>4.7120418848167542</v>
      </c>
      <c r="U47" s="20">
        <f t="shared" si="21"/>
        <v>9.1623036649214651</v>
      </c>
      <c r="V47" s="20">
        <f t="shared" si="21"/>
        <v>9.1623036649214651</v>
      </c>
      <c r="W47" s="20">
        <f t="shared" si="21"/>
        <v>4.1884816753926701</v>
      </c>
      <c r="X47" s="20">
        <f t="shared" si="21"/>
        <v>9.4240837696335085</v>
      </c>
      <c r="Y47" s="20">
        <f t="shared" si="21"/>
        <v>4.9738219895287958</v>
      </c>
      <c r="Z47" s="20">
        <f t="shared" si="21"/>
        <v>6.2827225130890048</v>
      </c>
      <c r="AA47" s="20">
        <f t="shared" si="21"/>
        <v>7.3298429319371721</v>
      </c>
      <c r="AB47" s="20">
        <f t="shared" si="21"/>
        <v>13.612565445026178</v>
      </c>
      <c r="AC47" s="20">
        <f t="shared" si="21"/>
        <v>12.30366492146597</v>
      </c>
      <c r="AD47" s="20">
        <f t="shared" si="21"/>
        <v>10.732984293193718</v>
      </c>
      <c r="AE47" s="20">
        <f t="shared" si="21"/>
        <v>19.3717277486911</v>
      </c>
      <c r="AF47" s="20">
        <f t="shared" si="21"/>
        <v>5.2356020942408374</v>
      </c>
      <c r="AG47" s="20">
        <f t="shared" si="21"/>
        <v>9.9476439790575917</v>
      </c>
      <c r="AH47" s="20">
        <f t="shared" si="21"/>
        <v>4.7120418848167542</v>
      </c>
      <c r="AI47" s="20">
        <f t="shared" si="21"/>
        <v>4.4502617801047117</v>
      </c>
      <c r="AJ47" s="20">
        <f t="shared" si="21"/>
        <v>2.0942408376963351</v>
      </c>
      <c r="AK47" s="20">
        <f t="shared" si="21"/>
        <v>15.968586387434556</v>
      </c>
      <c r="AL47" s="20">
        <f t="shared" si="21"/>
        <v>7.5916230366492146</v>
      </c>
      <c r="AM47" s="20"/>
      <c r="AN47" s="214"/>
    </row>
    <row r="48" spans="1:43" s="271" customFormat="1" x14ac:dyDescent="0.2">
      <c r="A48" s="272"/>
      <c r="B48" s="201"/>
      <c r="C48" s="201">
        <f t="shared" ref="C48:AL48" si="22">_xlfn.RANK.EQ(C33,$C$33:$AL$33,0)</f>
        <v>1</v>
      </c>
      <c r="D48" s="201">
        <f t="shared" si="22"/>
        <v>10</v>
      </c>
      <c r="E48" s="201">
        <f t="shared" si="22"/>
        <v>19</v>
      </c>
      <c r="F48" s="201">
        <f t="shared" si="22"/>
        <v>14</v>
      </c>
      <c r="G48" s="201">
        <f t="shared" si="22"/>
        <v>15</v>
      </c>
      <c r="H48" s="201">
        <f t="shared" si="22"/>
        <v>8</v>
      </c>
      <c r="I48" s="201">
        <f t="shared" si="22"/>
        <v>28</v>
      </c>
      <c r="J48" s="201">
        <f t="shared" si="22"/>
        <v>4</v>
      </c>
      <c r="K48" s="201">
        <f t="shared" si="22"/>
        <v>27</v>
      </c>
      <c r="L48" s="201">
        <f t="shared" si="22"/>
        <v>32</v>
      </c>
      <c r="M48" s="201">
        <f t="shared" si="22"/>
        <v>36</v>
      </c>
      <c r="N48" s="201">
        <f t="shared" si="22"/>
        <v>2</v>
      </c>
      <c r="O48" s="201">
        <f t="shared" si="22"/>
        <v>18</v>
      </c>
      <c r="P48" s="201">
        <f t="shared" si="22"/>
        <v>5</v>
      </c>
      <c r="Q48" s="201">
        <f t="shared" si="22"/>
        <v>3</v>
      </c>
      <c r="R48" s="201">
        <f t="shared" si="22"/>
        <v>13</v>
      </c>
      <c r="S48" s="201">
        <f t="shared" si="22"/>
        <v>21</v>
      </c>
      <c r="T48" s="201">
        <f t="shared" si="22"/>
        <v>30</v>
      </c>
      <c r="U48" s="201">
        <f t="shared" si="22"/>
        <v>17</v>
      </c>
      <c r="V48" s="201">
        <f t="shared" si="22"/>
        <v>12</v>
      </c>
      <c r="W48" s="201">
        <f t="shared" si="22"/>
        <v>23</v>
      </c>
      <c r="X48" s="201">
        <f t="shared" si="22"/>
        <v>22</v>
      </c>
      <c r="Y48" s="201">
        <f t="shared" si="22"/>
        <v>25</v>
      </c>
      <c r="Z48" s="201">
        <f t="shared" si="22"/>
        <v>29</v>
      </c>
      <c r="AA48" s="201">
        <f t="shared" si="22"/>
        <v>34</v>
      </c>
      <c r="AB48" s="201">
        <f t="shared" si="22"/>
        <v>9</v>
      </c>
      <c r="AC48" s="201">
        <f t="shared" si="22"/>
        <v>16</v>
      </c>
      <c r="AD48" s="201">
        <f t="shared" si="22"/>
        <v>23</v>
      </c>
      <c r="AE48" s="201">
        <f t="shared" si="22"/>
        <v>7</v>
      </c>
      <c r="AF48" s="201">
        <f t="shared" si="22"/>
        <v>26</v>
      </c>
      <c r="AG48" s="201">
        <f t="shared" si="22"/>
        <v>11</v>
      </c>
      <c r="AH48" s="201">
        <f t="shared" si="22"/>
        <v>31</v>
      </c>
      <c r="AI48" s="201">
        <f t="shared" si="22"/>
        <v>33</v>
      </c>
      <c r="AJ48" s="201">
        <f t="shared" si="22"/>
        <v>35</v>
      </c>
      <c r="AK48" s="201">
        <f t="shared" si="22"/>
        <v>6</v>
      </c>
      <c r="AL48" s="201">
        <f t="shared" si="22"/>
        <v>20</v>
      </c>
      <c r="AM48" s="201"/>
      <c r="AN48" s="201"/>
      <c r="AO48" s="201"/>
      <c r="AP48" s="201"/>
      <c r="AQ48" s="201"/>
    </row>
    <row r="49" spans="1:40" x14ac:dyDescent="0.2">
      <c r="A49" s="26" t="s">
        <v>2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40" x14ac:dyDescent="0.2">
      <c r="A50" s="6" t="s">
        <v>4</v>
      </c>
      <c r="B50" s="53"/>
      <c r="C50" s="201">
        <v>1</v>
      </c>
      <c r="D50" s="201">
        <v>2</v>
      </c>
      <c r="E50" s="201">
        <v>3</v>
      </c>
      <c r="F50" s="201">
        <v>4</v>
      </c>
      <c r="G50" s="201">
        <v>5</v>
      </c>
      <c r="H50" s="201">
        <v>6</v>
      </c>
      <c r="I50" s="201">
        <v>7</v>
      </c>
      <c r="J50" s="201">
        <v>8</v>
      </c>
      <c r="K50" s="201">
        <v>9</v>
      </c>
      <c r="L50" s="201">
        <v>10</v>
      </c>
      <c r="M50" s="201">
        <v>11</v>
      </c>
      <c r="N50" s="201">
        <v>12</v>
      </c>
      <c r="O50" s="201">
        <v>13</v>
      </c>
      <c r="P50" s="201">
        <v>14</v>
      </c>
      <c r="Q50" s="201">
        <v>15</v>
      </c>
      <c r="R50" s="201">
        <v>16</v>
      </c>
      <c r="S50" s="201">
        <v>17</v>
      </c>
      <c r="T50" s="201">
        <v>18</v>
      </c>
      <c r="U50" s="201">
        <v>19</v>
      </c>
      <c r="V50" s="201">
        <v>20</v>
      </c>
      <c r="W50" s="201">
        <v>21</v>
      </c>
      <c r="X50" s="201">
        <v>22</v>
      </c>
      <c r="Y50" s="201">
        <v>23</v>
      </c>
      <c r="Z50" s="201">
        <v>24</v>
      </c>
      <c r="AA50" s="201">
        <v>25</v>
      </c>
      <c r="AB50" s="201">
        <v>26</v>
      </c>
      <c r="AC50" s="201">
        <v>27</v>
      </c>
      <c r="AD50" s="201">
        <v>28</v>
      </c>
      <c r="AE50" s="201">
        <v>29</v>
      </c>
      <c r="AF50" s="201">
        <v>30</v>
      </c>
      <c r="AG50" s="201">
        <v>31</v>
      </c>
      <c r="AH50" s="201">
        <v>32</v>
      </c>
      <c r="AI50" s="201">
        <v>33</v>
      </c>
      <c r="AJ50" s="201">
        <v>34</v>
      </c>
      <c r="AK50" s="201">
        <v>35</v>
      </c>
      <c r="AL50" s="201">
        <v>36</v>
      </c>
      <c r="AM50" s="216">
        <v>37</v>
      </c>
    </row>
    <row r="51" spans="1:40" ht="43.2" x14ac:dyDescent="0.2">
      <c r="A51" s="12" t="s">
        <v>62</v>
      </c>
      <c r="B51" s="67" t="s">
        <v>161</v>
      </c>
      <c r="C51" s="68" t="s">
        <v>406</v>
      </c>
      <c r="D51" s="69" t="s">
        <v>405</v>
      </c>
      <c r="E51" s="69" t="s">
        <v>401</v>
      </c>
      <c r="F51" s="69" t="s">
        <v>403</v>
      </c>
      <c r="G51" s="69" t="s">
        <v>377</v>
      </c>
      <c r="H51" s="69" t="s">
        <v>373</v>
      </c>
      <c r="I51" s="69" t="s">
        <v>388</v>
      </c>
      <c r="J51" s="69" t="s">
        <v>402</v>
      </c>
      <c r="K51" s="69" t="s">
        <v>404</v>
      </c>
      <c r="L51" s="69" t="s">
        <v>399</v>
      </c>
      <c r="M51" s="69" t="s">
        <v>398</v>
      </c>
      <c r="N51" s="69" t="s">
        <v>385</v>
      </c>
      <c r="O51" s="69" t="s">
        <v>383</v>
      </c>
      <c r="P51" s="69" t="s">
        <v>397</v>
      </c>
      <c r="Q51" s="69" t="s">
        <v>378</v>
      </c>
      <c r="R51" s="69" t="s">
        <v>400</v>
      </c>
      <c r="S51" s="69" t="s">
        <v>395</v>
      </c>
      <c r="T51" s="69" t="s">
        <v>391</v>
      </c>
      <c r="U51" s="69" t="s">
        <v>379</v>
      </c>
      <c r="V51" s="113" t="s">
        <v>384</v>
      </c>
      <c r="W51" s="69" t="s">
        <v>382</v>
      </c>
      <c r="X51" s="69" t="s">
        <v>371</v>
      </c>
      <c r="Y51" s="69" t="s">
        <v>372</v>
      </c>
      <c r="Z51" s="69" t="s">
        <v>387</v>
      </c>
      <c r="AA51" s="69" t="s">
        <v>374</v>
      </c>
      <c r="AB51" s="69" t="s">
        <v>394</v>
      </c>
      <c r="AC51" s="69" t="s">
        <v>396</v>
      </c>
      <c r="AD51" s="69" t="s">
        <v>393</v>
      </c>
      <c r="AE51" s="69" t="s">
        <v>390</v>
      </c>
      <c r="AF51" s="69" t="s">
        <v>381</v>
      </c>
      <c r="AG51" s="69" t="s">
        <v>380</v>
      </c>
      <c r="AH51" s="69" t="s">
        <v>389</v>
      </c>
      <c r="AI51" s="69" t="s">
        <v>386</v>
      </c>
      <c r="AJ51" s="69" t="s">
        <v>375</v>
      </c>
      <c r="AK51" s="69" t="s">
        <v>417</v>
      </c>
      <c r="AL51" s="69" t="s">
        <v>376</v>
      </c>
      <c r="AM51" s="71" t="s">
        <v>0</v>
      </c>
      <c r="AN51" s="5" t="s">
        <v>122</v>
      </c>
    </row>
    <row r="52" spans="1:40" x14ac:dyDescent="0.2">
      <c r="A52" s="286" t="str">
        <f>A32</f>
        <v>全体(n = 1,553 )　　</v>
      </c>
      <c r="B52" s="122">
        <f>B32</f>
        <v>1553</v>
      </c>
      <c r="C52" s="130">
        <v>528</v>
      </c>
      <c r="D52" s="131">
        <v>504</v>
      </c>
      <c r="E52" s="131">
        <v>381</v>
      </c>
      <c r="F52" s="131">
        <v>367</v>
      </c>
      <c r="G52" s="131">
        <v>322</v>
      </c>
      <c r="H52" s="131">
        <v>289</v>
      </c>
      <c r="I52" s="131">
        <v>274</v>
      </c>
      <c r="J52" s="131">
        <v>241</v>
      </c>
      <c r="K52" s="131">
        <v>238</v>
      </c>
      <c r="L52" s="131">
        <v>224</v>
      </c>
      <c r="M52" s="131">
        <v>219</v>
      </c>
      <c r="N52" s="131">
        <v>212</v>
      </c>
      <c r="O52" s="131">
        <v>174</v>
      </c>
      <c r="P52" s="131">
        <v>161</v>
      </c>
      <c r="Q52" s="131">
        <v>144</v>
      </c>
      <c r="R52" s="131">
        <v>142</v>
      </c>
      <c r="S52" s="131">
        <v>137</v>
      </c>
      <c r="T52" s="131">
        <v>135</v>
      </c>
      <c r="U52" s="131">
        <v>130</v>
      </c>
      <c r="V52" s="169">
        <v>128</v>
      </c>
      <c r="W52" s="131">
        <v>124</v>
      </c>
      <c r="X52" s="131">
        <v>122</v>
      </c>
      <c r="Y52" s="131">
        <v>121</v>
      </c>
      <c r="Z52" s="131">
        <v>121</v>
      </c>
      <c r="AA52" s="131">
        <v>113</v>
      </c>
      <c r="AB52" s="131">
        <v>104</v>
      </c>
      <c r="AC52" s="131">
        <v>97</v>
      </c>
      <c r="AD52" s="131">
        <v>90</v>
      </c>
      <c r="AE52" s="131">
        <v>82</v>
      </c>
      <c r="AF52" s="131">
        <v>80</v>
      </c>
      <c r="AG52" s="131">
        <v>75</v>
      </c>
      <c r="AH52" s="131">
        <v>71</v>
      </c>
      <c r="AI52" s="131">
        <v>70</v>
      </c>
      <c r="AJ52" s="131">
        <v>66</v>
      </c>
      <c r="AK52" s="131">
        <v>54</v>
      </c>
      <c r="AL52" s="131">
        <v>18</v>
      </c>
      <c r="AM52" s="133"/>
      <c r="AN52" s="5">
        <f>SUM(C52:AM52)</f>
        <v>6358</v>
      </c>
    </row>
    <row r="53" spans="1:40" x14ac:dyDescent="0.2">
      <c r="A53" s="287"/>
      <c r="B53" s="123">
        <f t="shared" ref="B53:B67" si="23">B33</f>
        <v>100</v>
      </c>
      <c r="C53" s="134">
        <v>33.99871216999356</v>
      </c>
      <c r="D53" s="135">
        <v>32.453316162266582</v>
      </c>
      <c r="E53" s="135">
        <v>24.533161622665808</v>
      </c>
      <c r="F53" s="135">
        <v>23.631680618158406</v>
      </c>
      <c r="G53" s="135">
        <v>20.734063103670316</v>
      </c>
      <c r="H53" s="135">
        <v>18.609143593045719</v>
      </c>
      <c r="I53" s="135">
        <v>17.643271088216355</v>
      </c>
      <c r="J53" s="135">
        <v>15.518351577591757</v>
      </c>
      <c r="K53" s="135">
        <v>15.325177076625884</v>
      </c>
      <c r="L53" s="135">
        <v>14.42369607211848</v>
      </c>
      <c r="M53" s="135">
        <v>14.101738570508694</v>
      </c>
      <c r="N53" s="135">
        <v>13.650998068254991</v>
      </c>
      <c r="O53" s="135">
        <v>11.204121056020606</v>
      </c>
      <c r="P53" s="135">
        <v>10.367031551835158</v>
      </c>
      <c r="Q53" s="135">
        <v>9.2723760463618792</v>
      </c>
      <c r="R53" s="135">
        <v>9.1435930457179655</v>
      </c>
      <c r="S53" s="135">
        <v>8.8216355441081777</v>
      </c>
      <c r="T53" s="135">
        <v>8.6928525434642641</v>
      </c>
      <c r="U53" s="135">
        <v>8.3708950418544763</v>
      </c>
      <c r="V53" s="156">
        <v>8.2421120412105608</v>
      </c>
      <c r="W53" s="135">
        <v>7.9845460399227299</v>
      </c>
      <c r="X53" s="135">
        <v>7.8557630392788154</v>
      </c>
      <c r="Y53" s="135">
        <v>7.7913715389568576</v>
      </c>
      <c r="Z53" s="135">
        <v>7.7913715389568576</v>
      </c>
      <c r="AA53" s="135">
        <v>7.2762395363811976</v>
      </c>
      <c r="AB53" s="135">
        <v>6.6967160334835798</v>
      </c>
      <c r="AC53" s="135">
        <v>6.2459755312298775</v>
      </c>
      <c r="AD53" s="135">
        <v>5.7952350289761752</v>
      </c>
      <c r="AE53" s="135">
        <v>5.2801030264005151</v>
      </c>
      <c r="AF53" s="135">
        <v>5.1513200257565996</v>
      </c>
      <c r="AG53" s="135">
        <v>4.8293625241468119</v>
      </c>
      <c r="AH53" s="135">
        <v>4.5717965228589827</v>
      </c>
      <c r="AI53" s="135">
        <v>4.507405022537025</v>
      </c>
      <c r="AJ53" s="135">
        <v>4.249839021249195</v>
      </c>
      <c r="AK53" s="135">
        <v>3.4771410173857049</v>
      </c>
      <c r="AL53" s="135">
        <v>1.1590470057952349</v>
      </c>
      <c r="AM53" s="137"/>
      <c r="AN53" s="214"/>
    </row>
    <row r="54" spans="1:40" x14ac:dyDescent="0.2">
      <c r="A54" s="286" t="str">
        <f>A34</f>
        <v>18～19歳(n = 14 )　　</v>
      </c>
      <c r="B54" s="122">
        <f t="shared" si="23"/>
        <v>14</v>
      </c>
      <c r="C54" s="138">
        <v>6</v>
      </c>
      <c r="D54" s="139">
        <v>4</v>
      </c>
      <c r="E54" s="139">
        <v>4</v>
      </c>
      <c r="F54" s="139">
        <v>1</v>
      </c>
      <c r="G54" s="139">
        <v>1</v>
      </c>
      <c r="H54" s="139">
        <v>4</v>
      </c>
      <c r="I54" s="139">
        <v>2</v>
      </c>
      <c r="J54" s="139">
        <v>4</v>
      </c>
      <c r="K54" s="139">
        <v>1</v>
      </c>
      <c r="L54" s="139">
        <v>2</v>
      </c>
      <c r="M54" s="139">
        <v>0</v>
      </c>
      <c r="N54" s="139">
        <v>5</v>
      </c>
      <c r="O54" s="139">
        <v>1</v>
      </c>
      <c r="P54" s="139">
        <v>1</v>
      </c>
      <c r="Q54" s="139">
        <v>0</v>
      </c>
      <c r="R54" s="139">
        <v>0</v>
      </c>
      <c r="S54" s="139">
        <v>1</v>
      </c>
      <c r="T54" s="139">
        <v>0</v>
      </c>
      <c r="U54" s="139">
        <v>2</v>
      </c>
      <c r="V54" s="154">
        <v>6</v>
      </c>
      <c r="W54" s="139">
        <v>1</v>
      </c>
      <c r="X54" s="139">
        <v>1</v>
      </c>
      <c r="Y54" s="139">
        <v>3</v>
      </c>
      <c r="Z54" s="139">
        <v>1</v>
      </c>
      <c r="AA54" s="139">
        <v>1</v>
      </c>
      <c r="AB54" s="139">
        <v>0</v>
      </c>
      <c r="AC54" s="139">
        <v>0</v>
      </c>
      <c r="AD54" s="139">
        <v>3</v>
      </c>
      <c r="AE54" s="139">
        <v>0</v>
      </c>
      <c r="AF54" s="139">
        <v>1</v>
      </c>
      <c r="AG54" s="139">
        <v>1</v>
      </c>
      <c r="AH54" s="139">
        <v>0</v>
      </c>
      <c r="AI54" s="139">
        <v>0</v>
      </c>
      <c r="AJ54" s="139">
        <v>0</v>
      </c>
      <c r="AK54" s="139">
        <v>1</v>
      </c>
      <c r="AL54" s="139">
        <v>1</v>
      </c>
      <c r="AM54" s="140"/>
      <c r="AN54" s="5">
        <f>SUM(C54:AM54)</f>
        <v>59</v>
      </c>
    </row>
    <row r="55" spans="1:40" x14ac:dyDescent="0.2">
      <c r="A55" s="287"/>
      <c r="B55" s="123">
        <f t="shared" si="23"/>
        <v>100</v>
      </c>
      <c r="C55" s="134">
        <v>42.857142857142854</v>
      </c>
      <c r="D55" s="135">
        <v>28.571428571428569</v>
      </c>
      <c r="E55" s="135">
        <v>28.571428571428569</v>
      </c>
      <c r="F55" s="135">
        <v>7.1428571428571423</v>
      </c>
      <c r="G55" s="135">
        <v>7.1428571428571423</v>
      </c>
      <c r="H55" s="135">
        <v>28.571428571428569</v>
      </c>
      <c r="I55" s="135">
        <v>14.285714285714285</v>
      </c>
      <c r="J55" s="135">
        <v>28.571428571428569</v>
      </c>
      <c r="K55" s="135">
        <v>7.1428571428571423</v>
      </c>
      <c r="L55" s="135">
        <v>14.285714285714285</v>
      </c>
      <c r="M55" s="135">
        <v>0</v>
      </c>
      <c r="N55" s="135">
        <v>35.714285714285715</v>
      </c>
      <c r="O55" s="135">
        <v>7.1428571428571423</v>
      </c>
      <c r="P55" s="135">
        <v>7.1428571428571423</v>
      </c>
      <c r="Q55" s="135">
        <v>0</v>
      </c>
      <c r="R55" s="135">
        <v>0</v>
      </c>
      <c r="S55" s="135">
        <v>7.1428571428571423</v>
      </c>
      <c r="T55" s="135">
        <v>0</v>
      </c>
      <c r="U55" s="135">
        <v>14.285714285714285</v>
      </c>
      <c r="V55" s="156">
        <v>42.857142857142854</v>
      </c>
      <c r="W55" s="135">
        <v>7.1428571428571423</v>
      </c>
      <c r="X55" s="135">
        <v>7.1428571428571423</v>
      </c>
      <c r="Y55" s="135">
        <v>21.428571428571427</v>
      </c>
      <c r="Z55" s="135">
        <v>7.1428571428571423</v>
      </c>
      <c r="AA55" s="135">
        <v>7.1428571428571423</v>
      </c>
      <c r="AB55" s="135">
        <v>0</v>
      </c>
      <c r="AC55" s="135">
        <v>0</v>
      </c>
      <c r="AD55" s="135">
        <v>21.428571428571427</v>
      </c>
      <c r="AE55" s="135">
        <v>0</v>
      </c>
      <c r="AF55" s="135">
        <v>7.1428571428571423</v>
      </c>
      <c r="AG55" s="135">
        <v>7.1428571428571423</v>
      </c>
      <c r="AH55" s="135">
        <v>0</v>
      </c>
      <c r="AI55" s="135">
        <v>0</v>
      </c>
      <c r="AJ55" s="135">
        <v>0</v>
      </c>
      <c r="AK55" s="135">
        <v>7.1428571428571423</v>
      </c>
      <c r="AL55" s="135">
        <v>7.1428571428571423</v>
      </c>
      <c r="AM55" s="137"/>
      <c r="AN55" s="214"/>
    </row>
    <row r="56" spans="1:40" x14ac:dyDescent="0.2">
      <c r="A56" s="286" t="str">
        <f>A36</f>
        <v>20～29歳(n = 114 )　　</v>
      </c>
      <c r="B56" s="122">
        <f t="shared" si="23"/>
        <v>114</v>
      </c>
      <c r="C56" s="138">
        <v>31</v>
      </c>
      <c r="D56" s="139">
        <v>23</v>
      </c>
      <c r="E56" s="139">
        <v>46</v>
      </c>
      <c r="F56" s="139">
        <v>13</v>
      </c>
      <c r="G56" s="139">
        <v>34</v>
      </c>
      <c r="H56" s="139">
        <v>24</v>
      </c>
      <c r="I56" s="139">
        <v>16</v>
      </c>
      <c r="J56" s="139">
        <v>13</v>
      </c>
      <c r="K56" s="139">
        <v>13</v>
      </c>
      <c r="L56" s="139">
        <v>13</v>
      </c>
      <c r="M56" s="139">
        <v>18</v>
      </c>
      <c r="N56" s="139">
        <v>24</v>
      </c>
      <c r="O56" s="139">
        <v>13</v>
      </c>
      <c r="P56" s="139">
        <v>12</v>
      </c>
      <c r="Q56" s="139">
        <v>5</v>
      </c>
      <c r="R56" s="139">
        <v>6</v>
      </c>
      <c r="S56" s="139">
        <v>11</v>
      </c>
      <c r="T56" s="139">
        <v>14</v>
      </c>
      <c r="U56" s="139">
        <v>6</v>
      </c>
      <c r="V56" s="154">
        <v>13</v>
      </c>
      <c r="W56" s="139">
        <v>8</v>
      </c>
      <c r="X56" s="139">
        <v>5</v>
      </c>
      <c r="Y56" s="139">
        <v>14</v>
      </c>
      <c r="Z56" s="139">
        <v>6</v>
      </c>
      <c r="AA56" s="139">
        <v>10</v>
      </c>
      <c r="AB56" s="139">
        <v>7</v>
      </c>
      <c r="AC56" s="139">
        <v>7</v>
      </c>
      <c r="AD56" s="139">
        <v>9</v>
      </c>
      <c r="AE56" s="139">
        <v>5</v>
      </c>
      <c r="AF56" s="139">
        <v>2</v>
      </c>
      <c r="AG56" s="139">
        <v>4</v>
      </c>
      <c r="AH56" s="139">
        <v>4</v>
      </c>
      <c r="AI56" s="139">
        <v>5</v>
      </c>
      <c r="AJ56" s="139">
        <v>3</v>
      </c>
      <c r="AK56" s="139">
        <v>6</v>
      </c>
      <c r="AL56" s="139">
        <v>2</v>
      </c>
      <c r="AM56" s="140"/>
      <c r="AN56" s="5">
        <f>SUM(C56:AM56)</f>
        <v>445</v>
      </c>
    </row>
    <row r="57" spans="1:40" x14ac:dyDescent="0.2">
      <c r="A57" s="287"/>
      <c r="B57" s="123">
        <f t="shared" si="23"/>
        <v>100</v>
      </c>
      <c r="C57" s="134">
        <v>27.192982456140353</v>
      </c>
      <c r="D57" s="135">
        <v>20.175438596491226</v>
      </c>
      <c r="E57" s="135">
        <v>40.350877192982452</v>
      </c>
      <c r="F57" s="135">
        <v>11.403508771929824</v>
      </c>
      <c r="G57" s="135">
        <v>29.82456140350877</v>
      </c>
      <c r="H57" s="135">
        <v>21.052631578947366</v>
      </c>
      <c r="I57" s="135">
        <v>14.035087719298245</v>
      </c>
      <c r="J57" s="135">
        <v>11.403508771929824</v>
      </c>
      <c r="K57" s="135">
        <v>11.403508771929824</v>
      </c>
      <c r="L57" s="135">
        <v>11.403508771929824</v>
      </c>
      <c r="M57" s="135">
        <v>15.789473684210526</v>
      </c>
      <c r="N57" s="135">
        <v>21.052631578947366</v>
      </c>
      <c r="O57" s="135">
        <v>11.403508771929824</v>
      </c>
      <c r="P57" s="135">
        <v>10.526315789473683</v>
      </c>
      <c r="Q57" s="135">
        <v>4.3859649122807012</v>
      </c>
      <c r="R57" s="135">
        <v>5.2631578947368416</v>
      </c>
      <c r="S57" s="135">
        <v>9.6491228070175428</v>
      </c>
      <c r="T57" s="135">
        <v>12.280701754385964</v>
      </c>
      <c r="U57" s="135">
        <v>5.2631578947368416</v>
      </c>
      <c r="V57" s="156">
        <v>11.403508771929824</v>
      </c>
      <c r="W57" s="135">
        <v>7.0175438596491224</v>
      </c>
      <c r="X57" s="135">
        <v>4.3859649122807012</v>
      </c>
      <c r="Y57" s="135">
        <v>12.280701754385964</v>
      </c>
      <c r="Z57" s="135">
        <v>5.2631578947368416</v>
      </c>
      <c r="AA57" s="135">
        <v>8.7719298245614024</v>
      </c>
      <c r="AB57" s="135">
        <v>6.140350877192982</v>
      </c>
      <c r="AC57" s="135">
        <v>6.140350877192982</v>
      </c>
      <c r="AD57" s="135">
        <v>7.8947368421052628</v>
      </c>
      <c r="AE57" s="135">
        <v>4.3859649122807012</v>
      </c>
      <c r="AF57" s="135">
        <v>1.7543859649122806</v>
      </c>
      <c r="AG57" s="135">
        <v>3.5087719298245612</v>
      </c>
      <c r="AH57" s="135">
        <v>3.5087719298245612</v>
      </c>
      <c r="AI57" s="135">
        <v>4.3859649122807012</v>
      </c>
      <c r="AJ57" s="135">
        <v>2.6315789473684208</v>
      </c>
      <c r="AK57" s="135">
        <v>5.2631578947368416</v>
      </c>
      <c r="AL57" s="135">
        <v>1.7543859649122806</v>
      </c>
      <c r="AM57" s="137"/>
      <c r="AN57" s="214"/>
    </row>
    <row r="58" spans="1:40" x14ac:dyDescent="0.2">
      <c r="A58" s="286" t="str">
        <f>A38</f>
        <v>30～39歳(n = 174 )　　</v>
      </c>
      <c r="B58" s="122">
        <f t="shared" si="23"/>
        <v>174</v>
      </c>
      <c r="C58" s="138">
        <v>53</v>
      </c>
      <c r="D58" s="139">
        <v>31</v>
      </c>
      <c r="E58" s="139">
        <v>93</v>
      </c>
      <c r="F58" s="139">
        <v>32</v>
      </c>
      <c r="G58" s="139">
        <v>57</v>
      </c>
      <c r="H58" s="139">
        <v>34</v>
      </c>
      <c r="I58" s="139">
        <v>25</v>
      </c>
      <c r="J58" s="139">
        <v>23</v>
      </c>
      <c r="K58" s="139">
        <v>26</v>
      </c>
      <c r="L58" s="139">
        <v>17</v>
      </c>
      <c r="M58" s="139">
        <v>36</v>
      </c>
      <c r="N58" s="139">
        <v>22</v>
      </c>
      <c r="O58" s="139">
        <v>22</v>
      </c>
      <c r="P58" s="139">
        <v>13</v>
      </c>
      <c r="Q58" s="139">
        <v>16</v>
      </c>
      <c r="R58" s="139">
        <v>7</v>
      </c>
      <c r="S58" s="139">
        <v>13</v>
      </c>
      <c r="T58" s="139">
        <v>12</v>
      </c>
      <c r="U58" s="139">
        <v>8</v>
      </c>
      <c r="V58" s="154">
        <v>12</v>
      </c>
      <c r="W58" s="139">
        <v>9</v>
      </c>
      <c r="X58" s="139">
        <v>14</v>
      </c>
      <c r="Y58" s="139">
        <v>20</v>
      </c>
      <c r="Z58" s="139">
        <v>11</v>
      </c>
      <c r="AA58" s="139">
        <v>20</v>
      </c>
      <c r="AB58" s="139">
        <v>19</v>
      </c>
      <c r="AC58" s="139">
        <v>8</v>
      </c>
      <c r="AD58" s="139">
        <v>8</v>
      </c>
      <c r="AE58" s="139">
        <v>8</v>
      </c>
      <c r="AF58" s="139">
        <v>5</v>
      </c>
      <c r="AG58" s="139">
        <v>13</v>
      </c>
      <c r="AH58" s="139">
        <v>3</v>
      </c>
      <c r="AI58" s="139">
        <v>5</v>
      </c>
      <c r="AJ58" s="139">
        <v>4</v>
      </c>
      <c r="AK58" s="139">
        <v>8</v>
      </c>
      <c r="AL58" s="139">
        <v>0</v>
      </c>
      <c r="AM58" s="140"/>
      <c r="AN58" s="5">
        <f>SUM(C58:AM58)</f>
        <v>707</v>
      </c>
    </row>
    <row r="59" spans="1:40" x14ac:dyDescent="0.2">
      <c r="A59" s="287"/>
      <c r="B59" s="123">
        <f t="shared" si="23"/>
        <v>100</v>
      </c>
      <c r="C59" s="134">
        <v>30.459770114942529</v>
      </c>
      <c r="D59" s="135">
        <v>17.816091954022991</v>
      </c>
      <c r="E59" s="135">
        <v>53.448275862068961</v>
      </c>
      <c r="F59" s="135">
        <v>18.390804597701148</v>
      </c>
      <c r="G59" s="135">
        <v>32.758620689655174</v>
      </c>
      <c r="H59" s="135">
        <v>19.540229885057471</v>
      </c>
      <c r="I59" s="135">
        <v>14.367816091954023</v>
      </c>
      <c r="J59" s="135">
        <v>13.218390804597702</v>
      </c>
      <c r="K59" s="135">
        <v>14.942528735632186</v>
      </c>
      <c r="L59" s="135">
        <v>9.7701149425287355</v>
      </c>
      <c r="M59" s="135">
        <v>20.689655172413794</v>
      </c>
      <c r="N59" s="135">
        <v>12.643678160919542</v>
      </c>
      <c r="O59" s="135">
        <v>12.643678160919542</v>
      </c>
      <c r="P59" s="135">
        <v>7.4712643678160928</v>
      </c>
      <c r="Q59" s="135">
        <v>9.1954022988505741</v>
      </c>
      <c r="R59" s="135">
        <v>4.0229885057471266</v>
      </c>
      <c r="S59" s="135">
        <v>7.4712643678160928</v>
      </c>
      <c r="T59" s="135">
        <v>6.8965517241379306</v>
      </c>
      <c r="U59" s="135">
        <v>4.5977011494252871</v>
      </c>
      <c r="V59" s="156">
        <v>6.8965517241379306</v>
      </c>
      <c r="W59" s="135">
        <v>5.1724137931034484</v>
      </c>
      <c r="X59" s="135">
        <v>8.0459770114942533</v>
      </c>
      <c r="Y59" s="135">
        <v>11.494252873563218</v>
      </c>
      <c r="Z59" s="135">
        <v>6.3218390804597711</v>
      </c>
      <c r="AA59" s="135">
        <v>11.494252873563218</v>
      </c>
      <c r="AB59" s="135">
        <v>10.919540229885058</v>
      </c>
      <c r="AC59" s="135">
        <v>4.5977011494252871</v>
      </c>
      <c r="AD59" s="135">
        <v>4.5977011494252871</v>
      </c>
      <c r="AE59" s="135">
        <v>4.5977011494252871</v>
      </c>
      <c r="AF59" s="135">
        <v>2.8735632183908044</v>
      </c>
      <c r="AG59" s="135">
        <v>7.4712643678160928</v>
      </c>
      <c r="AH59" s="135">
        <v>1.7241379310344827</v>
      </c>
      <c r="AI59" s="135">
        <v>2.8735632183908044</v>
      </c>
      <c r="AJ59" s="135">
        <v>2.2988505747126435</v>
      </c>
      <c r="AK59" s="135">
        <v>4.5977011494252871</v>
      </c>
      <c r="AL59" s="135">
        <v>0</v>
      </c>
      <c r="AM59" s="137"/>
      <c r="AN59" s="214"/>
    </row>
    <row r="60" spans="1:40" x14ac:dyDescent="0.2">
      <c r="A60" s="286" t="str">
        <f>A40</f>
        <v>40～49歳(n = 249 )　　</v>
      </c>
      <c r="B60" s="122">
        <f t="shared" si="23"/>
        <v>249</v>
      </c>
      <c r="C60" s="138">
        <v>71</v>
      </c>
      <c r="D60" s="139">
        <v>56</v>
      </c>
      <c r="E60" s="139">
        <v>79</v>
      </c>
      <c r="F60" s="139">
        <v>53</v>
      </c>
      <c r="G60" s="139">
        <v>51</v>
      </c>
      <c r="H60" s="139">
        <v>38</v>
      </c>
      <c r="I60" s="139">
        <v>32</v>
      </c>
      <c r="J60" s="139">
        <v>29</v>
      </c>
      <c r="K60" s="139">
        <v>29</v>
      </c>
      <c r="L60" s="139">
        <v>32</v>
      </c>
      <c r="M60" s="139">
        <v>48</v>
      </c>
      <c r="N60" s="139">
        <v>46</v>
      </c>
      <c r="O60" s="139">
        <v>31</v>
      </c>
      <c r="P60" s="139">
        <v>20</v>
      </c>
      <c r="Q60" s="139">
        <v>22</v>
      </c>
      <c r="R60" s="139">
        <v>23</v>
      </c>
      <c r="S60" s="139">
        <v>20</v>
      </c>
      <c r="T60" s="139">
        <v>12</v>
      </c>
      <c r="U60" s="139">
        <v>21</v>
      </c>
      <c r="V60" s="154">
        <v>24</v>
      </c>
      <c r="W60" s="139">
        <v>18</v>
      </c>
      <c r="X60" s="139">
        <v>19</v>
      </c>
      <c r="Y60" s="139">
        <v>20</v>
      </c>
      <c r="Z60" s="139">
        <v>11</v>
      </c>
      <c r="AA60" s="139">
        <v>20</v>
      </c>
      <c r="AB60" s="139">
        <v>21</v>
      </c>
      <c r="AC60" s="139">
        <v>17</v>
      </c>
      <c r="AD60" s="139">
        <v>9</v>
      </c>
      <c r="AE60" s="139">
        <v>13</v>
      </c>
      <c r="AF60" s="139">
        <v>12</v>
      </c>
      <c r="AG60" s="139">
        <v>8</v>
      </c>
      <c r="AH60" s="139">
        <v>10</v>
      </c>
      <c r="AI60" s="139">
        <v>12</v>
      </c>
      <c r="AJ60" s="139">
        <v>5</v>
      </c>
      <c r="AK60" s="139">
        <v>7</v>
      </c>
      <c r="AL60" s="139">
        <v>2</v>
      </c>
      <c r="AM60" s="140"/>
      <c r="AN60" s="5">
        <f>SUM(C60:AM60)</f>
        <v>941</v>
      </c>
    </row>
    <row r="61" spans="1:40" x14ac:dyDescent="0.2">
      <c r="A61" s="287"/>
      <c r="B61" s="123">
        <f t="shared" si="23"/>
        <v>100</v>
      </c>
      <c r="C61" s="134">
        <v>28.514056224899598</v>
      </c>
      <c r="D61" s="135">
        <v>22.489959839357429</v>
      </c>
      <c r="E61" s="135">
        <v>31.726907630522089</v>
      </c>
      <c r="F61" s="135">
        <v>21.285140562248998</v>
      </c>
      <c r="G61" s="135">
        <v>20.481927710843372</v>
      </c>
      <c r="H61" s="135">
        <v>15.261044176706829</v>
      </c>
      <c r="I61" s="135">
        <v>12.851405622489958</v>
      </c>
      <c r="J61" s="135">
        <v>11.646586345381527</v>
      </c>
      <c r="K61" s="135">
        <v>11.646586345381527</v>
      </c>
      <c r="L61" s="135">
        <v>12.851405622489958</v>
      </c>
      <c r="M61" s="135">
        <v>19.277108433734941</v>
      </c>
      <c r="N61" s="135">
        <v>18.473895582329316</v>
      </c>
      <c r="O61" s="135">
        <v>12.449799196787147</v>
      </c>
      <c r="P61" s="135">
        <v>8.0321285140562253</v>
      </c>
      <c r="Q61" s="135">
        <v>8.8353413654618471</v>
      </c>
      <c r="R61" s="135">
        <v>9.236947791164658</v>
      </c>
      <c r="S61" s="135">
        <v>8.0321285140562253</v>
      </c>
      <c r="T61" s="135">
        <v>4.8192771084337354</v>
      </c>
      <c r="U61" s="135">
        <v>8.4337349397590362</v>
      </c>
      <c r="V61" s="156">
        <v>9.6385542168674707</v>
      </c>
      <c r="W61" s="135">
        <v>7.2289156626506017</v>
      </c>
      <c r="X61" s="135">
        <v>7.6305220883534144</v>
      </c>
      <c r="Y61" s="135">
        <v>8.0321285140562253</v>
      </c>
      <c r="Z61" s="135">
        <v>4.4176706827309236</v>
      </c>
      <c r="AA61" s="135">
        <v>8.0321285140562253</v>
      </c>
      <c r="AB61" s="135">
        <v>8.4337349397590362</v>
      </c>
      <c r="AC61" s="135">
        <v>6.8273092369477917</v>
      </c>
      <c r="AD61" s="135">
        <v>3.6144578313253009</v>
      </c>
      <c r="AE61" s="135">
        <v>5.2208835341365463</v>
      </c>
      <c r="AF61" s="135">
        <v>4.8192771084337354</v>
      </c>
      <c r="AG61" s="135">
        <v>3.2128514056224895</v>
      </c>
      <c r="AH61" s="135">
        <v>4.0160642570281126</v>
      </c>
      <c r="AI61" s="135">
        <v>4.8192771084337354</v>
      </c>
      <c r="AJ61" s="135">
        <v>2.0080321285140563</v>
      </c>
      <c r="AK61" s="135">
        <v>2.8112449799196786</v>
      </c>
      <c r="AL61" s="135">
        <v>0.80321285140562237</v>
      </c>
      <c r="AM61" s="137"/>
      <c r="AN61" s="214"/>
    </row>
    <row r="62" spans="1:40" x14ac:dyDescent="0.2">
      <c r="A62" s="286" t="str">
        <f>A42</f>
        <v>50～59歳(n = 250 )　　</v>
      </c>
      <c r="B62" s="122">
        <f t="shared" si="23"/>
        <v>250</v>
      </c>
      <c r="C62" s="138">
        <v>83</v>
      </c>
      <c r="D62" s="139">
        <v>98</v>
      </c>
      <c r="E62" s="139">
        <v>61</v>
      </c>
      <c r="F62" s="139">
        <v>58</v>
      </c>
      <c r="G62" s="139">
        <v>48</v>
      </c>
      <c r="H62" s="139">
        <v>45</v>
      </c>
      <c r="I62" s="139">
        <v>49</v>
      </c>
      <c r="J62" s="139">
        <v>49</v>
      </c>
      <c r="K62" s="139">
        <v>42</v>
      </c>
      <c r="L62" s="139">
        <v>43</v>
      </c>
      <c r="M62" s="139">
        <v>34</v>
      </c>
      <c r="N62" s="139">
        <v>34</v>
      </c>
      <c r="O62" s="139">
        <v>26</v>
      </c>
      <c r="P62" s="139">
        <v>27</v>
      </c>
      <c r="Q62" s="139">
        <v>20</v>
      </c>
      <c r="R62" s="139">
        <v>13</v>
      </c>
      <c r="S62" s="139">
        <v>25</v>
      </c>
      <c r="T62" s="139">
        <v>31</v>
      </c>
      <c r="U62" s="139">
        <v>22</v>
      </c>
      <c r="V62" s="154">
        <v>18</v>
      </c>
      <c r="W62" s="139">
        <v>23</v>
      </c>
      <c r="X62" s="139">
        <v>19</v>
      </c>
      <c r="Y62" s="139">
        <v>19</v>
      </c>
      <c r="Z62" s="139">
        <v>15</v>
      </c>
      <c r="AA62" s="139">
        <v>15</v>
      </c>
      <c r="AB62" s="139">
        <v>14</v>
      </c>
      <c r="AC62" s="139">
        <v>13</v>
      </c>
      <c r="AD62" s="139">
        <v>15</v>
      </c>
      <c r="AE62" s="139">
        <v>8</v>
      </c>
      <c r="AF62" s="139">
        <v>16</v>
      </c>
      <c r="AG62" s="139">
        <v>9</v>
      </c>
      <c r="AH62" s="139">
        <v>7</v>
      </c>
      <c r="AI62" s="139">
        <v>14</v>
      </c>
      <c r="AJ62" s="139">
        <v>5</v>
      </c>
      <c r="AK62" s="139">
        <v>12</v>
      </c>
      <c r="AL62" s="139">
        <v>3</v>
      </c>
      <c r="AM62" s="140"/>
      <c r="AN62" s="5">
        <f>SUM(C62:AM62)</f>
        <v>1033</v>
      </c>
    </row>
    <row r="63" spans="1:40" x14ac:dyDescent="0.2">
      <c r="A63" s="287"/>
      <c r="B63" s="123">
        <f t="shared" si="23"/>
        <v>100</v>
      </c>
      <c r="C63" s="134">
        <v>33.200000000000003</v>
      </c>
      <c r="D63" s="135">
        <v>39.200000000000003</v>
      </c>
      <c r="E63" s="135">
        <v>24.4</v>
      </c>
      <c r="F63" s="135">
        <v>23.200000000000003</v>
      </c>
      <c r="G63" s="135">
        <v>19.2</v>
      </c>
      <c r="H63" s="135">
        <v>18</v>
      </c>
      <c r="I63" s="135">
        <v>19.600000000000001</v>
      </c>
      <c r="J63" s="135">
        <v>19.600000000000001</v>
      </c>
      <c r="K63" s="135">
        <v>16.8</v>
      </c>
      <c r="L63" s="135">
        <v>17.2</v>
      </c>
      <c r="M63" s="135">
        <v>13.600000000000001</v>
      </c>
      <c r="N63" s="135">
        <v>13.600000000000001</v>
      </c>
      <c r="O63" s="135">
        <v>10.4</v>
      </c>
      <c r="P63" s="135">
        <v>10.8</v>
      </c>
      <c r="Q63" s="135">
        <v>8</v>
      </c>
      <c r="R63" s="135">
        <v>5.2</v>
      </c>
      <c r="S63" s="135">
        <v>10</v>
      </c>
      <c r="T63" s="135">
        <v>12.4</v>
      </c>
      <c r="U63" s="135">
        <v>8.7999999999999989</v>
      </c>
      <c r="V63" s="156">
        <v>7.1999999999999993</v>
      </c>
      <c r="W63" s="135">
        <v>9.1999999999999993</v>
      </c>
      <c r="X63" s="135">
        <v>7.6</v>
      </c>
      <c r="Y63" s="135">
        <v>7.6</v>
      </c>
      <c r="Z63" s="135">
        <v>6</v>
      </c>
      <c r="AA63" s="135">
        <v>6</v>
      </c>
      <c r="AB63" s="135">
        <v>5.6000000000000005</v>
      </c>
      <c r="AC63" s="135">
        <v>5.2</v>
      </c>
      <c r="AD63" s="135">
        <v>6</v>
      </c>
      <c r="AE63" s="135">
        <v>3.2</v>
      </c>
      <c r="AF63" s="135">
        <v>6.4</v>
      </c>
      <c r="AG63" s="135">
        <v>3.5999999999999996</v>
      </c>
      <c r="AH63" s="135">
        <v>2.8000000000000003</v>
      </c>
      <c r="AI63" s="135">
        <v>5.6000000000000005</v>
      </c>
      <c r="AJ63" s="135">
        <v>2</v>
      </c>
      <c r="AK63" s="135">
        <v>4.8</v>
      </c>
      <c r="AL63" s="135">
        <v>1.2</v>
      </c>
      <c r="AM63" s="137"/>
      <c r="AN63" s="214"/>
    </row>
    <row r="64" spans="1:40" x14ac:dyDescent="0.2">
      <c r="A64" s="286" t="str">
        <f>A44</f>
        <v>60～69歳(n = 329 )　　</v>
      </c>
      <c r="B64" s="122">
        <f t="shared" si="23"/>
        <v>329</v>
      </c>
      <c r="C64" s="138">
        <v>118</v>
      </c>
      <c r="D64" s="139">
        <v>111</v>
      </c>
      <c r="E64" s="139">
        <v>42</v>
      </c>
      <c r="F64" s="139">
        <v>85</v>
      </c>
      <c r="G64" s="139">
        <v>58</v>
      </c>
      <c r="H64" s="139">
        <v>68</v>
      </c>
      <c r="I64" s="139">
        <v>62</v>
      </c>
      <c r="J64" s="139">
        <v>47</v>
      </c>
      <c r="K64" s="139">
        <v>59</v>
      </c>
      <c r="L64" s="139">
        <v>49</v>
      </c>
      <c r="M64" s="139">
        <v>37</v>
      </c>
      <c r="N64" s="139">
        <v>40</v>
      </c>
      <c r="O64" s="139">
        <v>39</v>
      </c>
      <c r="P64" s="139">
        <v>29</v>
      </c>
      <c r="Q64" s="139">
        <v>31</v>
      </c>
      <c r="R64" s="139">
        <v>38</v>
      </c>
      <c r="S64" s="139">
        <v>29</v>
      </c>
      <c r="T64" s="139">
        <v>27</v>
      </c>
      <c r="U64" s="139">
        <v>30</v>
      </c>
      <c r="V64" s="154">
        <v>22</v>
      </c>
      <c r="W64" s="139">
        <v>26</v>
      </c>
      <c r="X64" s="139">
        <v>26</v>
      </c>
      <c r="Y64" s="139">
        <v>25</v>
      </c>
      <c r="Z64" s="139">
        <v>26</v>
      </c>
      <c r="AA64" s="139">
        <v>23</v>
      </c>
      <c r="AB64" s="139">
        <v>18</v>
      </c>
      <c r="AC64" s="139">
        <v>19</v>
      </c>
      <c r="AD64" s="139">
        <v>13</v>
      </c>
      <c r="AE64" s="139">
        <v>24</v>
      </c>
      <c r="AF64" s="139">
        <v>23</v>
      </c>
      <c r="AG64" s="139">
        <v>20</v>
      </c>
      <c r="AH64" s="139">
        <v>12</v>
      </c>
      <c r="AI64" s="139">
        <v>13</v>
      </c>
      <c r="AJ64" s="139">
        <v>20</v>
      </c>
      <c r="AK64" s="139">
        <v>11</v>
      </c>
      <c r="AL64" s="139">
        <v>3</v>
      </c>
      <c r="AM64" s="140"/>
      <c r="AN64" s="5">
        <f>SUM(C64:AM64)</f>
        <v>1323</v>
      </c>
    </row>
    <row r="65" spans="1:40" x14ac:dyDescent="0.2">
      <c r="A65" s="287"/>
      <c r="B65" s="123">
        <f t="shared" si="23"/>
        <v>100</v>
      </c>
      <c r="C65" s="134">
        <v>35.866261398176292</v>
      </c>
      <c r="D65" s="135">
        <v>33.738601823708208</v>
      </c>
      <c r="E65" s="135">
        <v>12.76595744680851</v>
      </c>
      <c r="F65" s="135">
        <v>25.835866261398177</v>
      </c>
      <c r="G65" s="135">
        <v>17.62917933130699</v>
      </c>
      <c r="H65" s="135">
        <v>20.668693009118542</v>
      </c>
      <c r="I65" s="135">
        <v>18.844984802431611</v>
      </c>
      <c r="J65" s="135">
        <v>14.285714285714285</v>
      </c>
      <c r="K65" s="135">
        <v>17.933130699088146</v>
      </c>
      <c r="L65" s="135">
        <v>14.893617021276595</v>
      </c>
      <c r="M65" s="135">
        <v>11.246200607902736</v>
      </c>
      <c r="N65" s="135">
        <v>12.158054711246201</v>
      </c>
      <c r="O65" s="135">
        <v>11.854103343465045</v>
      </c>
      <c r="P65" s="135">
        <v>8.8145896656534948</v>
      </c>
      <c r="Q65" s="135">
        <v>9.4224924012158056</v>
      </c>
      <c r="R65" s="135">
        <v>11.550151975683891</v>
      </c>
      <c r="S65" s="135">
        <v>8.8145896656534948</v>
      </c>
      <c r="T65" s="135">
        <v>8.2066869300911858</v>
      </c>
      <c r="U65" s="135">
        <v>9.1185410334346511</v>
      </c>
      <c r="V65" s="156">
        <v>6.6869300911854097</v>
      </c>
      <c r="W65" s="135">
        <v>7.9027355623100304</v>
      </c>
      <c r="X65" s="135">
        <v>7.9027355623100304</v>
      </c>
      <c r="Y65" s="135">
        <v>7.598784194528875</v>
      </c>
      <c r="Z65" s="135">
        <v>7.9027355623100304</v>
      </c>
      <c r="AA65" s="135">
        <v>6.9908814589665651</v>
      </c>
      <c r="AB65" s="135">
        <v>5.4711246200607899</v>
      </c>
      <c r="AC65" s="135">
        <v>5.7750759878419453</v>
      </c>
      <c r="AD65" s="135">
        <v>3.9513677811550152</v>
      </c>
      <c r="AE65" s="135">
        <v>7.2948328267477196</v>
      </c>
      <c r="AF65" s="135">
        <v>6.9908814589665651</v>
      </c>
      <c r="AG65" s="135">
        <v>6.0790273556231007</v>
      </c>
      <c r="AH65" s="135">
        <v>3.6474164133738598</v>
      </c>
      <c r="AI65" s="135">
        <v>3.9513677811550152</v>
      </c>
      <c r="AJ65" s="135">
        <v>6.0790273556231007</v>
      </c>
      <c r="AK65" s="135">
        <v>3.3434650455927049</v>
      </c>
      <c r="AL65" s="135">
        <v>0.91185410334346495</v>
      </c>
      <c r="AM65" s="137"/>
      <c r="AN65" s="214"/>
    </row>
    <row r="66" spans="1:40" x14ac:dyDescent="0.2">
      <c r="A66" s="286" t="str">
        <f>A46</f>
        <v>70歳以上(n = 382 )　　</v>
      </c>
      <c r="B66" s="122">
        <f t="shared" si="23"/>
        <v>382</v>
      </c>
      <c r="C66" s="138">
        <v>142</v>
      </c>
      <c r="D66" s="139">
        <v>162</v>
      </c>
      <c r="E66" s="139">
        <v>41</v>
      </c>
      <c r="F66" s="139">
        <v>110</v>
      </c>
      <c r="G66" s="139">
        <v>64</v>
      </c>
      <c r="H66" s="139">
        <v>61</v>
      </c>
      <c r="I66" s="139">
        <v>74</v>
      </c>
      <c r="J66" s="139">
        <v>65</v>
      </c>
      <c r="K66" s="139">
        <v>52</v>
      </c>
      <c r="L66" s="139">
        <v>58</v>
      </c>
      <c r="M66" s="139">
        <v>38</v>
      </c>
      <c r="N66" s="139">
        <v>35</v>
      </c>
      <c r="O66" s="139">
        <v>34</v>
      </c>
      <c r="P66" s="139">
        <v>52</v>
      </c>
      <c r="Q66" s="139">
        <v>37</v>
      </c>
      <c r="R66" s="139">
        <v>47</v>
      </c>
      <c r="S66" s="139">
        <v>35</v>
      </c>
      <c r="T66" s="139">
        <v>32</v>
      </c>
      <c r="U66" s="139">
        <v>32</v>
      </c>
      <c r="V66" s="154">
        <v>29</v>
      </c>
      <c r="W66" s="139">
        <v>36</v>
      </c>
      <c r="X66" s="139">
        <v>36</v>
      </c>
      <c r="Y66" s="139">
        <v>16</v>
      </c>
      <c r="Z66" s="139">
        <v>41</v>
      </c>
      <c r="AA66" s="139">
        <v>19</v>
      </c>
      <c r="AB66" s="139">
        <v>20</v>
      </c>
      <c r="AC66" s="139">
        <v>30</v>
      </c>
      <c r="AD66" s="139">
        <v>29</v>
      </c>
      <c r="AE66" s="139">
        <v>24</v>
      </c>
      <c r="AF66" s="139">
        <v>18</v>
      </c>
      <c r="AG66" s="139">
        <v>18</v>
      </c>
      <c r="AH66" s="139">
        <v>32</v>
      </c>
      <c r="AI66" s="139">
        <v>17</v>
      </c>
      <c r="AJ66" s="139">
        <v>28</v>
      </c>
      <c r="AK66" s="139">
        <v>8</v>
      </c>
      <c r="AL66" s="139">
        <v>6</v>
      </c>
      <c r="AM66" s="140"/>
      <c r="AN66" s="5">
        <f>SUM(C66:AM66)</f>
        <v>1578</v>
      </c>
    </row>
    <row r="67" spans="1:40" ht="12.75" customHeight="1" x14ac:dyDescent="0.2">
      <c r="A67" s="287"/>
      <c r="B67" s="123">
        <f t="shared" si="23"/>
        <v>100</v>
      </c>
      <c r="C67" s="134">
        <v>37.172774869109951</v>
      </c>
      <c r="D67" s="135">
        <v>42.408376963350783</v>
      </c>
      <c r="E67" s="135">
        <v>10.732984293193718</v>
      </c>
      <c r="F67" s="135">
        <v>28.795811518324609</v>
      </c>
      <c r="G67" s="135">
        <v>16.753926701570681</v>
      </c>
      <c r="H67" s="135">
        <v>15.968586387434556</v>
      </c>
      <c r="I67" s="135">
        <v>19.3717277486911</v>
      </c>
      <c r="J67" s="135">
        <v>17.015706806282722</v>
      </c>
      <c r="K67" s="135">
        <v>13.612565445026178</v>
      </c>
      <c r="L67" s="135">
        <v>15.183246073298429</v>
      </c>
      <c r="M67" s="135">
        <v>9.9476439790575917</v>
      </c>
      <c r="N67" s="135">
        <v>9.1623036649214651</v>
      </c>
      <c r="O67" s="135">
        <v>8.9005235602094235</v>
      </c>
      <c r="P67" s="135">
        <v>13.612565445026178</v>
      </c>
      <c r="Q67" s="135">
        <v>9.6858638743455501</v>
      </c>
      <c r="R67" s="135">
        <v>12.30366492146597</v>
      </c>
      <c r="S67" s="135">
        <v>9.1623036649214651</v>
      </c>
      <c r="T67" s="135">
        <v>8.3769633507853403</v>
      </c>
      <c r="U67" s="135">
        <v>8.3769633507853403</v>
      </c>
      <c r="V67" s="156">
        <v>7.5916230366492146</v>
      </c>
      <c r="W67" s="135">
        <v>9.4240837696335085</v>
      </c>
      <c r="X67" s="135">
        <v>9.4240837696335085</v>
      </c>
      <c r="Y67" s="135">
        <v>4.1884816753926701</v>
      </c>
      <c r="Z67" s="135">
        <v>10.732984293193718</v>
      </c>
      <c r="AA67" s="135">
        <v>4.9738219895287958</v>
      </c>
      <c r="AB67" s="135">
        <v>5.2356020942408374</v>
      </c>
      <c r="AC67" s="135">
        <v>7.8534031413612562</v>
      </c>
      <c r="AD67" s="135">
        <v>7.5916230366492146</v>
      </c>
      <c r="AE67" s="135">
        <v>6.2827225130890048</v>
      </c>
      <c r="AF67" s="135">
        <v>4.7120418848167542</v>
      </c>
      <c r="AG67" s="135">
        <v>4.7120418848167542</v>
      </c>
      <c r="AH67" s="135">
        <v>8.3769633507853403</v>
      </c>
      <c r="AI67" s="135">
        <v>4.4502617801047117</v>
      </c>
      <c r="AJ67" s="135">
        <v>7.3298429319371721</v>
      </c>
      <c r="AK67" s="135">
        <v>2.0942408376963351</v>
      </c>
      <c r="AL67" s="135">
        <v>1.5706806282722512</v>
      </c>
      <c r="AM67" s="137"/>
      <c r="AN67" s="214"/>
    </row>
    <row r="68" spans="1:40" s="205" customFormat="1" x14ac:dyDescent="0.2">
      <c r="A68" s="203"/>
      <c r="B68" s="201"/>
      <c r="C68" s="201">
        <v>1</v>
      </c>
      <c r="D68" s="201">
        <v>2</v>
      </c>
      <c r="E68" s="201">
        <v>3</v>
      </c>
      <c r="F68" s="201">
        <v>4</v>
      </c>
      <c r="G68" s="201">
        <v>5</v>
      </c>
      <c r="H68" s="201">
        <v>6</v>
      </c>
      <c r="I68" s="201">
        <v>7</v>
      </c>
      <c r="J68" s="201">
        <v>8</v>
      </c>
      <c r="K68" s="201">
        <v>9</v>
      </c>
      <c r="L68" s="201">
        <v>10</v>
      </c>
      <c r="M68" s="201">
        <v>11</v>
      </c>
      <c r="N68" s="201">
        <v>12</v>
      </c>
      <c r="O68" s="201">
        <v>13</v>
      </c>
      <c r="P68" s="201">
        <v>14</v>
      </c>
      <c r="Q68" s="201">
        <v>15</v>
      </c>
      <c r="R68" s="201">
        <v>16</v>
      </c>
      <c r="S68" s="201">
        <v>17</v>
      </c>
      <c r="T68" s="201">
        <v>18</v>
      </c>
      <c r="U68" s="201">
        <v>19</v>
      </c>
      <c r="V68" s="201">
        <v>20</v>
      </c>
      <c r="W68" s="201">
        <v>21</v>
      </c>
      <c r="X68" s="201">
        <v>22</v>
      </c>
      <c r="Y68" s="201">
        <v>23</v>
      </c>
      <c r="Z68" s="201">
        <v>23</v>
      </c>
      <c r="AA68" s="201">
        <v>25</v>
      </c>
      <c r="AB68" s="201">
        <v>26</v>
      </c>
      <c r="AC68" s="201">
        <v>27</v>
      </c>
      <c r="AD68" s="201">
        <v>28</v>
      </c>
      <c r="AE68" s="201">
        <v>29</v>
      </c>
      <c r="AF68" s="201">
        <v>30</v>
      </c>
      <c r="AG68" s="201">
        <v>31</v>
      </c>
      <c r="AH68" s="201">
        <v>32</v>
      </c>
      <c r="AI68" s="201">
        <v>33</v>
      </c>
      <c r="AJ68" s="204">
        <v>34</v>
      </c>
      <c r="AK68" s="204">
        <v>35</v>
      </c>
      <c r="AL68" s="204">
        <v>36</v>
      </c>
      <c r="AM68" s="204">
        <v>37</v>
      </c>
      <c r="AN68" s="201">
        <f>SUM(C68:AM68)</f>
        <v>702</v>
      </c>
    </row>
    <row r="69" spans="1:40" x14ac:dyDescent="0.2">
      <c r="A69" s="26" t="s">
        <v>2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1:40" x14ac:dyDescent="0.2">
      <c r="A70" s="6" t="s">
        <v>368</v>
      </c>
      <c r="B70" s="4"/>
      <c r="C70" s="27">
        <v>1</v>
      </c>
      <c r="D70" s="27">
        <v>2</v>
      </c>
      <c r="E70" s="27">
        <v>3</v>
      </c>
      <c r="F70" s="27">
        <v>4</v>
      </c>
      <c r="G70" s="27">
        <v>5</v>
      </c>
      <c r="H70" s="27">
        <v>6</v>
      </c>
      <c r="I70" s="27">
        <v>7</v>
      </c>
      <c r="J70" s="27">
        <v>8</v>
      </c>
      <c r="K70" s="27">
        <v>9</v>
      </c>
      <c r="L70" s="27">
        <v>10</v>
      </c>
      <c r="O70" s="191">
        <v>1</v>
      </c>
      <c r="P70" s="191">
        <v>2</v>
      </c>
      <c r="Q70" s="191">
        <v>3</v>
      </c>
      <c r="R70" s="191">
        <v>4</v>
      </c>
      <c r="S70" s="191">
        <v>5</v>
      </c>
      <c r="T70" s="191">
        <v>6</v>
      </c>
      <c r="U70" s="191">
        <v>7</v>
      </c>
      <c r="V70" s="191">
        <v>8</v>
      </c>
      <c r="W70" s="191">
        <v>9</v>
      </c>
      <c r="X70" s="191">
        <v>10</v>
      </c>
    </row>
    <row r="71" spans="1:40" ht="32.4" x14ac:dyDescent="0.2">
      <c r="A71" s="12" t="str">
        <f>A31</f>
        <v>【年代別】</v>
      </c>
      <c r="B71" s="67" t="str">
        <f>B22</f>
        <v>調査数</v>
      </c>
      <c r="C71" s="68" t="str">
        <f t="shared" ref="C71:L71" si="24">C51</f>
        <v>防災対策</v>
      </c>
      <c r="D71" s="69" t="str">
        <f t="shared" si="24"/>
        <v>高齢者福祉</v>
      </c>
      <c r="E71" s="69" t="str">
        <f t="shared" si="24"/>
        <v>子育て支援</v>
      </c>
      <c r="F71" s="69" t="str">
        <f t="shared" si="24"/>
        <v>地域医療の確保</v>
      </c>
      <c r="G71" s="69" t="str">
        <f t="shared" si="24"/>
        <v>少子化対策</v>
      </c>
      <c r="H71" s="69" t="str">
        <f t="shared" si="24"/>
        <v>若者の県内定着</v>
      </c>
      <c r="I71" s="70" t="str">
        <f t="shared" si="24"/>
        <v>公共交通の充実</v>
      </c>
      <c r="J71" s="69" t="str">
        <f t="shared" si="24"/>
        <v>防犯・交通安全対策</v>
      </c>
      <c r="K71" s="70" t="str">
        <f t="shared" si="24"/>
        <v>道路整備・維持管理</v>
      </c>
      <c r="L71" s="71" t="str">
        <f t="shared" si="24"/>
        <v>自然環境保全</v>
      </c>
      <c r="M71" s="52" t="s">
        <v>35</v>
      </c>
      <c r="N71" s="12" t="str">
        <f>A71</f>
        <v>【年代別】</v>
      </c>
      <c r="O71" s="68" t="str">
        <f t="shared" ref="O71:X71" si="25">C71</f>
        <v>防災対策</v>
      </c>
      <c r="P71" s="69" t="str">
        <f t="shared" si="25"/>
        <v>高齢者福祉</v>
      </c>
      <c r="Q71" s="69" t="str">
        <f t="shared" si="25"/>
        <v>子育て支援</v>
      </c>
      <c r="R71" s="69" t="str">
        <f t="shared" si="25"/>
        <v>地域医療の確保</v>
      </c>
      <c r="S71" s="69" t="str">
        <f t="shared" si="25"/>
        <v>少子化対策</v>
      </c>
      <c r="T71" s="69" t="str">
        <f t="shared" si="25"/>
        <v>若者の県内定着</v>
      </c>
      <c r="U71" s="69" t="str">
        <f t="shared" si="25"/>
        <v>公共交通の充実</v>
      </c>
      <c r="V71" s="69" t="str">
        <f t="shared" si="25"/>
        <v>防犯・交通安全対策</v>
      </c>
      <c r="W71" s="70" t="str">
        <f t="shared" si="25"/>
        <v>道路整備・維持管理</v>
      </c>
      <c r="X71" s="71" t="str">
        <f t="shared" si="25"/>
        <v>自然環境保全</v>
      </c>
    </row>
    <row r="72" spans="1:40" ht="12.75" customHeight="1" x14ac:dyDescent="0.2">
      <c r="A72" s="286" t="str">
        <f>A32</f>
        <v>全体(n = 1,553 )　　</v>
      </c>
      <c r="B72" s="122">
        <f t="shared" ref="B72:B87" si="26">B32</f>
        <v>1553</v>
      </c>
      <c r="C72" s="130">
        <f t="shared" ref="C72:L72" si="27">C52</f>
        <v>528</v>
      </c>
      <c r="D72" s="131">
        <f t="shared" si="27"/>
        <v>504</v>
      </c>
      <c r="E72" s="131">
        <f t="shared" si="27"/>
        <v>381</v>
      </c>
      <c r="F72" s="131">
        <f t="shared" si="27"/>
        <v>367</v>
      </c>
      <c r="G72" s="131">
        <f t="shared" si="27"/>
        <v>322</v>
      </c>
      <c r="H72" s="131">
        <f t="shared" si="27"/>
        <v>289</v>
      </c>
      <c r="I72" s="132">
        <f t="shared" si="27"/>
        <v>274</v>
      </c>
      <c r="J72" s="131">
        <f t="shared" si="27"/>
        <v>241</v>
      </c>
      <c r="K72" s="132">
        <f t="shared" si="27"/>
        <v>238</v>
      </c>
      <c r="L72" s="133">
        <f t="shared" si="27"/>
        <v>224</v>
      </c>
      <c r="N72" s="101" t="str">
        <f>A74</f>
        <v>18～19歳(n = 14 )　　</v>
      </c>
      <c r="O72" s="92">
        <f t="shared" ref="O72:X72" si="28">C75</f>
        <v>42.857142857142854</v>
      </c>
      <c r="P72" s="93">
        <f t="shared" si="28"/>
        <v>28.571428571428569</v>
      </c>
      <c r="Q72" s="93">
        <f t="shared" si="28"/>
        <v>28.571428571428569</v>
      </c>
      <c r="R72" s="93">
        <f t="shared" si="28"/>
        <v>7.1428571428571423</v>
      </c>
      <c r="S72" s="93">
        <f t="shared" si="28"/>
        <v>7.1428571428571423</v>
      </c>
      <c r="T72" s="93">
        <f t="shared" si="28"/>
        <v>28.571428571428569</v>
      </c>
      <c r="U72" s="93">
        <f t="shared" si="28"/>
        <v>14.285714285714285</v>
      </c>
      <c r="V72" s="93">
        <f t="shared" si="28"/>
        <v>28.571428571428569</v>
      </c>
      <c r="W72" s="94">
        <f t="shared" si="28"/>
        <v>7.1428571428571423</v>
      </c>
      <c r="X72" s="95">
        <f t="shared" si="28"/>
        <v>14.285714285714285</v>
      </c>
    </row>
    <row r="73" spans="1:40" ht="12.75" customHeight="1" x14ac:dyDescent="0.2">
      <c r="A73" s="287"/>
      <c r="B73" s="123">
        <f t="shared" si="26"/>
        <v>100</v>
      </c>
      <c r="C73" s="134">
        <f t="shared" ref="C73:L73" si="29">C53</f>
        <v>33.99871216999356</v>
      </c>
      <c r="D73" s="135">
        <f t="shared" si="29"/>
        <v>32.453316162266582</v>
      </c>
      <c r="E73" s="135">
        <f t="shared" si="29"/>
        <v>24.533161622665808</v>
      </c>
      <c r="F73" s="135">
        <f t="shared" si="29"/>
        <v>23.631680618158406</v>
      </c>
      <c r="G73" s="135">
        <f t="shared" si="29"/>
        <v>20.734063103670316</v>
      </c>
      <c r="H73" s="135">
        <f t="shared" si="29"/>
        <v>18.609143593045719</v>
      </c>
      <c r="I73" s="136">
        <f t="shared" si="29"/>
        <v>17.643271088216355</v>
      </c>
      <c r="J73" s="135">
        <f t="shared" si="29"/>
        <v>15.518351577591757</v>
      </c>
      <c r="K73" s="136">
        <f t="shared" si="29"/>
        <v>15.325177076625884</v>
      </c>
      <c r="L73" s="137">
        <f t="shared" si="29"/>
        <v>14.42369607211848</v>
      </c>
      <c r="N73" s="103" t="str">
        <f>A76</f>
        <v>20～29歳(n = 114 )　　</v>
      </c>
      <c r="O73" s="96">
        <f t="shared" ref="O73:X73" si="30">C77</f>
        <v>27.192982456140353</v>
      </c>
      <c r="P73" s="97">
        <f t="shared" si="30"/>
        <v>20.175438596491226</v>
      </c>
      <c r="Q73" s="97">
        <f t="shared" si="30"/>
        <v>40.350877192982452</v>
      </c>
      <c r="R73" s="97">
        <f t="shared" si="30"/>
        <v>11.403508771929824</v>
      </c>
      <c r="S73" s="97">
        <f t="shared" si="30"/>
        <v>29.82456140350877</v>
      </c>
      <c r="T73" s="97">
        <f t="shared" si="30"/>
        <v>21.052631578947366</v>
      </c>
      <c r="U73" s="97">
        <f t="shared" si="30"/>
        <v>14.035087719298245</v>
      </c>
      <c r="V73" s="97">
        <f t="shared" si="30"/>
        <v>11.403508771929824</v>
      </c>
      <c r="W73" s="98">
        <f t="shared" si="30"/>
        <v>11.403508771929824</v>
      </c>
      <c r="X73" s="99">
        <f t="shared" si="30"/>
        <v>11.403508771929824</v>
      </c>
    </row>
    <row r="74" spans="1:40" ht="12.75" customHeight="1" x14ac:dyDescent="0.2">
      <c r="A74" s="286" t="str">
        <f>A34</f>
        <v>18～19歳(n = 14 )　　</v>
      </c>
      <c r="B74" s="122">
        <f t="shared" si="26"/>
        <v>14</v>
      </c>
      <c r="C74" s="138">
        <f t="shared" ref="C74:L74" si="31">C54</f>
        <v>6</v>
      </c>
      <c r="D74" s="139">
        <f t="shared" si="31"/>
        <v>4</v>
      </c>
      <c r="E74" s="139">
        <f t="shared" si="31"/>
        <v>4</v>
      </c>
      <c r="F74" s="139">
        <f t="shared" si="31"/>
        <v>1</v>
      </c>
      <c r="G74" s="139">
        <f t="shared" si="31"/>
        <v>1</v>
      </c>
      <c r="H74" s="139">
        <f t="shared" si="31"/>
        <v>4</v>
      </c>
      <c r="I74" s="149">
        <f t="shared" si="31"/>
        <v>2</v>
      </c>
      <c r="J74" s="139">
        <f t="shared" si="31"/>
        <v>4</v>
      </c>
      <c r="K74" s="149">
        <f t="shared" si="31"/>
        <v>1</v>
      </c>
      <c r="L74" s="140">
        <f t="shared" si="31"/>
        <v>2</v>
      </c>
      <c r="N74" s="103" t="str">
        <f>A78</f>
        <v>30～39歳(n = 174 )　　</v>
      </c>
      <c r="O74" s="96">
        <f t="shared" ref="O74:X74" si="32">C79</f>
        <v>30.459770114942529</v>
      </c>
      <c r="P74" s="97">
        <f t="shared" si="32"/>
        <v>17.816091954022991</v>
      </c>
      <c r="Q74" s="97">
        <f t="shared" si="32"/>
        <v>53.448275862068961</v>
      </c>
      <c r="R74" s="97">
        <f t="shared" si="32"/>
        <v>18.390804597701148</v>
      </c>
      <c r="S74" s="97">
        <f t="shared" si="32"/>
        <v>32.758620689655174</v>
      </c>
      <c r="T74" s="97">
        <f t="shared" si="32"/>
        <v>19.540229885057471</v>
      </c>
      <c r="U74" s="97">
        <f t="shared" si="32"/>
        <v>14.367816091954023</v>
      </c>
      <c r="V74" s="97">
        <f t="shared" si="32"/>
        <v>13.218390804597702</v>
      </c>
      <c r="W74" s="98">
        <f t="shared" si="32"/>
        <v>14.942528735632186</v>
      </c>
      <c r="X74" s="99">
        <f t="shared" si="32"/>
        <v>9.7701149425287355</v>
      </c>
    </row>
    <row r="75" spans="1:40" ht="12.75" customHeight="1" x14ac:dyDescent="0.2">
      <c r="A75" s="287"/>
      <c r="B75" s="123">
        <f t="shared" si="26"/>
        <v>100</v>
      </c>
      <c r="C75" s="134">
        <f t="shared" ref="C75:L75" si="33">C55</f>
        <v>42.857142857142854</v>
      </c>
      <c r="D75" s="135">
        <f t="shared" si="33"/>
        <v>28.571428571428569</v>
      </c>
      <c r="E75" s="135">
        <f t="shared" si="33"/>
        <v>28.571428571428569</v>
      </c>
      <c r="F75" s="135">
        <f t="shared" si="33"/>
        <v>7.1428571428571423</v>
      </c>
      <c r="G75" s="135">
        <f t="shared" si="33"/>
        <v>7.1428571428571423</v>
      </c>
      <c r="H75" s="135">
        <f t="shared" si="33"/>
        <v>28.571428571428569</v>
      </c>
      <c r="I75" s="136">
        <f t="shared" si="33"/>
        <v>14.285714285714285</v>
      </c>
      <c r="J75" s="135">
        <f t="shared" si="33"/>
        <v>28.571428571428569</v>
      </c>
      <c r="K75" s="136">
        <f t="shared" si="33"/>
        <v>7.1428571428571423</v>
      </c>
      <c r="L75" s="137">
        <f t="shared" si="33"/>
        <v>14.285714285714285</v>
      </c>
      <c r="N75" s="103" t="str">
        <f>A80</f>
        <v>40～49歳(n = 249 )　　</v>
      </c>
      <c r="O75" s="96">
        <f t="shared" ref="O75:X75" si="34">C81</f>
        <v>28.514056224899598</v>
      </c>
      <c r="P75" s="97">
        <f t="shared" si="34"/>
        <v>22.489959839357429</v>
      </c>
      <c r="Q75" s="97">
        <f t="shared" si="34"/>
        <v>31.726907630522089</v>
      </c>
      <c r="R75" s="97">
        <f t="shared" si="34"/>
        <v>21.285140562248998</v>
      </c>
      <c r="S75" s="97">
        <f t="shared" si="34"/>
        <v>20.481927710843372</v>
      </c>
      <c r="T75" s="97">
        <f t="shared" si="34"/>
        <v>15.261044176706829</v>
      </c>
      <c r="U75" s="97">
        <f t="shared" si="34"/>
        <v>12.851405622489958</v>
      </c>
      <c r="V75" s="97">
        <f t="shared" si="34"/>
        <v>11.646586345381527</v>
      </c>
      <c r="W75" s="98">
        <f t="shared" si="34"/>
        <v>11.646586345381527</v>
      </c>
      <c r="X75" s="99">
        <f t="shared" si="34"/>
        <v>12.851405622489958</v>
      </c>
    </row>
    <row r="76" spans="1:40" ht="12.75" customHeight="1" x14ac:dyDescent="0.2">
      <c r="A76" s="286" t="str">
        <f>A36</f>
        <v>20～29歳(n = 114 )　　</v>
      </c>
      <c r="B76" s="122">
        <f t="shared" si="26"/>
        <v>114</v>
      </c>
      <c r="C76" s="138">
        <f t="shared" ref="C76:L76" si="35">C56</f>
        <v>31</v>
      </c>
      <c r="D76" s="139">
        <f t="shared" si="35"/>
        <v>23</v>
      </c>
      <c r="E76" s="139">
        <f t="shared" si="35"/>
        <v>46</v>
      </c>
      <c r="F76" s="139">
        <f t="shared" si="35"/>
        <v>13</v>
      </c>
      <c r="G76" s="139">
        <f t="shared" si="35"/>
        <v>34</v>
      </c>
      <c r="H76" s="139">
        <f t="shared" si="35"/>
        <v>24</v>
      </c>
      <c r="I76" s="149">
        <f t="shared" si="35"/>
        <v>16</v>
      </c>
      <c r="J76" s="139">
        <f t="shared" si="35"/>
        <v>13</v>
      </c>
      <c r="K76" s="149">
        <f t="shared" si="35"/>
        <v>13</v>
      </c>
      <c r="L76" s="140">
        <f t="shared" si="35"/>
        <v>13</v>
      </c>
      <c r="N76" s="103" t="str">
        <f>A82</f>
        <v>50～59歳(n = 250 )　　</v>
      </c>
      <c r="O76" s="96">
        <f t="shared" ref="O76:X76" si="36">C83</f>
        <v>33.200000000000003</v>
      </c>
      <c r="P76" s="97">
        <f t="shared" si="36"/>
        <v>39.200000000000003</v>
      </c>
      <c r="Q76" s="97">
        <f t="shared" si="36"/>
        <v>24.4</v>
      </c>
      <c r="R76" s="97">
        <f t="shared" si="36"/>
        <v>23.200000000000003</v>
      </c>
      <c r="S76" s="97">
        <f t="shared" si="36"/>
        <v>19.2</v>
      </c>
      <c r="T76" s="97">
        <f t="shared" si="36"/>
        <v>18</v>
      </c>
      <c r="U76" s="97">
        <f t="shared" si="36"/>
        <v>19.600000000000001</v>
      </c>
      <c r="V76" s="97">
        <f t="shared" si="36"/>
        <v>19.600000000000001</v>
      </c>
      <c r="W76" s="98">
        <f t="shared" si="36"/>
        <v>16.8</v>
      </c>
      <c r="X76" s="99">
        <f t="shared" si="36"/>
        <v>17.2</v>
      </c>
    </row>
    <row r="77" spans="1:40" ht="12.75" customHeight="1" x14ac:dyDescent="0.2">
      <c r="A77" s="287"/>
      <c r="B77" s="123">
        <f t="shared" si="26"/>
        <v>100</v>
      </c>
      <c r="C77" s="134">
        <f t="shared" ref="C77:L77" si="37">C57</f>
        <v>27.192982456140353</v>
      </c>
      <c r="D77" s="135">
        <f t="shared" si="37"/>
        <v>20.175438596491226</v>
      </c>
      <c r="E77" s="135">
        <f t="shared" si="37"/>
        <v>40.350877192982452</v>
      </c>
      <c r="F77" s="135">
        <f t="shared" si="37"/>
        <v>11.403508771929824</v>
      </c>
      <c r="G77" s="135">
        <f t="shared" si="37"/>
        <v>29.82456140350877</v>
      </c>
      <c r="H77" s="135">
        <f t="shared" si="37"/>
        <v>21.052631578947366</v>
      </c>
      <c r="I77" s="136">
        <f t="shared" si="37"/>
        <v>14.035087719298245</v>
      </c>
      <c r="J77" s="135">
        <f t="shared" si="37"/>
        <v>11.403508771929824</v>
      </c>
      <c r="K77" s="136">
        <f t="shared" si="37"/>
        <v>11.403508771929824</v>
      </c>
      <c r="L77" s="137">
        <f t="shared" si="37"/>
        <v>11.403508771929824</v>
      </c>
      <c r="N77" s="103" t="str">
        <f>A84</f>
        <v>60～69歳(n = 329 )　　</v>
      </c>
      <c r="O77" s="96">
        <f t="shared" ref="O77:X77" si="38">C85</f>
        <v>35.866261398176292</v>
      </c>
      <c r="P77" s="97">
        <f t="shared" si="38"/>
        <v>33.738601823708208</v>
      </c>
      <c r="Q77" s="97">
        <f t="shared" si="38"/>
        <v>12.76595744680851</v>
      </c>
      <c r="R77" s="97">
        <f t="shared" si="38"/>
        <v>25.835866261398177</v>
      </c>
      <c r="S77" s="97">
        <f t="shared" si="38"/>
        <v>17.62917933130699</v>
      </c>
      <c r="T77" s="97">
        <f t="shared" si="38"/>
        <v>20.668693009118542</v>
      </c>
      <c r="U77" s="97">
        <f t="shared" si="38"/>
        <v>18.844984802431611</v>
      </c>
      <c r="V77" s="97">
        <f t="shared" si="38"/>
        <v>14.285714285714285</v>
      </c>
      <c r="W77" s="98">
        <f t="shared" si="38"/>
        <v>17.933130699088146</v>
      </c>
      <c r="X77" s="99">
        <f t="shared" si="38"/>
        <v>14.893617021276595</v>
      </c>
    </row>
    <row r="78" spans="1:40" ht="13.5" customHeight="1" x14ac:dyDescent="0.2">
      <c r="A78" s="286" t="str">
        <f>A38</f>
        <v>30～39歳(n = 174 )　　</v>
      </c>
      <c r="B78" s="122">
        <f t="shared" si="26"/>
        <v>174</v>
      </c>
      <c r="C78" s="138">
        <f t="shared" ref="C78:L78" si="39">C58</f>
        <v>53</v>
      </c>
      <c r="D78" s="139">
        <f t="shared" si="39"/>
        <v>31</v>
      </c>
      <c r="E78" s="139">
        <f t="shared" si="39"/>
        <v>93</v>
      </c>
      <c r="F78" s="139">
        <f t="shared" si="39"/>
        <v>32</v>
      </c>
      <c r="G78" s="139">
        <f t="shared" si="39"/>
        <v>57</v>
      </c>
      <c r="H78" s="139">
        <f t="shared" si="39"/>
        <v>34</v>
      </c>
      <c r="I78" s="149">
        <f t="shared" si="39"/>
        <v>25</v>
      </c>
      <c r="J78" s="139">
        <f t="shared" si="39"/>
        <v>23</v>
      </c>
      <c r="K78" s="149">
        <f t="shared" si="39"/>
        <v>26</v>
      </c>
      <c r="L78" s="140">
        <f t="shared" si="39"/>
        <v>17</v>
      </c>
      <c r="N78" s="102" t="str">
        <f>A86</f>
        <v>70歳以上(n = 382 )　　</v>
      </c>
      <c r="O78" s="86">
        <f t="shared" ref="O78:X78" si="40">C87</f>
        <v>37.172774869109951</v>
      </c>
      <c r="P78" s="87">
        <f t="shared" si="40"/>
        <v>42.408376963350783</v>
      </c>
      <c r="Q78" s="87">
        <f t="shared" si="40"/>
        <v>10.732984293193718</v>
      </c>
      <c r="R78" s="87">
        <f t="shared" si="40"/>
        <v>28.795811518324609</v>
      </c>
      <c r="S78" s="87">
        <f t="shared" si="40"/>
        <v>16.753926701570681</v>
      </c>
      <c r="T78" s="87">
        <f t="shared" si="40"/>
        <v>15.968586387434556</v>
      </c>
      <c r="U78" s="87">
        <f t="shared" si="40"/>
        <v>19.3717277486911</v>
      </c>
      <c r="V78" s="87">
        <f t="shared" si="40"/>
        <v>17.015706806282722</v>
      </c>
      <c r="W78" s="88">
        <f t="shared" si="40"/>
        <v>13.612565445026178</v>
      </c>
      <c r="X78" s="89">
        <f t="shared" si="40"/>
        <v>15.183246073298429</v>
      </c>
    </row>
    <row r="79" spans="1:40" x14ac:dyDescent="0.2">
      <c r="A79" s="287"/>
      <c r="B79" s="123">
        <f t="shared" si="26"/>
        <v>100</v>
      </c>
      <c r="C79" s="134">
        <f t="shared" ref="C79:L79" si="41">C59</f>
        <v>30.459770114942529</v>
      </c>
      <c r="D79" s="135">
        <f t="shared" si="41"/>
        <v>17.816091954022991</v>
      </c>
      <c r="E79" s="135">
        <f t="shared" si="41"/>
        <v>53.448275862068961</v>
      </c>
      <c r="F79" s="135">
        <f t="shared" si="41"/>
        <v>18.390804597701148</v>
      </c>
      <c r="G79" s="135">
        <f t="shared" si="41"/>
        <v>32.758620689655174</v>
      </c>
      <c r="H79" s="135">
        <f t="shared" si="41"/>
        <v>19.540229885057471</v>
      </c>
      <c r="I79" s="136">
        <f t="shared" si="41"/>
        <v>14.367816091954023</v>
      </c>
      <c r="J79" s="135">
        <f t="shared" si="41"/>
        <v>13.218390804597702</v>
      </c>
      <c r="K79" s="136">
        <f t="shared" si="41"/>
        <v>14.942528735632186</v>
      </c>
      <c r="L79" s="137">
        <f t="shared" si="41"/>
        <v>9.7701149425287355</v>
      </c>
    </row>
    <row r="80" spans="1:40" x14ac:dyDescent="0.2">
      <c r="A80" s="286" t="str">
        <f>A40</f>
        <v>40～49歳(n = 249 )　　</v>
      </c>
      <c r="B80" s="122">
        <f t="shared" si="26"/>
        <v>249</v>
      </c>
      <c r="C80" s="138">
        <f t="shared" ref="C80:L80" si="42">C60</f>
        <v>71</v>
      </c>
      <c r="D80" s="139">
        <f t="shared" si="42"/>
        <v>56</v>
      </c>
      <c r="E80" s="139">
        <f t="shared" si="42"/>
        <v>79</v>
      </c>
      <c r="F80" s="139">
        <f t="shared" si="42"/>
        <v>53</v>
      </c>
      <c r="G80" s="139">
        <f t="shared" si="42"/>
        <v>51</v>
      </c>
      <c r="H80" s="139">
        <f t="shared" si="42"/>
        <v>38</v>
      </c>
      <c r="I80" s="149">
        <f t="shared" si="42"/>
        <v>32</v>
      </c>
      <c r="J80" s="139">
        <f t="shared" si="42"/>
        <v>29</v>
      </c>
      <c r="K80" s="149">
        <f t="shared" si="42"/>
        <v>29</v>
      </c>
      <c r="L80" s="140">
        <f t="shared" si="42"/>
        <v>32</v>
      </c>
    </row>
    <row r="81" spans="1:41" x14ac:dyDescent="0.2">
      <c r="A81" s="287"/>
      <c r="B81" s="123">
        <f t="shared" si="26"/>
        <v>100</v>
      </c>
      <c r="C81" s="134">
        <f t="shared" ref="C81:L81" si="43">C61</f>
        <v>28.514056224899598</v>
      </c>
      <c r="D81" s="135">
        <f t="shared" si="43"/>
        <v>22.489959839357429</v>
      </c>
      <c r="E81" s="135">
        <f t="shared" si="43"/>
        <v>31.726907630522089</v>
      </c>
      <c r="F81" s="135">
        <f t="shared" si="43"/>
        <v>21.285140562248998</v>
      </c>
      <c r="G81" s="135">
        <f t="shared" si="43"/>
        <v>20.481927710843372</v>
      </c>
      <c r="H81" s="135">
        <f t="shared" si="43"/>
        <v>15.261044176706829</v>
      </c>
      <c r="I81" s="136">
        <f t="shared" si="43"/>
        <v>12.851405622489958</v>
      </c>
      <c r="J81" s="135">
        <f t="shared" si="43"/>
        <v>11.646586345381527</v>
      </c>
      <c r="K81" s="136">
        <f t="shared" si="43"/>
        <v>11.646586345381527</v>
      </c>
      <c r="L81" s="137">
        <f t="shared" si="43"/>
        <v>12.851405622489958</v>
      </c>
    </row>
    <row r="82" spans="1:41" x14ac:dyDescent="0.2">
      <c r="A82" s="286" t="str">
        <f>A42</f>
        <v>50～59歳(n = 250 )　　</v>
      </c>
      <c r="B82" s="122">
        <f t="shared" si="26"/>
        <v>250</v>
      </c>
      <c r="C82" s="138">
        <f t="shared" ref="C82:L82" si="44">C62</f>
        <v>83</v>
      </c>
      <c r="D82" s="139">
        <f t="shared" si="44"/>
        <v>98</v>
      </c>
      <c r="E82" s="139">
        <f t="shared" si="44"/>
        <v>61</v>
      </c>
      <c r="F82" s="139">
        <f t="shared" si="44"/>
        <v>58</v>
      </c>
      <c r="G82" s="139">
        <f t="shared" si="44"/>
        <v>48</v>
      </c>
      <c r="H82" s="139">
        <f t="shared" si="44"/>
        <v>45</v>
      </c>
      <c r="I82" s="149">
        <f t="shared" si="44"/>
        <v>49</v>
      </c>
      <c r="J82" s="139">
        <f t="shared" si="44"/>
        <v>49</v>
      </c>
      <c r="K82" s="149">
        <f t="shared" si="44"/>
        <v>42</v>
      </c>
      <c r="L82" s="140">
        <f t="shared" si="44"/>
        <v>43</v>
      </c>
    </row>
    <row r="83" spans="1:41" x14ac:dyDescent="0.2">
      <c r="A83" s="287"/>
      <c r="B83" s="123">
        <f t="shared" si="26"/>
        <v>100</v>
      </c>
      <c r="C83" s="134">
        <f t="shared" ref="C83:L83" si="45">C63</f>
        <v>33.200000000000003</v>
      </c>
      <c r="D83" s="135">
        <f t="shared" si="45"/>
        <v>39.200000000000003</v>
      </c>
      <c r="E83" s="135">
        <f t="shared" si="45"/>
        <v>24.4</v>
      </c>
      <c r="F83" s="135">
        <f t="shared" si="45"/>
        <v>23.200000000000003</v>
      </c>
      <c r="G83" s="135">
        <f t="shared" si="45"/>
        <v>19.2</v>
      </c>
      <c r="H83" s="135">
        <f t="shared" si="45"/>
        <v>18</v>
      </c>
      <c r="I83" s="136">
        <f t="shared" si="45"/>
        <v>19.600000000000001</v>
      </c>
      <c r="J83" s="135">
        <f t="shared" si="45"/>
        <v>19.600000000000001</v>
      </c>
      <c r="K83" s="136">
        <f t="shared" si="45"/>
        <v>16.8</v>
      </c>
      <c r="L83" s="137">
        <f t="shared" si="45"/>
        <v>17.2</v>
      </c>
    </row>
    <row r="84" spans="1:41" x14ac:dyDescent="0.2">
      <c r="A84" s="286" t="str">
        <f>A44</f>
        <v>60～69歳(n = 329 )　　</v>
      </c>
      <c r="B84" s="122">
        <f t="shared" si="26"/>
        <v>329</v>
      </c>
      <c r="C84" s="138">
        <f t="shared" ref="C84:L84" si="46">C64</f>
        <v>118</v>
      </c>
      <c r="D84" s="139">
        <f t="shared" si="46"/>
        <v>111</v>
      </c>
      <c r="E84" s="139">
        <f t="shared" si="46"/>
        <v>42</v>
      </c>
      <c r="F84" s="139">
        <f t="shared" si="46"/>
        <v>85</v>
      </c>
      <c r="G84" s="139">
        <f t="shared" si="46"/>
        <v>58</v>
      </c>
      <c r="H84" s="139">
        <f t="shared" si="46"/>
        <v>68</v>
      </c>
      <c r="I84" s="149">
        <f t="shared" si="46"/>
        <v>62</v>
      </c>
      <c r="J84" s="139">
        <f t="shared" si="46"/>
        <v>47</v>
      </c>
      <c r="K84" s="149">
        <f t="shared" si="46"/>
        <v>59</v>
      </c>
      <c r="L84" s="140">
        <f t="shared" si="46"/>
        <v>49</v>
      </c>
    </row>
    <row r="85" spans="1:41" x14ac:dyDescent="0.2">
      <c r="A85" s="287"/>
      <c r="B85" s="123">
        <f t="shared" si="26"/>
        <v>100</v>
      </c>
      <c r="C85" s="134">
        <f t="shared" ref="C85:L85" si="47">C65</f>
        <v>35.866261398176292</v>
      </c>
      <c r="D85" s="135">
        <f t="shared" si="47"/>
        <v>33.738601823708208</v>
      </c>
      <c r="E85" s="135">
        <f t="shared" si="47"/>
        <v>12.76595744680851</v>
      </c>
      <c r="F85" s="135">
        <f t="shared" si="47"/>
        <v>25.835866261398177</v>
      </c>
      <c r="G85" s="135">
        <f t="shared" si="47"/>
        <v>17.62917933130699</v>
      </c>
      <c r="H85" s="135">
        <f t="shared" si="47"/>
        <v>20.668693009118542</v>
      </c>
      <c r="I85" s="136">
        <f t="shared" si="47"/>
        <v>18.844984802431611</v>
      </c>
      <c r="J85" s="135">
        <f t="shared" si="47"/>
        <v>14.285714285714285</v>
      </c>
      <c r="K85" s="136">
        <f t="shared" si="47"/>
        <v>17.933130699088146</v>
      </c>
      <c r="L85" s="137">
        <f t="shared" si="47"/>
        <v>14.893617021276595</v>
      </c>
    </row>
    <row r="86" spans="1:41" x14ac:dyDescent="0.2">
      <c r="A86" s="286" t="str">
        <f>A46</f>
        <v>70歳以上(n = 382 )　　</v>
      </c>
      <c r="B86" s="122">
        <f t="shared" si="26"/>
        <v>382</v>
      </c>
      <c r="C86" s="138">
        <f t="shared" ref="C86:L86" si="48">C66</f>
        <v>142</v>
      </c>
      <c r="D86" s="139">
        <f t="shared" si="48"/>
        <v>162</v>
      </c>
      <c r="E86" s="139">
        <f t="shared" si="48"/>
        <v>41</v>
      </c>
      <c r="F86" s="139">
        <f t="shared" si="48"/>
        <v>110</v>
      </c>
      <c r="G86" s="139">
        <f t="shared" si="48"/>
        <v>64</v>
      </c>
      <c r="H86" s="139">
        <f t="shared" si="48"/>
        <v>61</v>
      </c>
      <c r="I86" s="149">
        <f t="shared" si="48"/>
        <v>74</v>
      </c>
      <c r="J86" s="139">
        <f t="shared" si="48"/>
        <v>65</v>
      </c>
      <c r="K86" s="149">
        <f t="shared" si="48"/>
        <v>52</v>
      </c>
      <c r="L86" s="140">
        <f t="shared" si="48"/>
        <v>58</v>
      </c>
    </row>
    <row r="87" spans="1:41" x14ac:dyDescent="0.2">
      <c r="A87" s="287"/>
      <c r="B87" s="123">
        <f t="shared" si="26"/>
        <v>100</v>
      </c>
      <c r="C87" s="134">
        <f t="shared" ref="C87:L87" si="49">C67</f>
        <v>37.172774869109951</v>
      </c>
      <c r="D87" s="135">
        <f t="shared" si="49"/>
        <v>42.408376963350783</v>
      </c>
      <c r="E87" s="135">
        <f t="shared" si="49"/>
        <v>10.732984293193718</v>
      </c>
      <c r="F87" s="135">
        <f t="shared" si="49"/>
        <v>28.795811518324609</v>
      </c>
      <c r="G87" s="135">
        <f t="shared" si="49"/>
        <v>16.753926701570681</v>
      </c>
      <c r="H87" s="135">
        <f t="shared" si="49"/>
        <v>15.968586387434556</v>
      </c>
      <c r="I87" s="136">
        <f t="shared" si="49"/>
        <v>19.3717277486911</v>
      </c>
      <c r="J87" s="135">
        <f t="shared" si="49"/>
        <v>17.015706806282722</v>
      </c>
      <c r="K87" s="136">
        <f t="shared" si="49"/>
        <v>13.612565445026178</v>
      </c>
      <c r="L87" s="137">
        <f t="shared" si="49"/>
        <v>15.183246073298429</v>
      </c>
    </row>
    <row r="89" spans="1:41" x14ac:dyDescent="0.2">
      <c r="A89" s="3" t="s">
        <v>425</v>
      </c>
      <c r="B89" s="1" t="str">
        <f>B30</f>
        <v>重点的に進めるべきだと思う分野</v>
      </c>
      <c r="C89" s="8"/>
      <c r="D89" s="9"/>
      <c r="E89" s="8"/>
      <c r="F89" s="8"/>
      <c r="G89" s="8"/>
      <c r="H89" s="9" t="s">
        <v>1</v>
      </c>
      <c r="I89" s="8"/>
      <c r="J89" s="8"/>
      <c r="K89" s="8"/>
      <c r="L89" s="8"/>
      <c r="M89" s="9" t="s">
        <v>1</v>
      </c>
      <c r="N89" s="8"/>
      <c r="O89" s="8"/>
      <c r="P89" s="8"/>
      <c r="Q89" s="9" t="s">
        <v>1</v>
      </c>
      <c r="R89" s="8"/>
      <c r="S89" s="8"/>
      <c r="T89" s="8"/>
      <c r="U89" s="8"/>
      <c r="V89" s="9" t="s">
        <v>1</v>
      </c>
      <c r="W89" s="8"/>
      <c r="X89" s="8"/>
      <c r="Y89" s="8"/>
      <c r="Z89" s="9" t="s">
        <v>1</v>
      </c>
      <c r="AA89" s="8"/>
      <c r="AB89" s="8"/>
      <c r="AC89" s="8"/>
      <c r="AD89" s="8"/>
      <c r="AE89" s="9" t="s">
        <v>1</v>
      </c>
      <c r="AF89" s="8"/>
      <c r="AG89" s="8"/>
      <c r="AH89" s="8"/>
      <c r="AI89" s="9" t="s">
        <v>1</v>
      </c>
    </row>
    <row r="90" spans="1:41" ht="43.2" x14ac:dyDescent="0.2">
      <c r="A90" s="13" t="s">
        <v>27</v>
      </c>
      <c r="B90" s="67" t="str">
        <f>B31</f>
        <v>調査数</v>
      </c>
      <c r="C90" s="68" t="str">
        <f t="shared" ref="C90:AL90" si="50">C31</f>
        <v>防災対策</v>
      </c>
      <c r="D90" s="69" t="str">
        <f t="shared" si="50"/>
        <v>自然環境保全</v>
      </c>
      <c r="E90" s="69" t="str">
        <f t="shared" si="50"/>
        <v>住環境保全</v>
      </c>
      <c r="F90" s="69" t="str">
        <f t="shared" si="50"/>
        <v>廃棄物対策</v>
      </c>
      <c r="G90" s="69" t="str">
        <f t="shared" si="50"/>
        <v>消費者保護</v>
      </c>
      <c r="H90" s="69" t="str">
        <f t="shared" si="50"/>
        <v>防犯・交通安全対策</v>
      </c>
      <c r="I90" s="69" t="str">
        <f t="shared" si="50"/>
        <v>地域コミュニティの活性化</v>
      </c>
      <c r="J90" s="69" t="str">
        <f t="shared" si="50"/>
        <v>地域医療の確保</v>
      </c>
      <c r="K90" s="69" t="str">
        <f t="shared" si="50"/>
        <v>健康増進</v>
      </c>
      <c r="L90" s="69" t="str">
        <f t="shared" si="50"/>
        <v>食品の安全対策</v>
      </c>
      <c r="M90" s="69" t="str">
        <f t="shared" si="50"/>
        <v>薬物対策</v>
      </c>
      <c r="N90" s="69" t="str">
        <f t="shared" si="50"/>
        <v>高齢者福祉</v>
      </c>
      <c r="O90" s="69" t="str">
        <f t="shared" si="50"/>
        <v>障がい者福祉</v>
      </c>
      <c r="P90" s="69" t="str">
        <f t="shared" si="50"/>
        <v>少子化対策</v>
      </c>
      <c r="Q90" s="69" t="str">
        <f t="shared" si="50"/>
        <v>子育て支援</v>
      </c>
      <c r="R90" s="69" t="str">
        <f t="shared" si="50"/>
        <v>中小企業支援</v>
      </c>
      <c r="S90" s="69" t="str">
        <f t="shared" si="50"/>
        <v>企業誘致</v>
      </c>
      <c r="T90" s="69" t="str">
        <f t="shared" si="50"/>
        <v>成長産業分野の振興</v>
      </c>
      <c r="U90" s="69" t="str">
        <f t="shared" si="50"/>
        <v>観光振興</v>
      </c>
      <c r="V90" s="69" t="str">
        <f t="shared" si="50"/>
        <v>就労支援</v>
      </c>
      <c r="W90" s="69" t="str">
        <f t="shared" si="50"/>
        <v>労働環境改善</v>
      </c>
      <c r="X90" s="69" t="str">
        <f t="shared" si="50"/>
        <v>様々な産業を担う人材の育成</v>
      </c>
      <c r="Y90" s="69" t="str">
        <f t="shared" si="50"/>
        <v>女性の活躍推進</v>
      </c>
      <c r="Z90" s="69" t="str">
        <f t="shared" si="50"/>
        <v>農業等振興</v>
      </c>
      <c r="AA90" s="69" t="str">
        <f t="shared" si="50"/>
        <v>林業振興</v>
      </c>
      <c r="AB90" s="69" t="str">
        <f t="shared" si="50"/>
        <v>道路整備・維持管理</v>
      </c>
      <c r="AC90" s="69" t="str">
        <f t="shared" si="50"/>
        <v>河川整備・維持管理</v>
      </c>
      <c r="AD90" s="69" t="str">
        <f t="shared" si="50"/>
        <v>砂防対策</v>
      </c>
      <c r="AE90" s="69" t="str">
        <f t="shared" si="50"/>
        <v>公共交通の充実</v>
      </c>
      <c r="AF90" s="69" t="str">
        <f t="shared" si="50"/>
        <v>公園整備</v>
      </c>
      <c r="AG90" s="69" t="str">
        <f t="shared" si="50"/>
        <v>学校教育の充実</v>
      </c>
      <c r="AH90" s="69" t="str">
        <f t="shared" si="50"/>
        <v>社会教育・生涯学習の充実</v>
      </c>
      <c r="AI90" s="69" t="str">
        <f t="shared" si="50"/>
        <v>文化・芸術の振興</v>
      </c>
      <c r="AJ90" s="69" t="str">
        <f t="shared" si="50"/>
        <v>スポーツやレクリエーションの推進</v>
      </c>
      <c r="AK90" s="69" t="str">
        <f t="shared" si="50"/>
        <v>若者の県内定着</v>
      </c>
      <c r="AL90" s="69" t="str">
        <f t="shared" si="50"/>
        <v>県外からの移住・定住の推進</v>
      </c>
      <c r="AM90" s="71"/>
      <c r="AN90" s="5" t="s">
        <v>122</v>
      </c>
    </row>
    <row r="91" spans="1:41" x14ac:dyDescent="0.2">
      <c r="A91" s="286" t="str">
        <f>'問10-2M（表）'!A91</f>
        <v>全体(n = 1,553 )　　</v>
      </c>
      <c r="B91" s="36">
        <v>1553</v>
      </c>
      <c r="C91" s="28">
        <v>528</v>
      </c>
      <c r="D91" s="29">
        <v>224</v>
      </c>
      <c r="E91" s="29">
        <v>130</v>
      </c>
      <c r="F91" s="29">
        <v>161</v>
      </c>
      <c r="G91" s="29">
        <v>144</v>
      </c>
      <c r="H91" s="29">
        <v>241</v>
      </c>
      <c r="I91" s="29">
        <v>90</v>
      </c>
      <c r="J91" s="29">
        <v>367</v>
      </c>
      <c r="K91" s="29">
        <v>97</v>
      </c>
      <c r="L91" s="29">
        <v>71</v>
      </c>
      <c r="M91" s="29">
        <v>18</v>
      </c>
      <c r="N91" s="29">
        <v>504</v>
      </c>
      <c r="O91" s="29">
        <v>135</v>
      </c>
      <c r="P91" s="29">
        <v>322</v>
      </c>
      <c r="Q91" s="29">
        <v>381</v>
      </c>
      <c r="R91" s="29">
        <v>174</v>
      </c>
      <c r="S91" s="29">
        <v>124</v>
      </c>
      <c r="T91" s="29">
        <v>80</v>
      </c>
      <c r="U91" s="29">
        <v>137</v>
      </c>
      <c r="V91" s="29">
        <v>212</v>
      </c>
      <c r="W91" s="29">
        <v>121</v>
      </c>
      <c r="X91" s="29">
        <v>122</v>
      </c>
      <c r="Y91" s="29">
        <v>113</v>
      </c>
      <c r="Z91" s="29">
        <v>82</v>
      </c>
      <c r="AA91" s="29">
        <v>66</v>
      </c>
      <c r="AB91" s="29">
        <v>238</v>
      </c>
      <c r="AC91" s="29">
        <v>142</v>
      </c>
      <c r="AD91" s="29">
        <v>121</v>
      </c>
      <c r="AE91" s="29">
        <v>274</v>
      </c>
      <c r="AF91" s="29">
        <v>104</v>
      </c>
      <c r="AG91" s="29">
        <v>219</v>
      </c>
      <c r="AH91" s="29">
        <v>75</v>
      </c>
      <c r="AI91" s="29">
        <v>70</v>
      </c>
      <c r="AJ91" s="29">
        <v>54</v>
      </c>
      <c r="AK91" s="29">
        <v>289</v>
      </c>
      <c r="AL91" s="29">
        <v>128</v>
      </c>
      <c r="AM91" s="31"/>
      <c r="AN91" s="5">
        <f>SUM(C91:AM91)</f>
        <v>6358</v>
      </c>
    </row>
    <row r="92" spans="1:41" x14ac:dyDescent="0.2">
      <c r="A92" s="287"/>
      <c r="B92" s="37">
        <v>100</v>
      </c>
      <c r="C92" s="20">
        <v>33.99871216999356</v>
      </c>
      <c r="D92" s="232">
        <v>14.42369607211848</v>
      </c>
      <c r="E92" s="232">
        <v>8.3708950418544763</v>
      </c>
      <c r="F92" s="232">
        <v>10.367031551835158</v>
      </c>
      <c r="G92" s="232">
        <v>9.2723760463618792</v>
      </c>
      <c r="H92" s="232">
        <v>15.518351577591757</v>
      </c>
      <c r="I92" s="232">
        <v>5.7952350289761752</v>
      </c>
      <c r="J92" s="232">
        <v>23.631680618158406</v>
      </c>
      <c r="K92" s="232">
        <v>6.2459755312298775</v>
      </c>
      <c r="L92" s="232">
        <v>4.5717965228589827</v>
      </c>
      <c r="M92" s="232">
        <v>1.1590470057952349</v>
      </c>
      <c r="N92" s="232">
        <v>32.453316162266582</v>
      </c>
      <c r="O92" s="232">
        <v>8.6928525434642641</v>
      </c>
      <c r="P92" s="232">
        <v>20.734063103670316</v>
      </c>
      <c r="Q92" s="232">
        <v>24.533161622665808</v>
      </c>
      <c r="R92" s="232">
        <v>11.204121056020606</v>
      </c>
      <c r="S92" s="232">
        <v>7.9845460399227299</v>
      </c>
      <c r="T92" s="232">
        <v>5.1513200257565996</v>
      </c>
      <c r="U92" s="232">
        <v>8.8216355441081777</v>
      </c>
      <c r="V92" s="232">
        <v>13.650998068254991</v>
      </c>
      <c r="W92" s="232">
        <v>7.7913715389568576</v>
      </c>
      <c r="X92" s="232">
        <v>7.8557630392788154</v>
      </c>
      <c r="Y92" s="232">
        <v>7.2762395363811976</v>
      </c>
      <c r="Z92" s="232">
        <v>5.2801030264005151</v>
      </c>
      <c r="AA92" s="232">
        <v>4.249839021249195</v>
      </c>
      <c r="AB92" s="232">
        <v>15.325177076625884</v>
      </c>
      <c r="AC92" s="232">
        <v>9.1435930457179655</v>
      </c>
      <c r="AD92" s="232">
        <v>7.7913715389568576</v>
      </c>
      <c r="AE92" s="232">
        <v>17.643271088216355</v>
      </c>
      <c r="AF92" s="232">
        <v>6.6967160334835798</v>
      </c>
      <c r="AG92" s="232">
        <v>14.101738570508694</v>
      </c>
      <c r="AH92" s="232">
        <v>4.8293625241468119</v>
      </c>
      <c r="AI92" s="232">
        <v>4.507405022537025</v>
      </c>
      <c r="AJ92" s="232">
        <v>3.4771410173857049</v>
      </c>
      <c r="AK92" s="232">
        <v>18.609143593045719</v>
      </c>
      <c r="AL92" s="232">
        <v>8.2421120412105608</v>
      </c>
      <c r="AM92" s="231"/>
      <c r="AN92" s="214"/>
    </row>
    <row r="93" spans="1:41" x14ac:dyDescent="0.2">
      <c r="A93" s="286" t="str">
        <f>'問10-2M（表）'!A93</f>
        <v>岐阜圏域(n = 584 )　　</v>
      </c>
      <c r="B93" s="36">
        <v>584</v>
      </c>
      <c r="C93" s="32">
        <v>201</v>
      </c>
      <c r="D93" s="33">
        <v>79</v>
      </c>
      <c r="E93" s="33">
        <v>62</v>
      </c>
      <c r="F93" s="33">
        <v>75</v>
      </c>
      <c r="G93" s="33">
        <v>54</v>
      </c>
      <c r="H93" s="33">
        <v>111</v>
      </c>
      <c r="I93" s="33">
        <v>35</v>
      </c>
      <c r="J93" s="33">
        <v>119</v>
      </c>
      <c r="K93" s="33">
        <v>44</v>
      </c>
      <c r="L93" s="33">
        <v>34</v>
      </c>
      <c r="M93" s="33">
        <v>5</v>
      </c>
      <c r="N93" s="33">
        <v>174</v>
      </c>
      <c r="O93" s="33">
        <v>52</v>
      </c>
      <c r="P93" s="33">
        <v>114</v>
      </c>
      <c r="Q93" s="33">
        <v>143</v>
      </c>
      <c r="R93" s="33">
        <v>56</v>
      </c>
      <c r="S93" s="33">
        <v>48</v>
      </c>
      <c r="T93" s="33">
        <v>31</v>
      </c>
      <c r="U93" s="33">
        <v>56</v>
      </c>
      <c r="V93" s="33">
        <v>88</v>
      </c>
      <c r="W93" s="33">
        <v>52</v>
      </c>
      <c r="X93" s="33">
        <v>45</v>
      </c>
      <c r="Y93" s="33">
        <v>43</v>
      </c>
      <c r="Z93" s="33">
        <v>25</v>
      </c>
      <c r="AA93" s="33">
        <v>17</v>
      </c>
      <c r="AB93" s="33">
        <v>78</v>
      </c>
      <c r="AC93" s="33">
        <v>59</v>
      </c>
      <c r="AD93" s="33">
        <v>38</v>
      </c>
      <c r="AE93" s="33">
        <v>103</v>
      </c>
      <c r="AF93" s="33">
        <v>44</v>
      </c>
      <c r="AG93" s="33">
        <v>79</v>
      </c>
      <c r="AH93" s="33">
        <v>38</v>
      </c>
      <c r="AI93" s="33">
        <v>40</v>
      </c>
      <c r="AJ93" s="33">
        <v>20</v>
      </c>
      <c r="AK93" s="33">
        <v>94</v>
      </c>
      <c r="AL93" s="33">
        <v>36</v>
      </c>
      <c r="AM93" s="35"/>
      <c r="AN93" s="5">
        <f>SUM(C93:AM93)</f>
        <v>2392</v>
      </c>
      <c r="AO93" t="str">
        <f>" 岐阜圏域（ n = "&amp;B93&amp;"）"</f>
        <v xml:space="preserve"> 岐阜圏域（ n = 584）</v>
      </c>
    </row>
    <row r="94" spans="1:41" x14ac:dyDescent="0.2">
      <c r="A94" s="287"/>
      <c r="B94" s="37">
        <v>100</v>
      </c>
      <c r="C94" s="20">
        <f t="shared" ref="C94:AL94" si="51">C93/$B$93*100</f>
        <v>34.417808219178085</v>
      </c>
      <c r="D94" s="20">
        <f t="shared" si="51"/>
        <v>13.527397260273974</v>
      </c>
      <c r="E94" s="20">
        <f t="shared" si="51"/>
        <v>10.616438356164384</v>
      </c>
      <c r="F94" s="20">
        <f t="shared" si="51"/>
        <v>12.842465753424658</v>
      </c>
      <c r="G94" s="20">
        <f t="shared" si="51"/>
        <v>9.2465753424657535</v>
      </c>
      <c r="H94" s="20">
        <f t="shared" si="51"/>
        <v>19.006849315068493</v>
      </c>
      <c r="I94" s="20">
        <f t="shared" si="51"/>
        <v>5.9931506849315062</v>
      </c>
      <c r="J94" s="20">
        <f t="shared" si="51"/>
        <v>20.376712328767123</v>
      </c>
      <c r="K94" s="20">
        <f t="shared" si="51"/>
        <v>7.5342465753424657</v>
      </c>
      <c r="L94" s="20">
        <f t="shared" si="51"/>
        <v>5.8219178082191778</v>
      </c>
      <c r="M94" s="20">
        <f t="shared" si="51"/>
        <v>0.85616438356164382</v>
      </c>
      <c r="N94" s="20">
        <f t="shared" si="51"/>
        <v>29.794520547945208</v>
      </c>
      <c r="O94" s="20">
        <f t="shared" si="51"/>
        <v>8.9041095890410951</v>
      </c>
      <c r="P94" s="20">
        <f t="shared" si="51"/>
        <v>19.520547945205479</v>
      </c>
      <c r="Q94" s="20">
        <f t="shared" si="51"/>
        <v>24.486301369863014</v>
      </c>
      <c r="R94" s="20">
        <f t="shared" si="51"/>
        <v>9.5890410958904102</v>
      </c>
      <c r="S94" s="20">
        <f t="shared" si="51"/>
        <v>8.2191780821917799</v>
      </c>
      <c r="T94" s="20">
        <f t="shared" si="51"/>
        <v>5.3082191780821919</v>
      </c>
      <c r="U94" s="20">
        <f t="shared" si="51"/>
        <v>9.5890410958904102</v>
      </c>
      <c r="V94" s="20">
        <f t="shared" si="51"/>
        <v>15.068493150684931</v>
      </c>
      <c r="W94" s="20">
        <f t="shared" si="51"/>
        <v>8.9041095890410951</v>
      </c>
      <c r="X94" s="20">
        <f t="shared" si="51"/>
        <v>7.7054794520547949</v>
      </c>
      <c r="Y94" s="20">
        <f t="shared" si="51"/>
        <v>7.3630136986301373</v>
      </c>
      <c r="Z94" s="20">
        <f t="shared" si="51"/>
        <v>4.2808219178082192</v>
      </c>
      <c r="AA94" s="20">
        <f t="shared" si="51"/>
        <v>2.9109589041095889</v>
      </c>
      <c r="AB94" s="20">
        <f t="shared" si="51"/>
        <v>13.356164383561644</v>
      </c>
      <c r="AC94" s="20">
        <f t="shared" si="51"/>
        <v>10.102739726027398</v>
      </c>
      <c r="AD94" s="20">
        <f t="shared" si="51"/>
        <v>6.506849315068493</v>
      </c>
      <c r="AE94" s="20">
        <f t="shared" si="51"/>
        <v>17.636986301369863</v>
      </c>
      <c r="AF94" s="20">
        <f t="shared" si="51"/>
        <v>7.5342465753424657</v>
      </c>
      <c r="AG94" s="20">
        <f t="shared" si="51"/>
        <v>13.527397260273974</v>
      </c>
      <c r="AH94" s="20">
        <f t="shared" si="51"/>
        <v>6.506849315068493</v>
      </c>
      <c r="AI94" s="20">
        <f t="shared" si="51"/>
        <v>6.8493150684931505</v>
      </c>
      <c r="AJ94" s="20">
        <f t="shared" si="51"/>
        <v>3.4246575342465753</v>
      </c>
      <c r="AK94" s="20">
        <f t="shared" si="51"/>
        <v>16.095890410958905</v>
      </c>
      <c r="AL94" s="20">
        <f t="shared" si="51"/>
        <v>6.1643835616438354</v>
      </c>
      <c r="AM94" s="20"/>
      <c r="AN94" s="214"/>
    </row>
    <row r="95" spans="1:41" x14ac:dyDescent="0.2">
      <c r="A95" s="286" t="str">
        <f>'問10-2M（表）'!A95</f>
        <v>西濃圏域(n = 280 )　　</v>
      </c>
      <c r="B95" s="36">
        <v>280</v>
      </c>
      <c r="C95" s="32">
        <v>108</v>
      </c>
      <c r="D95" s="33">
        <v>43</v>
      </c>
      <c r="E95" s="33">
        <v>18</v>
      </c>
      <c r="F95" s="33">
        <v>23</v>
      </c>
      <c r="G95" s="33">
        <v>25</v>
      </c>
      <c r="H95" s="33">
        <v>43</v>
      </c>
      <c r="I95" s="33">
        <v>15</v>
      </c>
      <c r="J95" s="33">
        <v>61</v>
      </c>
      <c r="K95" s="33">
        <v>16</v>
      </c>
      <c r="L95" s="33">
        <v>13</v>
      </c>
      <c r="M95" s="33">
        <v>4</v>
      </c>
      <c r="N95" s="33">
        <v>106</v>
      </c>
      <c r="O95" s="33">
        <v>23</v>
      </c>
      <c r="P95" s="33">
        <v>61</v>
      </c>
      <c r="Q95" s="33">
        <v>69</v>
      </c>
      <c r="R95" s="33">
        <v>29</v>
      </c>
      <c r="S95" s="33">
        <v>23</v>
      </c>
      <c r="T95" s="33">
        <v>11</v>
      </c>
      <c r="U95" s="33">
        <v>17</v>
      </c>
      <c r="V95" s="33">
        <v>42</v>
      </c>
      <c r="W95" s="33">
        <v>24</v>
      </c>
      <c r="X95" s="33">
        <v>23</v>
      </c>
      <c r="Y95" s="33">
        <v>14</v>
      </c>
      <c r="Z95" s="33">
        <v>18</v>
      </c>
      <c r="AA95" s="33">
        <v>11</v>
      </c>
      <c r="AB95" s="33">
        <v>37</v>
      </c>
      <c r="AC95" s="33">
        <v>31</v>
      </c>
      <c r="AD95" s="33">
        <v>23</v>
      </c>
      <c r="AE95" s="33">
        <v>50</v>
      </c>
      <c r="AF95" s="33">
        <v>18</v>
      </c>
      <c r="AG95" s="33">
        <v>46</v>
      </c>
      <c r="AH95" s="33">
        <v>11</v>
      </c>
      <c r="AI95" s="33">
        <v>9</v>
      </c>
      <c r="AJ95" s="33">
        <v>10</v>
      </c>
      <c r="AK95" s="33">
        <v>52</v>
      </c>
      <c r="AL95" s="33">
        <v>24</v>
      </c>
      <c r="AM95" s="35"/>
      <c r="AN95" s="5">
        <f>SUM(C95:AM95)</f>
        <v>1151</v>
      </c>
      <c r="AO95" t="str">
        <f>" 西濃圏域（ n = "&amp;B95&amp;"）"</f>
        <v xml:space="preserve"> 西濃圏域（ n = 280）</v>
      </c>
    </row>
    <row r="96" spans="1:41" x14ac:dyDescent="0.2">
      <c r="A96" s="287"/>
      <c r="B96" s="37">
        <v>100</v>
      </c>
      <c r="C96" s="20">
        <f t="shared" ref="C96:AL96" si="52">C95/$B$95*100</f>
        <v>38.571428571428577</v>
      </c>
      <c r="D96" s="20">
        <f t="shared" si="52"/>
        <v>15.357142857142858</v>
      </c>
      <c r="E96" s="20">
        <f t="shared" si="52"/>
        <v>6.4285714285714279</v>
      </c>
      <c r="F96" s="20">
        <f t="shared" si="52"/>
        <v>8.2142857142857135</v>
      </c>
      <c r="G96" s="20">
        <f t="shared" si="52"/>
        <v>8.9285714285714288</v>
      </c>
      <c r="H96" s="20">
        <f t="shared" si="52"/>
        <v>15.357142857142858</v>
      </c>
      <c r="I96" s="20">
        <f t="shared" si="52"/>
        <v>5.3571428571428568</v>
      </c>
      <c r="J96" s="20">
        <f t="shared" si="52"/>
        <v>21.785714285714285</v>
      </c>
      <c r="K96" s="20">
        <f t="shared" si="52"/>
        <v>5.7142857142857144</v>
      </c>
      <c r="L96" s="20">
        <f t="shared" si="52"/>
        <v>4.6428571428571432</v>
      </c>
      <c r="M96" s="20">
        <f t="shared" si="52"/>
        <v>1.4285714285714286</v>
      </c>
      <c r="N96" s="20">
        <f t="shared" si="52"/>
        <v>37.857142857142854</v>
      </c>
      <c r="O96" s="20">
        <f t="shared" si="52"/>
        <v>8.2142857142857135</v>
      </c>
      <c r="P96" s="20">
        <f t="shared" si="52"/>
        <v>21.785714285714285</v>
      </c>
      <c r="Q96" s="20">
        <f t="shared" si="52"/>
        <v>24.642857142857146</v>
      </c>
      <c r="R96" s="20">
        <f t="shared" si="52"/>
        <v>10.357142857142858</v>
      </c>
      <c r="S96" s="20">
        <f t="shared" si="52"/>
        <v>8.2142857142857135</v>
      </c>
      <c r="T96" s="20">
        <f t="shared" si="52"/>
        <v>3.9285714285714284</v>
      </c>
      <c r="U96" s="20">
        <f t="shared" si="52"/>
        <v>6.0714285714285712</v>
      </c>
      <c r="V96" s="20">
        <f t="shared" si="52"/>
        <v>15</v>
      </c>
      <c r="W96" s="20">
        <f t="shared" si="52"/>
        <v>8.5714285714285712</v>
      </c>
      <c r="X96" s="20">
        <f t="shared" si="52"/>
        <v>8.2142857142857135</v>
      </c>
      <c r="Y96" s="20">
        <f t="shared" si="52"/>
        <v>5</v>
      </c>
      <c r="Z96" s="20">
        <f t="shared" si="52"/>
        <v>6.4285714285714279</v>
      </c>
      <c r="AA96" s="20">
        <f t="shared" si="52"/>
        <v>3.9285714285714284</v>
      </c>
      <c r="AB96" s="20">
        <f t="shared" si="52"/>
        <v>13.214285714285715</v>
      </c>
      <c r="AC96" s="20">
        <f t="shared" si="52"/>
        <v>11.071428571428571</v>
      </c>
      <c r="AD96" s="20">
        <f t="shared" si="52"/>
        <v>8.2142857142857135</v>
      </c>
      <c r="AE96" s="20">
        <f t="shared" si="52"/>
        <v>17.857142857142858</v>
      </c>
      <c r="AF96" s="20">
        <f t="shared" si="52"/>
        <v>6.4285714285714279</v>
      </c>
      <c r="AG96" s="20">
        <f t="shared" si="52"/>
        <v>16.428571428571427</v>
      </c>
      <c r="AH96" s="20">
        <f t="shared" si="52"/>
        <v>3.9285714285714284</v>
      </c>
      <c r="AI96" s="20">
        <f t="shared" si="52"/>
        <v>3.214285714285714</v>
      </c>
      <c r="AJ96" s="20">
        <f t="shared" si="52"/>
        <v>3.5714285714285712</v>
      </c>
      <c r="AK96" s="20">
        <f t="shared" si="52"/>
        <v>18.571428571428573</v>
      </c>
      <c r="AL96" s="20">
        <f t="shared" si="52"/>
        <v>8.5714285714285712</v>
      </c>
      <c r="AM96" s="20"/>
      <c r="AN96" s="214"/>
    </row>
    <row r="97" spans="1:43" x14ac:dyDescent="0.2">
      <c r="A97" s="286" t="str">
        <f>'問10-2M（表）'!A97</f>
        <v>中濃圏域(n = 279 )　　</v>
      </c>
      <c r="B97" s="36">
        <v>279</v>
      </c>
      <c r="C97" s="32">
        <v>92</v>
      </c>
      <c r="D97" s="33">
        <v>30</v>
      </c>
      <c r="E97" s="33">
        <v>21</v>
      </c>
      <c r="F97" s="33">
        <v>27</v>
      </c>
      <c r="G97" s="33">
        <v>26</v>
      </c>
      <c r="H97" s="33">
        <v>39</v>
      </c>
      <c r="I97" s="33">
        <v>12</v>
      </c>
      <c r="J97" s="33">
        <v>75</v>
      </c>
      <c r="K97" s="33">
        <v>19</v>
      </c>
      <c r="L97" s="33">
        <v>14</v>
      </c>
      <c r="M97" s="33">
        <v>4</v>
      </c>
      <c r="N97" s="33">
        <v>82</v>
      </c>
      <c r="O97" s="33">
        <v>21</v>
      </c>
      <c r="P97" s="33">
        <v>56</v>
      </c>
      <c r="Q97" s="33">
        <v>62</v>
      </c>
      <c r="R97" s="33">
        <v>41</v>
      </c>
      <c r="S97" s="33">
        <v>14</v>
      </c>
      <c r="T97" s="33">
        <v>16</v>
      </c>
      <c r="U97" s="33">
        <v>30</v>
      </c>
      <c r="V97" s="33">
        <v>30</v>
      </c>
      <c r="W97" s="33">
        <v>17</v>
      </c>
      <c r="X97" s="33">
        <v>27</v>
      </c>
      <c r="Y97" s="33">
        <v>25</v>
      </c>
      <c r="Z97" s="33">
        <v>12</v>
      </c>
      <c r="AA97" s="33">
        <v>15</v>
      </c>
      <c r="AB97" s="33">
        <v>51</v>
      </c>
      <c r="AC97" s="33">
        <v>16</v>
      </c>
      <c r="AD97" s="33">
        <v>23</v>
      </c>
      <c r="AE97" s="33">
        <v>49</v>
      </c>
      <c r="AF97" s="33">
        <v>22</v>
      </c>
      <c r="AG97" s="33">
        <v>32</v>
      </c>
      <c r="AH97" s="33">
        <v>15</v>
      </c>
      <c r="AI97" s="33">
        <v>5</v>
      </c>
      <c r="AJ97" s="33">
        <v>7</v>
      </c>
      <c r="AK97" s="33">
        <v>55</v>
      </c>
      <c r="AL97" s="33">
        <v>21</v>
      </c>
      <c r="AM97" s="35"/>
      <c r="AN97" s="5">
        <f>SUM(C97:AM97)</f>
        <v>1103</v>
      </c>
      <c r="AO97" t="str">
        <f>" 中濃圏域（ n = "&amp;B97&amp;"）"</f>
        <v xml:space="preserve"> 中濃圏域（ n = 279）</v>
      </c>
    </row>
    <row r="98" spans="1:43" x14ac:dyDescent="0.2">
      <c r="A98" s="287"/>
      <c r="B98" s="37">
        <v>100</v>
      </c>
      <c r="C98" s="20">
        <f t="shared" ref="C98:AL98" si="53">C97/$B$97*100</f>
        <v>32.974910394265237</v>
      </c>
      <c r="D98" s="20">
        <f t="shared" si="53"/>
        <v>10.75268817204301</v>
      </c>
      <c r="E98" s="20">
        <f t="shared" si="53"/>
        <v>7.5268817204301079</v>
      </c>
      <c r="F98" s="20">
        <f t="shared" si="53"/>
        <v>9.67741935483871</v>
      </c>
      <c r="G98" s="20">
        <f t="shared" si="53"/>
        <v>9.3189964157706093</v>
      </c>
      <c r="H98" s="20">
        <f t="shared" si="53"/>
        <v>13.978494623655912</v>
      </c>
      <c r="I98" s="20">
        <f t="shared" si="53"/>
        <v>4.3010752688172049</v>
      </c>
      <c r="J98" s="20">
        <f t="shared" si="53"/>
        <v>26.881720430107524</v>
      </c>
      <c r="K98" s="20">
        <f t="shared" si="53"/>
        <v>6.8100358422939076</v>
      </c>
      <c r="L98" s="20">
        <f t="shared" si="53"/>
        <v>5.0179211469534053</v>
      </c>
      <c r="M98" s="20">
        <f t="shared" si="53"/>
        <v>1.4336917562724014</v>
      </c>
      <c r="N98" s="20">
        <f t="shared" si="53"/>
        <v>29.390681003584231</v>
      </c>
      <c r="O98" s="20">
        <f t="shared" si="53"/>
        <v>7.5268817204301079</v>
      </c>
      <c r="P98" s="20">
        <f t="shared" si="53"/>
        <v>20.071684587813621</v>
      </c>
      <c r="Q98" s="20">
        <f t="shared" si="53"/>
        <v>22.222222222222221</v>
      </c>
      <c r="R98" s="20">
        <f t="shared" si="53"/>
        <v>14.695340501792115</v>
      </c>
      <c r="S98" s="20">
        <f t="shared" si="53"/>
        <v>5.0179211469534053</v>
      </c>
      <c r="T98" s="20">
        <f t="shared" si="53"/>
        <v>5.7347670250896057</v>
      </c>
      <c r="U98" s="20">
        <f t="shared" si="53"/>
        <v>10.75268817204301</v>
      </c>
      <c r="V98" s="20">
        <f t="shared" si="53"/>
        <v>10.75268817204301</v>
      </c>
      <c r="W98" s="20">
        <f t="shared" si="53"/>
        <v>6.0931899641577063</v>
      </c>
      <c r="X98" s="20">
        <f t="shared" si="53"/>
        <v>9.67741935483871</v>
      </c>
      <c r="Y98" s="20">
        <f t="shared" si="53"/>
        <v>8.9605734767025087</v>
      </c>
      <c r="Z98" s="20">
        <f t="shared" si="53"/>
        <v>4.3010752688172049</v>
      </c>
      <c r="AA98" s="20">
        <f t="shared" si="53"/>
        <v>5.376344086021505</v>
      </c>
      <c r="AB98" s="20">
        <f t="shared" si="53"/>
        <v>18.27956989247312</v>
      </c>
      <c r="AC98" s="20">
        <f t="shared" si="53"/>
        <v>5.7347670250896057</v>
      </c>
      <c r="AD98" s="20">
        <f t="shared" si="53"/>
        <v>8.2437275985663092</v>
      </c>
      <c r="AE98" s="20">
        <f t="shared" si="53"/>
        <v>17.562724014336915</v>
      </c>
      <c r="AF98" s="20">
        <f t="shared" si="53"/>
        <v>7.8853046594982077</v>
      </c>
      <c r="AG98" s="20">
        <f t="shared" si="53"/>
        <v>11.469534050179211</v>
      </c>
      <c r="AH98" s="20">
        <f t="shared" si="53"/>
        <v>5.376344086021505</v>
      </c>
      <c r="AI98" s="20">
        <f t="shared" si="53"/>
        <v>1.7921146953405016</v>
      </c>
      <c r="AJ98" s="20">
        <f t="shared" si="53"/>
        <v>2.5089605734767026</v>
      </c>
      <c r="AK98" s="20">
        <f t="shared" si="53"/>
        <v>19.713261648745519</v>
      </c>
      <c r="AL98" s="20">
        <f t="shared" si="53"/>
        <v>7.5268817204301079</v>
      </c>
      <c r="AM98" s="20"/>
      <c r="AN98" s="214"/>
    </row>
    <row r="99" spans="1:43" x14ac:dyDescent="0.2">
      <c r="A99" s="286" t="str">
        <f>'問10-2M（表）'!A99</f>
        <v>東濃圏域(n = 262 )　　</v>
      </c>
      <c r="B99" s="36">
        <v>262</v>
      </c>
      <c r="C99" s="32">
        <v>77</v>
      </c>
      <c r="D99" s="33">
        <v>46</v>
      </c>
      <c r="E99" s="33">
        <v>14</v>
      </c>
      <c r="F99" s="33">
        <v>20</v>
      </c>
      <c r="G99" s="33">
        <v>17</v>
      </c>
      <c r="H99" s="33">
        <v>35</v>
      </c>
      <c r="I99" s="33">
        <v>19</v>
      </c>
      <c r="J99" s="33">
        <v>72</v>
      </c>
      <c r="K99" s="33">
        <v>12</v>
      </c>
      <c r="L99" s="33">
        <v>6</v>
      </c>
      <c r="M99" s="33">
        <v>2</v>
      </c>
      <c r="N99" s="33">
        <v>87</v>
      </c>
      <c r="O99" s="33">
        <v>22</v>
      </c>
      <c r="P99" s="33">
        <v>58</v>
      </c>
      <c r="Q99" s="33">
        <v>72</v>
      </c>
      <c r="R99" s="33">
        <v>30</v>
      </c>
      <c r="S99" s="33">
        <v>28</v>
      </c>
      <c r="T99" s="33">
        <v>14</v>
      </c>
      <c r="U99" s="33">
        <v>21</v>
      </c>
      <c r="V99" s="33">
        <v>29</v>
      </c>
      <c r="W99" s="33">
        <v>20</v>
      </c>
      <c r="X99" s="33">
        <v>17</v>
      </c>
      <c r="Y99" s="33">
        <v>19</v>
      </c>
      <c r="Z99" s="33">
        <v>14</v>
      </c>
      <c r="AA99" s="33">
        <v>15</v>
      </c>
      <c r="AB99" s="33">
        <v>46</v>
      </c>
      <c r="AC99" s="33">
        <v>21</v>
      </c>
      <c r="AD99" s="33">
        <v>20</v>
      </c>
      <c r="AE99" s="33">
        <v>50</v>
      </c>
      <c r="AF99" s="33">
        <v>15</v>
      </c>
      <c r="AG99" s="33">
        <v>51</v>
      </c>
      <c r="AH99" s="33">
        <v>7</v>
      </c>
      <c r="AI99" s="33">
        <v>5</v>
      </c>
      <c r="AJ99" s="33">
        <v>12</v>
      </c>
      <c r="AK99" s="33">
        <v>48</v>
      </c>
      <c r="AL99" s="33">
        <v>30</v>
      </c>
      <c r="AM99" s="35"/>
      <c r="AN99" s="5">
        <f>SUM(C99:AM99)</f>
        <v>1071</v>
      </c>
      <c r="AO99" t="str">
        <f>" 東濃圏域（ n = "&amp;B99&amp;"）"</f>
        <v xml:space="preserve"> 東濃圏域（ n = 262）</v>
      </c>
    </row>
    <row r="100" spans="1:43" x14ac:dyDescent="0.2">
      <c r="A100" s="287"/>
      <c r="B100" s="37">
        <v>100</v>
      </c>
      <c r="C100" s="20">
        <f t="shared" ref="C100:AL100" si="54">C99/$B$99*100</f>
        <v>29.389312977099237</v>
      </c>
      <c r="D100" s="20">
        <f t="shared" si="54"/>
        <v>17.557251908396946</v>
      </c>
      <c r="E100" s="20">
        <f t="shared" si="54"/>
        <v>5.343511450381679</v>
      </c>
      <c r="F100" s="20">
        <f t="shared" si="54"/>
        <v>7.6335877862595423</v>
      </c>
      <c r="G100" s="20">
        <f t="shared" si="54"/>
        <v>6.4885496183206106</v>
      </c>
      <c r="H100" s="20">
        <f t="shared" si="54"/>
        <v>13.358778625954198</v>
      </c>
      <c r="I100" s="20">
        <f t="shared" si="54"/>
        <v>7.2519083969465647</v>
      </c>
      <c r="J100" s="20">
        <f t="shared" si="54"/>
        <v>27.480916030534353</v>
      </c>
      <c r="K100" s="20">
        <f t="shared" si="54"/>
        <v>4.5801526717557248</v>
      </c>
      <c r="L100" s="20">
        <f t="shared" si="54"/>
        <v>2.2900763358778624</v>
      </c>
      <c r="M100" s="20">
        <f t="shared" si="54"/>
        <v>0.76335877862595414</v>
      </c>
      <c r="N100" s="20">
        <f t="shared" si="54"/>
        <v>33.206106870229007</v>
      </c>
      <c r="O100" s="20">
        <f t="shared" si="54"/>
        <v>8.3969465648854964</v>
      </c>
      <c r="P100" s="20">
        <f t="shared" si="54"/>
        <v>22.137404580152673</v>
      </c>
      <c r="Q100" s="20">
        <f t="shared" si="54"/>
        <v>27.480916030534353</v>
      </c>
      <c r="R100" s="20">
        <f t="shared" si="54"/>
        <v>11.450381679389313</v>
      </c>
      <c r="S100" s="20">
        <f t="shared" si="54"/>
        <v>10.687022900763358</v>
      </c>
      <c r="T100" s="20">
        <f t="shared" si="54"/>
        <v>5.343511450381679</v>
      </c>
      <c r="U100" s="20">
        <f t="shared" si="54"/>
        <v>8.015267175572518</v>
      </c>
      <c r="V100" s="20">
        <f t="shared" si="54"/>
        <v>11.068702290076336</v>
      </c>
      <c r="W100" s="20">
        <f t="shared" si="54"/>
        <v>7.6335877862595423</v>
      </c>
      <c r="X100" s="20">
        <f t="shared" si="54"/>
        <v>6.4885496183206106</v>
      </c>
      <c r="Y100" s="20">
        <f t="shared" si="54"/>
        <v>7.2519083969465647</v>
      </c>
      <c r="Z100" s="20">
        <f t="shared" si="54"/>
        <v>5.343511450381679</v>
      </c>
      <c r="AA100" s="20">
        <f t="shared" si="54"/>
        <v>5.7251908396946565</v>
      </c>
      <c r="AB100" s="20">
        <f t="shared" si="54"/>
        <v>17.557251908396946</v>
      </c>
      <c r="AC100" s="20">
        <f t="shared" si="54"/>
        <v>8.015267175572518</v>
      </c>
      <c r="AD100" s="20">
        <f t="shared" si="54"/>
        <v>7.6335877862595423</v>
      </c>
      <c r="AE100" s="20">
        <f t="shared" si="54"/>
        <v>19.083969465648856</v>
      </c>
      <c r="AF100" s="20">
        <f t="shared" si="54"/>
        <v>5.7251908396946565</v>
      </c>
      <c r="AG100" s="20">
        <f t="shared" si="54"/>
        <v>19.465648854961831</v>
      </c>
      <c r="AH100" s="20">
        <f t="shared" si="54"/>
        <v>2.6717557251908395</v>
      </c>
      <c r="AI100" s="20">
        <f t="shared" si="54"/>
        <v>1.9083969465648856</v>
      </c>
      <c r="AJ100" s="20">
        <f t="shared" si="54"/>
        <v>4.5801526717557248</v>
      </c>
      <c r="AK100" s="20">
        <f t="shared" si="54"/>
        <v>18.320610687022899</v>
      </c>
      <c r="AL100" s="20">
        <f t="shared" si="54"/>
        <v>11.450381679389313</v>
      </c>
      <c r="AM100" s="20"/>
      <c r="AN100" s="214"/>
    </row>
    <row r="101" spans="1:43" x14ac:dyDescent="0.2">
      <c r="A101" s="286" t="str">
        <f>'問10-2M（表）'!A101</f>
        <v>飛騨圏域(n = 114 )　　</v>
      </c>
      <c r="B101" s="36">
        <v>114</v>
      </c>
      <c r="C101" s="32">
        <v>40</v>
      </c>
      <c r="D101" s="33">
        <v>17</v>
      </c>
      <c r="E101" s="33">
        <v>11</v>
      </c>
      <c r="F101" s="33">
        <v>8</v>
      </c>
      <c r="G101" s="33">
        <v>14</v>
      </c>
      <c r="H101" s="33">
        <v>5</v>
      </c>
      <c r="I101" s="33">
        <v>7</v>
      </c>
      <c r="J101" s="33">
        <v>35</v>
      </c>
      <c r="K101" s="33">
        <v>5</v>
      </c>
      <c r="L101" s="33">
        <v>2</v>
      </c>
      <c r="M101" s="33">
        <v>2</v>
      </c>
      <c r="N101" s="33">
        <v>37</v>
      </c>
      <c r="O101" s="33">
        <v>13</v>
      </c>
      <c r="P101" s="33">
        <v>28</v>
      </c>
      <c r="Q101" s="33">
        <v>28</v>
      </c>
      <c r="R101" s="33">
        <v>16</v>
      </c>
      <c r="S101" s="33">
        <v>11</v>
      </c>
      <c r="T101" s="33">
        <v>5</v>
      </c>
      <c r="U101" s="33">
        <v>10</v>
      </c>
      <c r="V101" s="33">
        <v>19</v>
      </c>
      <c r="W101" s="33">
        <v>7</v>
      </c>
      <c r="X101" s="33">
        <v>10</v>
      </c>
      <c r="Y101" s="33">
        <v>9</v>
      </c>
      <c r="Z101" s="33">
        <v>12</v>
      </c>
      <c r="AA101" s="33">
        <v>7</v>
      </c>
      <c r="AB101" s="33">
        <v>19</v>
      </c>
      <c r="AC101" s="33">
        <v>9</v>
      </c>
      <c r="AD101" s="33">
        <v>15</v>
      </c>
      <c r="AE101" s="33">
        <v>15</v>
      </c>
      <c r="AF101" s="33">
        <v>5</v>
      </c>
      <c r="AG101" s="33">
        <v>7</v>
      </c>
      <c r="AH101" s="33">
        <v>3</v>
      </c>
      <c r="AI101" s="33">
        <v>6</v>
      </c>
      <c r="AJ101" s="33">
        <v>5</v>
      </c>
      <c r="AK101" s="33">
        <v>33</v>
      </c>
      <c r="AL101" s="33">
        <v>14</v>
      </c>
      <c r="AM101" s="35"/>
      <c r="AN101" s="5">
        <f>SUM(C101:AM101)</f>
        <v>489</v>
      </c>
      <c r="AO101" t="str">
        <f>" 飛騨圏域（ n = "&amp;B101&amp;"）"</f>
        <v xml:space="preserve"> 飛騨圏域（ n = 114）</v>
      </c>
    </row>
    <row r="102" spans="1:43" x14ac:dyDescent="0.2">
      <c r="A102" s="287"/>
      <c r="B102" s="37">
        <v>100</v>
      </c>
      <c r="C102" s="20">
        <f t="shared" ref="C102:AL102" si="55">C101/$B$101*100</f>
        <v>35.087719298245609</v>
      </c>
      <c r="D102" s="20">
        <f t="shared" si="55"/>
        <v>14.912280701754385</v>
      </c>
      <c r="E102" s="20">
        <f t="shared" si="55"/>
        <v>9.6491228070175428</v>
      </c>
      <c r="F102" s="20">
        <f t="shared" si="55"/>
        <v>7.0175438596491224</v>
      </c>
      <c r="G102" s="20">
        <f t="shared" si="55"/>
        <v>12.280701754385964</v>
      </c>
      <c r="H102" s="20">
        <f t="shared" si="55"/>
        <v>4.3859649122807012</v>
      </c>
      <c r="I102" s="20">
        <f t="shared" si="55"/>
        <v>6.140350877192982</v>
      </c>
      <c r="J102" s="20">
        <f t="shared" si="55"/>
        <v>30.701754385964914</v>
      </c>
      <c r="K102" s="20">
        <f t="shared" si="55"/>
        <v>4.3859649122807012</v>
      </c>
      <c r="L102" s="20">
        <f t="shared" si="55"/>
        <v>1.7543859649122806</v>
      </c>
      <c r="M102" s="20">
        <f t="shared" si="55"/>
        <v>1.7543859649122806</v>
      </c>
      <c r="N102" s="20">
        <f t="shared" si="55"/>
        <v>32.456140350877192</v>
      </c>
      <c r="O102" s="20">
        <f t="shared" si="55"/>
        <v>11.403508771929824</v>
      </c>
      <c r="P102" s="20">
        <f t="shared" si="55"/>
        <v>24.561403508771928</v>
      </c>
      <c r="Q102" s="20">
        <f t="shared" si="55"/>
        <v>24.561403508771928</v>
      </c>
      <c r="R102" s="20">
        <f t="shared" si="55"/>
        <v>14.035087719298245</v>
      </c>
      <c r="S102" s="20">
        <f t="shared" si="55"/>
        <v>9.6491228070175428</v>
      </c>
      <c r="T102" s="20">
        <f t="shared" si="55"/>
        <v>4.3859649122807012</v>
      </c>
      <c r="U102" s="20">
        <f t="shared" si="55"/>
        <v>8.7719298245614024</v>
      </c>
      <c r="V102" s="20">
        <f t="shared" si="55"/>
        <v>16.666666666666664</v>
      </c>
      <c r="W102" s="20">
        <f t="shared" si="55"/>
        <v>6.140350877192982</v>
      </c>
      <c r="X102" s="20">
        <f t="shared" si="55"/>
        <v>8.7719298245614024</v>
      </c>
      <c r="Y102" s="20">
        <f t="shared" si="55"/>
        <v>7.8947368421052628</v>
      </c>
      <c r="Z102" s="20">
        <f t="shared" si="55"/>
        <v>10.526315789473683</v>
      </c>
      <c r="AA102" s="20">
        <f t="shared" si="55"/>
        <v>6.140350877192982</v>
      </c>
      <c r="AB102" s="20">
        <f t="shared" si="55"/>
        <v>16.666666666666664</v>
      </c>
      <c r="AC102" s="20">
        <f t="shared" si="55"/>
        <v>7.8947368421052628</v>
      </c>
      <c r="AD102" s="20">
        <f t="shared" si="55"/>
        <v>13.157894736842104</v>
      </c>
      <c r="AE102" s="20">
        <f t="shared" si="55"/>
        <v>13.157894736842104</v>
      </c>
      <c r="AF102" s="20">
        <f t="shared" si="55"/>
        <v>4.3859649122807012</v>
      </c>
      <c r="AG102" s="20">
        <f t="shared" si="55"/>
        <v>6.140350877192982</v>
      </c>
      <c r="AH102" s="20">
        <f t="shared" si="55"/>
        <v>2.6315789473684208</v>
      </c>
      <c r="AI102" s="20">
        <f t="shared" si="55"/>
        <v>5.2631578947368416</v>
      </c>
      <c r="AJ102" s="20">
        <f t="shared" si="55"/>
        <v>4.3859649122807012</v>
      </c>
      <c r="AK102" s="20">
        <f t="shared" si="55"/>
        <v>28.947368421052634</v>
      </c>
      <c r="AL102" s="20">
        <f t="shared" si="55"/>
        <v>12.280701754385964</v>
      </c>
      <c r="AM102" s="20"/>
      <c r="AN102" s="251"/>
    </row>
    <row r="103" spans="1:43" s="271" customFormat="1" x14ac:dyDescent="0.2">
      <c r="A103" s="272"/>
      <c r="B103" s="201"/>
      <c r="C103" s="201">
        <f t="shared" ref="C103:AL103" si="56">_xlfn.RANK.EQ(C92,$C$92:$AL$92,0)</f>
        <v>1</v>
      </c>
      <c r="D103" s="201">
        <f t="shared" si="56"/>
        <v>10</v>
      </c>
      <c r="E103" s="201">
        <f t="shared" si="56"/>
        <v>19</v>
      </c>
      <c r="F103" s="201">
        <f t="shared" si="56"/>
        <v>14</v>
      </c>
      <c r="G103" s="201">
        <f t="shared" si="56"/>
        <v>15</v>
      </c>
      <c r="H103" s="201">
        <f t="shared" si="56"/>
        <v>8</v>
      </c>
      <c r="I103" s="201">
        <f t="shared" si="56"/>
        <v>28</v>
      </c>
      <c r="J103" s="201">
        <f t="shared" si="56"/>
        <v>4</v>
      </c>
      <c r="K103" s="201">
        <f t="shared" si="56"/>
        <v>27</v>
      </c>
      <c r="L103" s="201">
        <f t="shared" si="56"/>
        <v>32</v>
      </c>
      <c r="M103" s="201">
        <f t="shared" si="56"/>
        <v>36</v>
      </c>
      <c r="N103" s="201">
        <f t="shared" si="56"/>
        <v>2</v>
      </c>
      <c r="O103" s="201">
        <f t="shared" si="56"/>
        <v>18</v>
      </c>
      <c r="P103" s="201">
        <f t="shared" si="56"/>
        <v>5</v>
      </c>
      <c r="Q103" s="201">
        <f t="shared" si="56"/>
        <v>3</v>
      </c>
      <c r="R103" s="201">
        <f t="shared" si="56"/>
        <v>13</v>
      </c>
      <c r="S103" s="201">
        <f t="shared" si="56"/>
        <v>21</v>
      </c>
      <c r="T103" s="201">
        <f t="shared" si="56"/>
        <v>30</v>
      </c>
      <c r="U103" s="201">
        <f t="shared" si="56"/>
        <v>17</v>
      </c>
      <c r="V103" s="201">
        <f t="shared" si="56"/>
        <v>12</v>
      </c>
      <c r="W103" s="201">
        <f t="shared" si="56"/>
        <v>23</v>
      </c>
      <c r="X103" s="201">
        <f t="shared" si="56"/>
        <v>22</v>
      </c>
      <c r="Y103" s="201">
        <f t="shared" si="56"/>
        <v>25</v>
      </c>
      <c r="Z103" s="201">
        <f t="shared" si="56"/>
        <v>29</v>
      </c>
      <c r="AA103" s="201">
        <f t="shared" si="56"/>
        <v>34</v>
      </c>
      <c r="AB103" s="201">
        <f t="shared" si="56"/>
        <v>9</v>
      </c>
      <c r="AC103" s="201">
        <f t="shared" si="56"/>
        <v>16</v>
      </c>
      <c r="AD103" s="201">
        <f t="shared" si="56"/>
        <v>23</v>
      </c>
      <c r="AE103" s="201">
        <f t="shared" si="56"/>
        <v>7</v>
      </c>
      <c r="AF103" s="201">
        <f t="shared" si="56"/>
        <v>26</v>
      </c>
      <c r="AG103" s="201">
        <f t="shared" si="56"/>
        <v>11</v>
      </c>
      <c r="AH103" s="201">
        <f t="shared" si="56"/>
        <v>31</v>
      </c>
      <c r="AI103" s="201">
        <f t="shared" si="56"/>
        <v>33</v>
      </c>
      <c r="AJ103" s="201">
        <f t="shared" si="56"/>
        <v>35</v>
      </c>
      <c r="AK103" s="201">
        <f t="shared" si="56"/>
        <v>6</v>
      </c>
      <c r="AL103" s="201">
        <f t="shared" si="56"/>
        <v>20</v>
      </c>
      <c r="AM103" s="201"/>
      <c r="AN103" s="201"/>
      <c r="AO103" s="201"/>
      <c r="AP103" s="201"/>
      <c r="AQ103" s="201"/>
    </row>
    <row r="104" spans="1:43" x14ac:dyDescent="0.2">
      <c r="A104" s="26" t="s">
        <v>2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9"/>
      <c r="AN104" s="214"/>
    </row>
    <row r="105" spans="1:43" x14ac:dyDescent="0.2">
      <c r="A105" s="6" t="s">
        <v>4</v>
      </c>
      <c r="B105" s="53"/>
      <c r="C105" s="201">
        <v>1</v>
      </c>
      <c r="D105" s="201">
        <v>2</v>
      </c>
      <c r="E105" s="201">
        <v>3</v>
      </c>
      <c r="F105" s="201">
        <v>4</v>
      </c>
      <c r="G105" s="201">
        <v>5</v>
      </c>
      <c r="H105" s="201">
        <v>6</v>
      </c>
      <c r="I105" s="201">
        <v>7</v>
      </c>
      <c r="J105" s="201">
        <v>8</v>
      </c>
      <c r="K105" s="201">
        <v>9</v>
      </c>
      <c r="L105" s="201">
        <v>10</v>
      </c>
      <c r="M105" s="201">
        <v>11</v>
      </c>
      <c r="N105" s="201">
        <v>12</v>
      </c>
      <c r="O105" s="201">
        <v>13</v>
      </c>
      <c r="P105" s="201">
        <v>14</v>
      </c>
      <c r="Q105" s="201">
        <v>15</v>
      </c>
      <c r="R105" s="201">
        <v>16</v>
      </c>
      <c r="S105" s="201">
        <v>17</v>
      </c>
      <c r="T105" s="201">
        <v>18</v>
      </c>
      <c r="U105" s="201">
        <v>19</v>
      </c>
      <c r="V105" s="201">
        <v>20</v>
      </c>
      <c r="W105" s="201">
        <v>21</v>
      </c>
      <c r="X105" s="201">
        <v>22</v>
      </c>
      <c r="Y105" s="201">
        <v>23</v>
      </c>
      <c r="Z105" s="201">
        <v>24</v>
      </c>
      <c r="AA105" s="201">
        <v>24</v>
      </c>
      <c r="AB105" s="201">
        <v>26</v>
      </c>
      <c r="AC105" s="201">
        <v>27</v>
      </c>
      <c r="AD105" s="201">
        <v>28</v>
      </c>
      <c r="AE105" s="201">
        <v>29</v>
      </c>
      <c r="AF105" s="201">
        <v>30</v>
      </c>
      <c r="AG105" s="216">
        <v>31</v>
      </c>
      <c r="AH105" s="201">
        <v>32</v>
      </c>
      <c r="AI105" s="201">
        <v>33</v>
      </c>
      <c r="AJ105" s="216">
        <v>34</v>
      </c>
      <c r="AK105" s="201">
        <v>35</v>
      </c>
      <c r="AL105" s="216">
        <v>36</v>
      </c>
      <c r="AM105" s="216"/>
    </row>
    <row r="106" spans="1:43" ht="43.2" x14ac:dyDescent="0.2">
      <c r="A106" s="13" t="s">
        <v>27</v>
      </c>
      <c r="B106" s="67" t="s">
        <v>161</v>
      </c>
      <c r="C106" s="68" t="s">
        <v>406</v>
      </c>
      <c r="D106" s="69" t="s">
        <v>405</v>
      </c>
      <c r="E106" s="69" t="s">
        <v>401</v>
      </c>
      <c r="F106" s="69" t="s">
        <v>403</v>
      </c>
      <c r="G106" s="69" t="s">
        <v>377</v>
      </c>
      <c r="H106" s="69" t="s">
        <v>373</v>
      </c>
      <c r="I106" s="69" t="s">
        <v>388</v>
      </c>
      <c r="J106" s="69" t="s">
        <v>402</v>
      </c>
      <c r="K106" s="69" t="s">
        <v>404</v>
      </c>
      <c r="L106" s="69" t="s">
        <v>399</v>
      </c>
      <c r="M106" s="69" t="s">
        <v>398</v>
      </c>
      <c r="N106" s="69" t="s">
        <v>385</v>
      </c>
      <c r="O106" s="69" t="s">
        <v>383</v>
      </c>
      <c r="P106" s="69" t="s">
        <v>397</v>
      </c>
      <c r="Q106" s="69" t="s">
        <v>378</v>
      </c>
      <c r="R106" s="69" t="s">
        <v>400</v>
      </c>
      <c r="S106" s="69" t="s">
        <v>395</v>
      </c>
      <c r="T106" s="69" t="s">
        <v>391</v>
      </c>
      <c r="U106" s="69" t="s">
        <v>379</v>
      </c>
      <c r="V106" s="69" t="s">
        <v>384</v>
      </c>
      <c r="W106" s="69" t="s">
        <v>382</v>
      </c>
      <c r="X106" s="69" t="s">
        <v>371</v>
      </c>
      <c r="Y106" s="69" t="s">
        <v>372</v>
      </c>
      <c r="Z106" s="69" t="s">
        <v>387</v>
      </c>
      <c r="AA106" s="69" t="s">
        <v>374</v>
      </c>
      <c r="AB106" s="69" t="s">
        <v>394</v>
      </c>
      <c r="AC106" s="69" t="s">
        <v>396</v>
      </c>
      <c r="AD106" s="69" t="s">
        <v>393</v>
      </c>
      <c r="AE106" s="69" t="s">
        <v>390</v>
      </c>
      <c r="AF106" s="69" t="s">
        <v>381</v>
      </c>
      <c r="AG106" s="69" t="s">
        <v>380</v>
      </c>
      <c r="AH106" s="69" t="s">
        <v>389</v>
      </c>
      <c r="AI106" s="69" t="s">
        <v>386</v>
      </c>
      <c r="AJ106" s="69" t="s">
        <v>375</v>
      </c>
      <c r="AK106" s="69" t="s">
        <v>417</v>
      </c>
      <c r="AL106" s="69" t="s">
        <v>376</v>
      </c>
      <c r="AM106" s="71"/>
      <c r="AN106" s="5" t="s">
        <v>122</v>
      </c>
    </row>
    <row r="107" spans="1:43" x14ac:dyDescent="0.2">
      <c r="A107" s="286" t="str">
        <f>A91</f>
        <v>全体(n = 1,553 )　　</v>
      </c>
      <c r="B107" s="122">
        <f>B91</f>
        <v>1553</v>
      </c>
      <c r="C107" s="130">
        <v>528</v>
      </c>
      <c r="D107" s="131">
        <v>504</v>
      </c>
      <c r="E107" s="131">
        <v>381</v>
      </c>
      <c r="F107" s="131">
        <v>367</v>
      </c>
      <c r="G107" s="131">
        <v>322</v>
      </c>
      <c r="H107" s="131">
        <v>289</v>
      </c>
      <c r="I107" s="131">
        <v>274</v>
      </c>
      <c r="J107" s="131">
        <v>241</v>
      </c>
      <c r="K107" s="131">
        <v>238</v>
      </c>
      <c r="L107" s="131">
        <v>224</v>
      </c>
      <c r="M107" s="131">
        <v>219</v>
      </c>
      <c r="N107" s="131">
        <v>212</v>
      </c>
      <c r="O107" s="131">
        <v>174</v>
      </c>
      <c r="P107" s="131">
        <v>161</v>
      </c>
      <c r="Q107" s="131">
        <v>144</v>
      </c>
      <c r="R107" s="131">
        <v>142</v>
      </c>
      <c r="S107" s="131">
        <v>137</v>
      </c>
      <c r="T107" s="131">
        <v>135</v>
      </c>
      <c r="U107" s="131">
        <v>130</v>
      </c>
      <c r="V107" s="131">
        <v>128</v>
      </c>
      <c r="W107" s="131">
        <v>124</v>
      </c>
      <c r="X107" s="131">
        <v>122</v>
      </c>
      <c r="Y107" s="131">
        <v>121</v>
      </c>
      <c r="Z107" s="131">
        <v>121</v>
      </c>
      <c r="AA107" s="131">
        <v>113</v>
      </c>
      <c r="AB107" s="131">
        <v>104</v>
      </c>
      <c r="AC107" s="131">
        <v>97</v>
      </c>
      <c r="AD107" s="131">
        <v>90</v>
      </c>
      <c r="AE107" s="131">
        <v>82</v>
      </c>
      <c r="AF107" s="131">
        <v>80</v>
      </c>
      <c r="AG107" s="131">
        <v>75</v>
      </c>
      <c r="AH107" s="131">
        <v>71</v>
      </c>
      <c r="AI107" s="131">
        <v>70</v>
      </c>
      <c r="AJ107" s="131">
        <v>66</v>
      </c>
      <c r="AK107" s="131">
        <v>54</v>
      </c>
      <c r="AL107" s="131">
        <v>18</v>
      </c>
      <c r="AM107" s="133"/>
      <c r="AN107" s="5">
        <f>SUM(C107:AM107)</f>
        <v>6358</v>
      </c>
    </row>
    <row r="108" spans="1:43" x14ac:dyDescent="0.2">
      <c r="A108" s="287"/>
      <c r="B108" s="123">
        <f t="shared" ref="B108:B118" si="57">B92</f>
        <v>100</v>
      </c>
      <c r="C108" s="134">
        <v>33.99871216999356</v>
      </c>
      <c r="D108" s="135">
        <v>32.453316162266582</v>
      </c>
      <c r="E108" s="135">
        <v>24.533161622665808</v>
      </c>
      <c r="F108" s="135">
        <v>23.631680618158406</v>
      </c>
      <c r="G108" s="135">
        <v>20.734063103670316</v>
      </c>
      <c r="H108" s="135">
        <v>18.609143593045719</v>
      </c>
      <c r="I108" s="135">
        <v>17.643271088216355</v>
      </c>
      <c r="J108" s="135">
        <v>15.518351577591757</v>
      </c>
      <c r="K108" s="135">
        <v>15.325177076625884</v>
      </c>
      <c r="L108" s="135">
        <v>14.42369607211848</v>
      </c>
      <c r="M108" s="135">
        <v>14.101738570508694</v>
      </c>
      <c r="N108" s="135">
        <v>13.650998068254991</v>
      </c>
      <c r="O108" s="135">
        <v>11.204121056020606</v>
      </c>
      <c r="P108" s="135">
        <v>10.367031551835158</v>
      </c>
      <c r="Q108" s="135">
        <v>9.2723760463618792</v>
      </c>
      <c r="R108" s="135">
        <v>9.1435930457179655</v>
      </c>
      <c r="S108" s="135">
        <v>8.8216355441081777</v>
      </c>
      <c r="T108" s="135">
        <v>8.6928525434642641</v>
      </c>
      <c r="U108" s="135">
        <v>8.3708950418544763</v>
      </c>
      <c r="V108" s="135">
        <v>8.2421120412105608</v>
      </c>
      <c r="W108" s="135">
        <v>7.9845460399227299</v>
      </c>
      <c r="X108" s="135">
        <v>7.8557630392788154</v>
      </c>
      <c r="Y108" s="135">
        <v>7.7913715389568576</v>
      </c>
      <c r="Z108" s="135">
        <v>7.7913715389568576</v>
      </c>
      <c r="AA108" s="135">
        <v>7.2762395363811976</v>
      </c>
      <c r="AB108" s="135">
        <v>6.6967160334835798</v>
      </c>
      <c r="AC108" s="135">
        <v>6.2459755312298775</v>
      </c>
      <c r="AD108" s="135">
        <v>5.7952350289761752</v>
      </c>
      <c r="AE108" s="135">
        <v>5.2801030264005151</v>
      </c>
      <c r="AF108" s="135">
        <v>5.1513200257565996</v>
      </c>
      <c r="AG108" s="135">
        <v>4.8293625241468119</v>
      </c>
      <c r="AH108" s="135">
        <v>4.5717965228589827</v>
      </c>
      <c r="AI108" s="135">
        <v>4.507405022537025</v>
      </c>
      <c r="AJ108" s="135">
        <v>4.249839021249195</v>
      </c>
      <c r="AK108" s="135">
        <v>3.4771410173857049</v>
      </c>
      <c r="AL108" s="135">
        <v>1.1590470057952349</v>
      </c>
      <c r="AM108" s="137"/>
      <c r="AN108" s="214"/>
    </row>
    <row r="109" spans="1:43" x14ac:dyDescent="0.2">
      <c r="A109" s="286" t="str">
        <f>A93</f>
        <v>岐阜圏域(n = 584 )　　</v>
      </c>
      <c r="B109" s="122">
        <f t="shared" si="57"/>
        <v>584</v>
      </c>
      <c r="C109" s="138">
        <v>201</v>
      </c>
      <c r="D109" s="139">
        <v>174</v>
      </c>
      <c r="E109" s="139">
        <v>143</v>
      </c>
      <c r="F109" s="139">
        <v>119</v>
      </c>
      <c r="G109" s="139">
        <v>114</v>
      </c>
      <c r="H109" s="139">
        <v>94</v>
      </c>
      <c r="I109" s="139">
        <v>103</v>
      </c>
      <c r="J109" s="139">
        <v>111</v>
      </c>
      <c r="K109" s="139">
        <v>78</v>
      </c>
      <c r="L109" s="139">
        <v>79</v>
      </c>
      <c r="M109" s="139">
        <v>79</v>
      </c>
      <c r="N109" s="139">
        <v>88</v>
      </c>
      <c r="O109" s="139">
        <v>56</v>
      </c>
      <c r="P109" s="139">
        <v>75</v>
      </c>
      <c r="Q109" s="139">
        <v>54</v>
      </c>
      <c r="R109" s="139">
        <v>59</v>
      </c>
      <c r="S109" s="139">
        <v>56</v>
      </c>
      <c r="T109" s="139">
        <v>52</v>
      </c>
      <c r="U109" s="139">
        <v>62</v>
      </c>
      <c r="V109" s="139">
        <v>36</v>
      </c>
      <c r="W109" s="139">
        <v>48</v>
      </c>
      <c r="X109" s="139">
        <v>45</v>
      </c>
      <c r="Y109" s="139">
        <v>52</v>
      </c>
      <c r="Z109" s="139">
        <v>38</v>
      </c>
      <c r="AA109" s="139">
        <v>43</v>
      </c>
      <c r="AB109" s="139">
        <v>44</v>
      </c>
      <c r="AC109" s="139">
        <v>44</v>
      </c>
      <c r="AD109" s="139">
        <v>35</v>
      </c>
      <c r="AE109" s="139">
        <v>25</v>
      </c>
      <c r="AF109" s="139">
        <v>31</v>
      </c>
      <c r="AG109" s="139">
        <v>38</v>
      </c>
      <c r="AH109" s="139">
        <v>34</v>
      </c>
      <c r="AI109" s="139">
        <v>40</v>
      </c>
      <c r="AJ109" s="139">
        <v>17</v>
      </c>
      <c r="AK109" s="139">
        <v>20</v>
      </c>
      <c r="AL109" s="139">
        <v>5</v>
      </c>
      <c r="AM109" s="140"/>
      <c r="AN109" s="5">
        <f>SUM(C109:AM109)</f>
        <v>2392</v>
      </c>
    </row>
    <row r="110" spans="1:43" x14ac:dyDescent="0.2">
      <c r="A110" s="287"/>
      <c r="B110" s="123">
        <f t="shared" si="57"/>
        <v>100</v>
      </c>
      <c r="C110" s="134">
        <v>34.417808219178085</v>
      </c>
      <c r="D110" s="135">
        <v>29.794520547945208</v>
      </c>
      <c r="E110" s="135">
        <v>24.486301369863014</v>
      </c>
      <c r="F110" s="135">
        <v>20.376712328767123</v>
      </c>
      <c r="G110" s="135">
        <v>19.520547945205479</v>
      </c>
      <c r="H110" s="135">
        <v>16.095890410958905</v>
      </c>
      <c r="I110" s="135">
        <v>17.636986301369863</v>
      </c>
      <c r="J110" s="135">
        <v>19.006849315068493</v>
      </c>
      <c r="K110" s="135">
        <v>13.356164383561644</v>
      </c>
      <c r="L110" s="135">
        <v>13.527397260273974</v>
      </c>
      <c r="M110" s="135">
        <v>13.527397260273974</v>
      </c>
      <c r="N110" s="135">
        <v>15.068493150684931</v>
      </c>
      <c r="O110" s="135">
        <v>9.5890410958904102</v>
      </c>
      <c r="P110" s="135">
        <v>12.842465753424658</v>
      </c>
      <c r="Q110" s="135">
        <v>9.2465753424657535</v>
      </c>
      <c r="R110" s="135">
        <v>10.102739726027398</v>
      </c>
      <c r="S110" s="135">
        <v>9.5890410958904102</v>
      </c>
      <c r="T110" s="135">
        <v>8.9041095890410951</v>
      </c>
      <c r="U110" s="135">
        <v>10.616438356164384</v>
      </c>
      <c r="V110" s="135">
        <v>6.1643835616438354</v>
      </c>
      <c r="W110" s="135">
        <v>8.2191780821917799</v>
      </c>
      <c r="X110" s="135">
        <v>7.7054794520547949</v>
      </c>
      <c r="Y110" s="135">
        <v>8.9041095890410951</v>
      </c>
      <c r="Z110" s="135">
        <v>6.506849315068493</v>
      </c>
      <c r="AA110" s="135">
        <v>7.3630136986301373</v>
      </c>
      <c r="AB110" s="135">
        <v>7.5342465753424657</v>
      </c>
      <c r="AC110" s="135">
        <v>7.5342465753424657</v>
      </c>
      <c r="AD110" s="135">
        <v>5.9931506849315062</v>
      </c>
      <c r="AE110" s="135">
        <v>4.2808219178082192</v>
      </c>
      <c r="AF110" s="135">
        <v>5.3082191780821919</v>
      </c>
      <c r="AG110" s="135">
        <v>6.506849315068493</v>
      </c>
      <c r="AH110" s="135">
        <v>5.8219178082191778</v>
      </c>
      <c r="AI110" s="135">
        <v>6.8493150684931505</v>
      </c>
      <c r="AJ110" s="135">
        <v>2.9109589041095889</v>
      </c>
      <c r="AK110" s="135">
        <v>3.4246575342465753</v>
      </c>
      <c r="AL110" s="135">
        <v>0.85616438356164382</v>
      </c>
      <c r="AM110" s="137"/>
      <c r="AN110" s="214"/>
    </row>
    <row r="111" spans="1:43" ht="13.5" customHeight="1" x14ac:dyDescent="0.2">
      <c r="A111" s="286" t="str">
        <f>A95</f>
        <v>西濃圏域(n = 280 )　　</v>
      </c>
      <c r="B111" s="122">
        <f t="shared" si="57"/>
        <v>280</v>
      </c>
      <c r="C111" s="138">
        <v>108</v>
      </c>
      <c r="D111" s="139">
        <v>106</v>
      </c>
      <c r="E111" s="139">
        <v>69</v>
      </c>
      <c r="F111" s="139">
        <v>61</v>
      </c>
      <c r="G111" s="139">
        <v>61</v>
      </c>
      <c r="H111" s="139">
        <v>52</v>
      </c>
      <c r="I111" s="139">
        <v>50</v>
      </c>
      <c r="J111" s="139">
        <v>43</v>
      </c>
      <c r="K111" s="139">
        <v>37</v>
      </c>
      <c r="L111" s="139">
        <v>43</v>
      </c>
      <c r="M111" s="139">
        <v>46</v>
      </c>
      <c r="N111" s="139">
        <v>42</v>
      </c>
      <c r="O111" s="139">
        <v>29</v>
      </c>
      <c r="P111" s="139">
        <v>23</v>
      </c>
      <c r="Q111" s="139">
        <v>25</v>
      </c>
      <c r="R111" s="139">
        <v>31</v>
      </c>
      <c r="S111" s="139">
        <v>17</v>
      </c>
      <c r="T111" s="139">
        <v>23</v>
      </c>
      <c r="U111" s="139">
        <v>18</v>
      </c>
      <c r="V111" s="139">
        <v>24</v>
      </c>
      <c r="W111" s="139">
        <v>23</v>
      </c>
      <c r="X111" s="139">
        <v>23</v>
      </c>
      <c r="Y111" s="139">
        <v>24</v>
      </c>
      <c r="Z111" s="139">
        <v>23</v>
      </c>
      <c r="AA111" s="139">
        <v>14</v>
      </c>
      <c r="AB111" s="139">
        <v>18</v>
      </c>
      <c r="AC111" s="139">
        <v>16</v>
      </c>
      <c r="AD111" s="139">
        <v>15</v>
      </c>
      <c r="AE111" s="139">
        <v>18</v>
      </c>
      <c r="AF111" s="139">
        <v>11</v>
      </c>
      <c r="AG111" s="139">
        <v>11</v>
      </c>
      <c r="AH111" s="139">
        <v>13</v>
      </c>
      <c r="AI111" s="139">
        <v>9</v>
      </c>
      <c r="AJ111" s="139">
        <v>11</v>
      </c>
      <c r="AK111" s="139">
        <v>10</v>
      </c>
      <c r="AL111" s="139">
        <v>4</v>
      </c>
      <c r="AM111" s="140"/>
      <c r="AN111" s="5">
        <f>SUM(C111:AM111)</f>
        <v>1151</v>
      </c>
    </row>
    <row r="112" spans="1:43" x14ac:dyDescent="0.2">
      <c r="A112" s="287"/>
      <c r="B112" s="123">
        <f t="shared" si="57"/>
        <v>100</v>
      </c>
      <c r="C112" s="134">
        <v>38.571428571428577</v>
      </c>
      <c r="D112" s="135">
        <v>37.857142857142854</v>
      </c>
      <c r="E112" s="135">
        <v>24.642857142857146</v>
      </c>
      <c r="F112" s="135">
        <v>21.785714285714285</v>
      </c>
      <c r="G112" s="135">
        <v>21.785714285714285</v>
      </c>
      <c r="H112" s="135">
        <v>18.571428571428573</v>
      </c>
      <c r="I112" s="135">
        <v>17.857142857142858</v>
      </c>
      <c r="J112" s="135">
        <v>15.357142857142858</v>
      </c>
      <c r="K112" s="135">
        <v>13.214285714285715</v>
      </c>
      <c r="L112" s="135">
        <v>15.357142857142858</v>
      </c>
      <c r="M112" s="135">
        <v>16.428571428571427</v>
      </c>
      <c r="N112" s="135">
        <v>15</v>
      </c>
      <c r="O112" s="135">
        <v>10.357142857142858</v>
      </c>
      <c r="P112" s="135">
        <v>8.2142857142857135</v>
      </c>
      <c r="Q112" s="135">
        <v>8.9285714285714288</v>
      </c>
      <c r="R112" s="135">
        <v>11.071428571428571</v>
      </c>
      <c r="S112" s="135">
        <v>6.0714285714285712</v>
      </c>
      <c r="T112" s="135">
        <v>8.2142857142857135</v>
      </c>
      <c r="U112" s="135">
        <v>6.4285714285714279</v>
      </c>
      <c r="V112" s="135">
        <v>8.5714285714285712</v>
      </c>
      <c r="W112" s="135">
        <v>8.2142857142857135</v>
      </c>
      <c r="X112" s="135">
        <v>8.2142857142857135</v>
      </c>
      <c r="Y112" s="135">
        <v>8.5714285714285712</v>
      </c>
      <c r="Z112" s="135">
        <v>8.2142857142857135</v>
      </c>
      <c r="AA112" s="135">
        <v>5</v>
      </c>
      <c r="AB112" s="135">
        <v>6.4285714285714279</v>
      </c>
      <c r="AC112" s="135">
        <v>5.7142857142857144</v>
      </c>
      <c r="AD112" s="135">
        <v>5.3571428571428568</v>
      </c>
      <c r="AE112" s="135">
        <v>6.4285714285714279</v>
      </c>
      <c r="AF112" s="135">
        <v>3.9285714285714284</v>
      </c>
      <c r="AG112" s="135">
        <v>3.9285714285714284</v>
      </c>
      <c r="AH112" s="135">
        <v>4.6428571428571432</v>
      </c>
      <c r="AI112" s="135">
        <v>3.214285714285714</v>
      </c>
      <c r="AJ112" s="135">
        <v>3.9285714285714284</v>
      </c>
      <c r="AK112" s="135">
        <v>3.5714285714285712</v>
      </c>
      <c r="AL112" s="135">
        <v>1.4285714285714286</v>
      </c>
      <c r="AM112" s="137"/>
      <c r="AN112" s="214"/>
    </row>
    <row r="113" spans="1:40" ht="13.5" customHeight="1" x14ac:dyDescent="0.2">
      <c r="A113" s="286" t="str">
        <f>A97</f>
        <v>中濃圏域(n = 279 )　　</v>
      </c>
      <c r="B113" s="122">
        <f t="shared" si="57"/>
        <v>279</v>
      </c>
      <c r="C113" s="138">
        <v>92</v>
      </c>
      <c r="D113" s="139">
        <v>82</v>
      </c>
      <c r="E113" s="139">
        <v>62</v>
      </c>
      <c r="F113" s="139">
        <v>75</v>
      </c>
      <c r="G113" s="139">
        <v>56</v>
      </c>
      <c r="H113" s="139">
        <v>55</v>
      </c>
      <c r="I113" s="139">
        <v>49</v>
      </c>
      <c r="J113" s="139">
        <v>39</v>
      </c>
      <c r="K113" s="139">
        <v>51</v>
      </c>
      <c r="L113" s="139">
        <v>30</v>
      </c>
      <c r="M113" s="139">
        <v>32</v>
      </c>
      <c r="N113" s="139">
        <v>30</v>
      </c>
      <c r="O113" s="139">
        <v>41</v>
      </c>
      <c r="P113" s="139">
        <v>27</v>
      </c>
      <c r="Q113" s="139">
        <v>26</v>
      </c>
      <c r="R113" s="139">
        <v>16</v>
      </c>
      <c r="S113" s="139">
        <v>30</v>
      </c>
      <c r="T113" s="139">
        <v>21</v>
      </c>
      <c r="U113" s="139">
        <v>21</v>
      </c>
      <c r="V113" s="139">
        <v>21</v>
      </c>
      <c r="W113" s="139">
        <v>14</v>
      </c>
      <c r="X113" s="139">
        <v>27</v>
      </c>
      <c r="Y113" s="139">
        <v>17</v>
      </c>
      <c r="Z113" s="139">
        <v>23</v>
      </c>
      <c r="AA113" s="139">
        <v>25</v>
      </c>
      <c r="AB113" s="139">
        <v>22</v>
      </c>
      <c r="AC113" s="139">
        <v>19</v>
      </c>
      <c r="AD113" s="139">
        <v>12</v>
      </c>
      <c r="AE113" s="139">
        <v>12</v>
      </c>
      <c r="AF113" s="139">
        <v>16</v>
      </c>
      <c r="AG113" s="139">
        <v>15</v>
      </c>
      <c r="AH113" s="139">
        <v>14</v>
      </c>
      <c r="AI113" s="139">
        <v>5</v>
      </c>
      <c r="AJ113" s="139">
        <v>15</v>
      </c>
      <c r="AK113" s="139">
        <v>7</v>
      </c>
      <c r="AL113" s="139">
        <v>4</v>
      </c>
      <c r="AM113" s="140"/>
      <c r="AN113" s="5">
        <f>SUM(C113:AM113)</f>
        <v>1103</v>
      </c>
    </row>
    <row r="114" spans="1:40" x14ac:dyDescent="0.2">
      <c r="A114" s="287"/>
      <c r="B114" s="123">
        <f t="shared" si="57"/>
        <v>100</v>
      </c>
      <c r="C114" s="134">
        <v>32.974910394265237</v>
      </c>
      <c r="D114" s="135">
        <v>29.390681003584231</v>
      </c>
      <c r="E114" s="135">
        <v>22.222222222222221</v>
      </c>
      <c r="F114" s="135">
        <v>26.881720430107524</v>
      </c>
      <c r="G114" s="135">
        <v>20.071684587813621</v>
      </c>
      <c r="H114" s="135">
        <v>19.713261648745519</v>
      </c>
      <c r="I114" s="135">
        <v>17.562724014336915</v>
      </c>
      <c r="J114" s="135">
        <v>13.978494623655912</v>
      </c>
      <c r="K114" s="135">
        <v>18.27956989247312</v>
      </c>
      <c r="L114" s="135">
        <v>10.75268817204301</v>
      </c>
      <c r="M114" s="135">
        <v>11.469534050179211</v>
      </c>
      <c r="N114" s="135">
        <v>10.75268817204301</v>
      </c>
      <c r="O114" s="135">
        <v>14.695340501792115</v>
      </c>
      <c r="P114" s="135">
        <v>9.67741935483871</v>
      </c>
      <c r="Q114" s="135">
        <v>9.3189964157706093</v>
      </c>
      <c r="R114" s="135">
        <v>5.7347670250896057</v>
      </c>
      <c r="S114" s="135">
        <v>10.75268817204301</v>
      </c>
      <c r="T114" s="135">
        <v>7.5268817204301079</v>
      </c>
      <c r="U114" s="135">
        <v>7.5268817204301079</v>
      </c>
      <c r="V114" s="135">
        <v>7.5268817204301079</v>
      </c>
      <c r="W114" s="135">
        <v>5.0179211469534053</v>
      </c>
      <c r="X114" s="135">
        <v>9.67741935483871</v>
      </c>
      <c r="Y114" s="135">
        <v>6.0931899641577063</v>
      </c>
      <c r="Z114" s="135">
        <v>8.2437275985663092</v>
      </c>
      <c r="AA114" s="135">
        <v>8.9605734767025087</v>
      </c>
      <c r="AB114" s="135">
        <v>7.8853046594982077</v>
      </c>
      <c r="AC114" s="135">
        <v>6.8100358422939076</v>
      </c>
      <c r="AD114" s="135">
        <v>4.3010752688172049</v>
      </c>
      <c r="AE114" s="135">
        <v>4.3010752688172049</v>
      </c>
      <c r="AF114" s="135">
        <v>5.7347670250896057</v>
      </c>
      <c r="AG114" s="135">
        <v>5.376344086021505</v>
      </c>
      <c r="AH114" s="135">
        <v>5.0179211469534053</v>
      </c>
      <c r="AI114" s="135">
        <v>1.7921146953405016</v>
      </c>
      <c r="AJ114" s="135">
        <v>5.376344086021505</v>
      </c>
      <c r="AK114" s="135">
        <v>2.5089605734767026</v>
      </c>
      <c r="AL114" s="135">
        <v>1.4336917562724014</v>
      </c>
      <c r="AM114" s="137"/>
      <c r="AN114" s="214"/>
    </row>
    <row r="115" spans="1:40" ht="13.5" customHeight="1" x14ac:dyDescent="0.2">
      <c r="A115" s="286" t="str">
        <f>A99</f>
        <v>東濃圏域(n = 262 )　　</v>
      </c>
      <c r="B115" s="122">
        <f t="shared" si="57"/>
        <v>262</v>
      </c>
      <c r="C115" s="138">
        <v>77</v>
      </c>
      <c r="D115" s="139">
        <v>87</v>
      </c>
      <c r="E115" s="139">
        <v>72</v>
      </c>
      <c r="F115" s="139">
        <v>72</v>
      </c>
      <c r="G115" s="139">
        <v>58</v>
      </c>
      <c r="H115" s="139">
        <v>48</v>
      </c>
      <c r="I115" s="139">
        <v>50</v>
      </c>
      <c r="J115" s="139">
        <v>35</v>
      </c>
      <c r="K115" s="139">
        <v>46</v>
      </c>
      <c r="L115" s="139">
        <v>46</v>
      </c>
      <c r="M115" s="139">
        <v>51</v>
      </c>
      <c r="N115" s="139">
        <v>29</v>
      </c>
      <c r="O115" s="139">
        <v>30</v>
      </c>
      <c r="P115" s="139">
        <v>20</v>
      </c>
      <c r="Q115" s="139">
        <v>17</v>
      </c>
      <c r="R115" s="139">
        <v>21</v>
      </c>
      <c r="S115" s="139">
        <v>21</v>
      </c>
      <c r="T115" s="139">
        <v>22</v>
      </c>
      <c r="U115" s="139">
        <v>14</v>
      </c>
      <c r="V115" s="139">
        <v>30</v>
      </c>
      <c r="W115" s="139">
        <v>28</v>
      </c>
      <c r="X115" s="139">
        <v>17</v>
      </c>
      <c r="Y115" s="139">
        <v>20</v>
      </c>
      <c r="Z115" s="139">
        <v>20</v>
      </c>
      <c r="AA115" s="139">
        <v>19</v>
      </c>
      <c r="AB115" s="139">
        <v>15</v>
      </c>
      <c r="AC115" s="139">
        <v>12</v>
      </c>
      <c r="AD115" s="139">
        <v>19</v>
      </c>
      <c r="AE115" s="139">
        <v>14</v>
      </c>
      <c r="AF115" s="139">
        <v>14</v>
      </c>
      <c r="AG115" s="139">
        <v>7</v>
      </c>
      <c r="AH115" s="139">
        <v>6</v>
      </c>
      <c r="AI115" s="139">
        <v>5</v>
      </c>
      <c r="AJ115" s="139">
        <v>15</v>
      </c>
      <c r="AK115" s="139">
        <v>12</v>
      </c>
      <c r="AL115" s="139">
        <v>2</v>
      </c>
      <c r="AM115" s="140"/>
      <c r="AN115" s="5">
        <f>SUM(C115:AM115)</f>
        <v>1071</v>
      </c>
    </row>
    <row r="116" spans="1:40" x14ac:dyDescent="0.2">
      <c r="A116" s="287"/>
      <c r="B116" s="123">
        <f t="shared" si="57"/>
        <v>100</v>
      </c>
      <c r="C116" s="134">
        <v>29.389312977099237</v>
      </c>
      <c r="D116" s="135">
        <v>33.206106870229007</v>
      </c>
      <c r="E116" s="135">
        <v>27.480916030534353</v>
      </c>
      <c r="F116" s="135">
        <v>27.480916030534353</v>
      </c>
      <c r="G116" s="135">
        <v>22.137404580152673</v>
      </c>
      <c r="H116" s="135">
        <v>18.320610687022899</v>
      </c>
      <c r="I116" s="135">
        <v>19.083969465648856</v>
      </c>
      <c r="J116" s="135">
        <v>13.358778625954198</v>
      </c>
      <c r="K116" s="135">
        <v>17.557251908396946</v>
      </c>
      <c r="L116" s="135">
        <v>17.557251908396946</v>
      </c>
      <c r="M116" s="135">
        <v>19.465648854961831</v>
      </c>
      <c r="N116" s="135">
        <v>11.068702290076336</v>
      </c>
      <c r="O116" s="135">
        <v>11.450381679389313</v>
      </c>
      <c r="P116" s="135">
        <v>7.6335877862595423</v>
      </c>
      <c r="Q116" s="135">
        <v>6.4885496183206106</v>
      </c>
      <c r="R116" s="135">
        <v>8.015267175572518</v>
      </c>
      <c r="S116" s="135">
        <v>8.015267175572518</v>
      </c>
      <c r="T116" s="135">
        <v>8.3969465648854964</v>
      </c>
      <c r="U116" s="135">
        <v>5.343511450381679</v>
      </c>
      <c r="V116" s="135">
        <v>11.450381679389313</v>
      </c>
      <c r="W116" s="135">
        <v>10.687022900763358</v>
      </c>
      <c r="X116" s="135">
        <v>6.4885496183206106</v>
      </c>
      <c r="Y116" s="135">
        <v>7.6335877862595423</v>
      </c>
      <c r="Z116" s="135">
        <v>7.6335877862595423</v>
      </c>
      <c r="AA116" s="135">
        <v>7.2519083969465647</v>
      </c>
      <c r="AB116" s="135">
        <v>5.7251908396946565</v>
      </c>
      <c r="AC116" s="135">
        <v>4.5801526717557248</v>
      </c>
      <c r="AD116" s="135">
        <v>7.2519083969465647</v>
      </c>
      <c r="AE116" s="135">
        <v>5.343511450381679</v>
      </c>
      <c r="AF116" s="135">
        <v>5.343511450381679</v>
      </c>
      <c r="AG116" s="135">
        <v>2.6717557251908395</v>
      </c>
      <c r="AH116" s="135">
        <v>2.2900763358778624</v>
      </c>
      <c r="AI116" s="135">
        <v>1.9083969465648856</v>
      </c>
      <c r="AJ116" s="135">
        <v>5.7251908396946565</v>
      </c>
      <c r="AK116" s="135">
        <v>4.5801526717557248</v>
      </c>
      <c r="AL116" s="135">
        <v>0.76335877862595414</v>
      </c>
      <c r="AM116" s="137"/>
      <c r="AN116" s="214"/>
    </row>
    <row r="117" spans="1:40" ht="13.5" customHeight="1" x14ac:dyDescent="0.2">
      <c r="A117" s="286" t="str">
        <f>A101</f>
        <v>飛騨圏域(n = 114 )　　</v>
      </c>
      <c r="B117" s="122">
        <f t="shared" si="57"/>
        <v>114</v>
      </c>
      <c r="C117" s="138">
        <v>40</v>
      </c>
      <c r="D117" s="139">
        <v>37</v>
      </c>
      <c r="E117" s="139">
        <v>28</v>
      </c>
      <c r="F117" s="139">
        <v>35</v>
      </c>
      <c r="G117" s="139">
        <v>28</v>
      </c>
      <c r="H117" s="139">
        <v>33</v>
      </c>
      <c r="I117" s="139">
        <v>15</v>
      </c>
      <c r="J117" s="139">
        <v>5</v>
      </c>
      <c r="K117" s="139">
        <v>19</v>
      </c>
      <c r="L117" s="139">
        <v>17</v>
      </c>
      <c r="M117" s="139">
        <v>7</v>
      </c>
      <c r="N117" s="139">
        <v>19</v>
      </c>
      <c r="O117" s="139">
        <v>16</v>
      </c>
      <c r="P117" s="139">
        <v>8</v>
      </c>
      <c r="Q117" s="139">
        <v>14</v>
      </c>
      <c r="R117" s="139">
        <v>9</v>
      </c>
      <c r="S117" s="139">
        <v>10</v>
      </c>
      <c r="T117" s="139">
        <v>13</v>
      </c>
      <c r="U117" s="139">
        <v>11</v>
      </c>
      <c r="V117" s="139">
        <v>14</v>
      </c>
      <c r="W117" s="139">
        <v>11</v>
      </c>
      <c r="X117" s="139">
        <v>10</v>
      </c>
      <c r="Y117" s="139">
        <v>7</v>
      </c>
      <c r="Z117" s="139">
        <v>15</v>
      </c>
      <c r="AA117" s="139">
        <v>9</v>
      </c>
      <c r="AB117" s="139">
        <v>5</v>
      </c>
      <c r="AC117" s="139">
        <v>5</v>
      </c>
      <c r="AD117" s="139">
        <v>7</v>
      </c>
      <c r="AE117" s="139">
        <v>12</v>
      </c>
      <c r="AF117" s="139">
        <v>5</v>
      </c>
      <c r="AG117" s="139">
        <v>3</v>
      </c>
      <c r="AH117" s="139">
        <v>2</v>
      </c>
      <c r="AI117" s="139">
        <v>6</v>
      </c>
      <c r="AJ117" s="139">
        <v>7</v>
      </c>
      <c r="AK117" s="139">
        <v>5</v>
      </c>
      <c r="AL117" s="139">
        <v>2</v>
      </c>
      <c r="AM117" s="140"/>
      <c r="AN117" s="5">
        <f>SUM(C117:AM117)</f>
        <v>489</v>
      </c>
    </row>
    <row r="118" spans="1:40" x14ac:dyDescent="0.2">
      <c r="A118" s="287"/>
      <c r="B118" s="123">
        <f t="shared" si="57"/>
        <v>100</v>
      </c>
      <c r="C118" s="134">
        <v>35.087719298245609</v>
      </c>
      <c r="D118" s="135">
        <v>32.456140350877192</v>
      </c>
      <c r="E118" s="135">
        <v>24.561403508771928</v>
      </c>
      <c r="F118" s="135">
        <v>30.701754385964914</v>
      </c>
      <c r="G118" s="135">
        <v>24.561403508771928</v>
      </c>
      <c r="H118" s="135">
        <v>28.947368421052634</v>
      </c>
      <c r="I118" s="135">
        <v>13.157894736842104</v>
      </c>
      <c r="J118" s="135">
        <v>4.3859649122807012</v>
      </c>
      <c r="K118" s="135">
        <v>16.666666666666664</v>
      </c>
      <c r="L118" s="135">
        <v>14.912280701754385</v>
      </c>
      <c r="M118" s="135">
        <v>6.140350877192982</v>
      </c>
      <c r="N118" s="135">
        <v>16.666666666666664</v>
      </c>
      <c r="O118" s="135">
        <v>14.035087719298245</v>
      </c>
      <c r="P118" s="135">
        <v>7.0175438596491224</v>
      </c>
      <c r="Q118" s="135">
        <v>12.280701754385964</v>
      </c>
      <c r="R118" s="135">
        <v>7.8947368421052628</v>
      </c>
      <c r="S118" s="135">
        <v>8.7719298245614024</v>
      </c>
      <c r="T118" s="135">
        <v>11.403508771929824</v>
      </c>
      <c r="U118" s="135">
        <v>9.6491228070175428</v>
      </c>
      <c r="V118" s="135">
        <v>12.280701754385964</v>
      </c>
      <c r="W118" s="135">
        <v>9.6491228070175428</v>
      </c>
      <c r="X118" s="135">
        <v>8.7719298245614024</v>
      </c>
      <c r="Y118" s="135">
        <v>6.140350877192982</v>
      </c>
      <c r="Z118" s="135">
        <v>13.157894736842104</v>
      </c>
      <c r="AA118" s="135">
        <v>7.8947368421052628</v>
      </c>
      <c r="AB118" s="135">
        <v>4.3859649122807012</v>
      </c>
      <c r="AC118" s="135">
        <v>4.3859649122807012</v>
      </c>
      <c r="AD118" s="135">
        <v>6.140350877192982</v>
      </c>
      <c r="AE118" s="135">
        <v>10.526315789473683</v>
      </c>
      <c r="AF118" s="135">
        <v>4.3859649122807012</v>
      </c>
      <c r="AG118" s="135">
        <v>2.6315789473684208</v>
      </c>
      <c r="AH118" s="135">
        <v>1.7543859649122806</v>
      </c>
      <c r="AI118" s="135">
        <v>5.2631578947368416</v>
      </c>
      <c r="AJ118" s="135">
        <v>6.140350877192982</v>
      </c>
      <c r="AK118" s="135">
        <v>4.3859649122807012</v>
      </c>
      <c r="AL118" s="135">
        <v>1.7543859649122806</v>
      </c>
      <c r="AM118" s="137"/>
      <c r="AN118" s="251"/>
    </row>
    <row r="119" spans="1:40" s="205" customFormat="1" x14ac:dyDescent="0.2">
      <c r="A119" s="203"/>
      <c r="B119" s="201"/>
      <c r="C119" s="201">
        <v>1</v>
      </c>
      <c r="D119" s="201">
        <v>2</v>
      </c>
      <c r="E119" s="201">
        <v>3</v>
      </c>
      <c r="F119" s="201">
        <v>4</v>
      </c>
      <c r="G119" s="201">
        <v>5</v>
      </c>
      <c r="H119" s="201">
        <v>6</v>
      </c>
      <c r="I119" s="201">
        <v>7</v>
      </c>
      <c r="J119" s="201">
        <v>8</v>
      </c>
      <c r="K119" s="201">
        <v>9</v>
      </c>
      <c r="L119" s="201">
        <v>10</v>
      </c>
      <c r="M119" s="201">
        <v>11</v>
      </c>
      <c r="N119" s="201">
        <v>12</v>
      </c>
      <c r="O119" s="201">
        <v>13</v>
      </c>
      <c r="P119" s="201">
        <v>14</v>
      </c>
      <c r="Q119" s="201">
        <v>15</v>
      </c>
      <c r="R119" s="201">
        <v>16</v>
      </c>
      <c r="S119" s="201">
        <v>17</v>
      </c>
      <c r="T119" s="201">
        <v>18</v>
      </c>
      <c r="U119" s="201">
        <v>19</v>
      </c>
      <c r="V119" s="201">
        <v>20</v>
      </c>
      <c r="W119" s="201">
        <v>21</v>
      </c>
      <c r="X119" s="201">
        <v>22</v>
      </c>
      <c r="Y119" s="201">
        <v>23</v>
      </c>
      <c r="Z119" s="201">
        <v>23</v>
      </c>
      <c r="AA119" s="201">
        <v>25</v>
      </c>
      <c r="AB119" s="201">
        <v>26</v>
      </c>
      <c r="AC119" s="201">
        <v>27</v>
      </c>
      <c r="AD119" s="201">
        <v>28</v>
      </c>
      <c r="AE119" s="201">
        <v>29</v>
      </c>
      <c r="AF119" s="201">
        <v>30</v>
      </c>
      <c r="AG119" s="201">
        <v>31</v>
      </c>
      <c r="AH119" s="201">
        <v>32</v>
      </c>
      <c r="AI119" s="201">
        <v>33</v>
      </c>
      <c r="AJ119" s="204">
        <v>34</v>
      </c>
      <c r="AK119" s="204">
        <v>35</v>
      </c>
      <c r="AL119" s="204">
        <v>36</v>
      </c>
      <c r="AM119" s="204"/>
      <c r="AN119" s="201">
        <f>SUM(C119:AM119)</f>
        <v>665</v>
      </c>
    </row>
    <row r="120" spans="1:40" x14ac:dyDescent="0.2">
      <c r="A120" s="26" t="s">
        <v>2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9"/>
    </row>
    <row r="121" spans="1:40" ht="12.75" customHeight="1" x14ac:dyDescent="0.2">
      <c r="A121" s="6" t="s">
        <v>368</v>
      </c>
      <c r="B121" s="4"/>
      <c r="C121" s="27">
        <v>1</v>
      </c>
      <c r="D121" s="27">
        <v>2</v>
      </c>
      <c r="E121" s="27">
        <v>3</v>
      </c>
      <c r="F121" s="27">
        <v>4</v>
      </c>
      <c r="G121" s="27">
        <v>5</v>
      </c>
      <c r="H121" s="27">
        <v>6</v>
      </c>
      <c r="I121" s="27">
        <v>7</v>
      </c>
      <c r="J121" s="27">
        <v>8</v>
      </c>
      <c r="K121" s="27">
        <v>9</v>
      </c>
      <c r="L121" s="27">
        <v>10</v>
      </c>
      <c r="O121" s="191">
        <v>1</v>
      </c>
      <c r="P121" s="191">
        <v>2</v>
      </c>
      <c r="Q121" s="191">
        <v>3</v>
      </c>
      <c r="R121" s="191">
        <v>4</v>
      </c>
      <c r="S121" s="191">
        <v>5</v>
      </c>
      <c r="T121" s="191">
        <v>6</v>
      </c>
      <c r="U121" s="191">
        <v>7</v>
      </c>
      <c r="V121" s="191">
        <v>8</v>
      </c>
      <c r="W121" s="191">
        <v>9</v>
      </c>
      <c r="X121" s="191">
        <v>10</v>
      </c>
    </row>
    <row r="122" spans="1:40" ht="32.4" x14ac:dyDescent="0.2">
      <c r="A122" s="12" t="str">
        <f>A90</f>
        <v>【居住圏域別】</v>
      </c>
      <c r="B122" s="67" t="str">
        <f>B71</f>
        <v>調査数</v>
      </c>
      <c r="C122" s="68" t="str">
        <f t="shared" ref="C122:L122" si="58">C106</f>
        <v>防災対策</v>
      </c>
      <c r="D122" s="69" t="str">
        <f t="shared" si="58"/>
        <v>高齢者福祉</v>
      </c>
      <c r="E122" s="69" t="str">
        <f t="shared" si="58"/>
        <v>子育て支援</v>
      </c>
      <c r="F122" s="69" t="str">
        <f t="shared" si="58"/>
        <v>地域医療の確保</v>
      </c>
      <c r="G122" s="69" t="str">
        <f t="shared" si="58"/>
        <v>少子化対策</v>
      </c>
      <c r="H122" s="69" t="str">
        <f t="shared" si="58"/>
        <v>若者の県内定着</v>
      </c>
      <c r="I122" s="70" t="str">
        <f t="shared" si="58"/>
        <v>公共交通の充実</v>
      </c>
      <c r="J122" s="69" t="str">
        <f t="shared" si="58"/>
        <v>防犯・交通安全対策</v>
      </c>
      <c r="K122" s="70" t="str">
        <f t="shared" si="58"/>
        <v>道路整備・維持管理</v>
      </c>
      <c r="L122" s="71" t="str">
        <f t="shared" si="58"/>
        <v>自然環境保全</v>
      </c>
      <c r="M122" s="52" t="s">
        <v>35</v>
      </c>
      <c r="N122" s="12" t="str">
        <f>A122</f>
        <v>【居住圏域別】</v>
      </c>
      <c r="O122" s="68" t="str">
        <f t="shared" ref="O122:X122" si="59">C122</f>
        <v>防災対策</v>
      </c>
      <c r="P122" s="69" t="str">
        <f t="shared" si="59"/>
        <v>高齢者福祉</v>
      </c>
      <c r="Q122" s="69" t="str">
        <f t="shared" si="59"/>
        <v>子育て支援</v>
      </c>
      <c r="R122" s="69" t="str">
        <f t="shared" si="59"/>
        <v>地域医療の確保</v>
      </c>
      <c r="S122" s="69" t="str">
        <f t="shared" si="59"/>
        <v>少子化対策</v>
      </c>
      <c r="T122" s="69" t="str">
        <f t="shared" si="59"/>
        <v>若者の県内定着</v>
      </c>
      <c r="U122" s="69" t="str">
        <f t="shared" si="59"/>
        <v>公共交通の充実</v>
      </c>
      <c r="V122" s="69" t="str">
        <f t="shared" si="59"/>
        <v>防犯・交通安全対策</v>
      </c>
      <c r="W122" s="70" t="str">
        <f t="shared" si="59"/>
        <v>道路整備・維持管理</v>
      </c>
      <c r="X122" s="71" t="str">
        <f t="shared" si="59"/>
        <v>自然環境保全</v>
      </c>
    </row>
    <row r="123" spans="1:40" ht="12.75" customHeight="1" x14ac:dyDescent="0.2">
      <c r="A123" s="286" t="str">
        <f>A91</f>
        <v>全体(n = 1,553 )　　</v>
      </c>
      <c r="B123" s="122">
        <f t="shared" ref="B123:B134" si="60">B91</f>
        <v>1553</v>
      </c>
      <c r="C123" s="130">
        <f t="shared" ref="C123:L123" si="61">C107</f>
        <v>528</v>
      </c>
      <c r="D123" s="131">
        <f t="shared" si="61"/>
        <v>504</v>
      </c>
      <c r="E123" s="131">
        <f t="shared" si="61"/>
        <v>381</v>
      </c>
      <c r="F123" s="131">
        <f t="shared" si="61"/>
        <v>367</v>
      </c>
      <c r="G123" s="131">
        <f t="shared" si="61"/>
        <v>322</v>
      </c>
      <c r="H123" s="131">
        <f t="shared" si="61"/>
        <v>289</v>
      </c>
      <c r="I123" s="132">
        <f t="shared" si="61"/>
        <v>274</v>
      </c>
      <c r="J123" s="131">
        <f t="shared" si="61"/>
        <v>241</v>
      </c>
      <c r="K123" s="132">
        <f t="shared" si="61"/>
        <v>238</v>
      </c>
      <c r="L123" s="133">
        <f t="shared" si="61"/>
        <v>224</v>
      </c>
      <c r="N123" s="101" t="str">
        <f>A125</f>
        <v>岐阜圏域(n = 584 )　　</v>
      </c>
      <c r="O123" s="92">
        <f t="shared" ref="O123:X123" si="62">C126</f>
        <v>34.417808219178085</v>
      </c>
      <c r="P123" s="93">
        <f t="shared" si="62"/>
        <v>29.794520547945208</v>
      </c>
      <c r="Q123" s="93">
        <f t="shared" si="62"/>
        <v>24.486301369863014</v>
      </c>
      <c r="R123" s="93">
        <f t="shared" si="62"/>
        <v>20.376712328767123</v>
      </c>
      <c r="S123" s="93">
        <f t="shared" si="62"/>
        <v>19.520547945205479</v>
      </c>
      <c r="T123" s="93">
        <f t="shared" si="62"/>
        <v>16.095890410958905</v>
      </c>
      <c r="U123" s="93">
        <f t="shared" si="62"/>
        <v>17.636986301369863</v>
      </c>
      <c r="V123" s="93">
        <f t="shared" si="62"/>
        <v>19.006849315068493</v>
      </c>
      <c r="W123" s="94">
        <f t="shared" si="62"/>
        <v>13.356164383561644</v>
      </c>
      <c r="X123" s="95">
        <f t="shared" si="62"/>
        <v>13.527397260273974</v>
      </c>
    </row>
    <row r="124" spans="1:40" ht="12.75" customHeight="1" x14ac:dyDescent="0.2">
      <c r="A124" s="287"/>
      <c r="B124" s="123">
        <f t="shared" si="60"/>
        <v>100</v>
      </c>
      <c r="C124" s="134">
        <f t="shared" ref="C124:L124" si="63">C108</f>
        <v>33.99871216999356</v>
      </c>
      <c r="D124" s="135">
        <f t="shared" si="63"/>
        <v>32.453316162266582</v>
      </c>
      <c r="E124" s="135">
        <f t="shared" si="63"/>
        <v>24.533161622665808</v>
      </c>
      <c r="F124" s="135">
        <f t="shared" si="63"/>
        <v>23.631680618158406</v>
      </c>
      <c r="G124" s="135">
        <f t="shared" si="63"/>
        <v>20.734063103670316</v>
      </c>
      <c r="H124" s="135">
        <f t="shared" si="63"/>
        <v>18.609143593045719</v>
      </c>
      <c r="I124" s="136">
        <f t="shared" si="63"/>
        <v>17.643271088216355</v>
      </c>
      <c r="J124" s="135">
        <f t="shared" si="63"/>
        <v>15.518351577591757</v>
      </c>
      <c r="K124" s="136">
        <f t="shared" si="63"/>
        <v>15.325177076625884</v>
      </c>
      <c r="L124" s="137">
        <f t="shared" si="63"/>
        <v>14.42369607211848</v>
      </c>
      <c r="N124" s="103" t="str">
        <f>A127</f>
        <v>西濃圏域(n = 280 )　　</v>
      </c>
      <c r="O124" s="96">
        <f t="shared" ref="O124:X124" si="64">C128</f>
        <v>38.571428571428577</v>
      </c>
      <c r="P124" s="97">
        <f t="shared" si="64"/>
        <v>37.857142857142854</v>
      </c>
      <c r="Q124" s="97">
        <f t="shared" si="64"/>
        <v>24.642857142857146</v>
      </c>
      <c r="R124" s="97">
        <f t="shared" si="64"/>
        <v>21.785714285714285</v>
      </c>
      <c r="S124" s="97">
        <f t="shared" si="64"/>
        <v>21.785714285714285</v>
      </c>
      <c r="T124" s="97">
        <f t="shared" si="64"/>
        <v>18.571428571428573</v>
      </c>
      <c r="U124" s="97">
        <f t="shared" si="64"/>
        <v>17.857142857142858</v>
      </c>
      <c r="V124" s="97">
        <f t="shared" si="64"/>
        <v>15.357142857142858</v>
      </c>
      <c r="W124" s="98">
        <f t="shared" si="64"/>
        <v>13.214285714285715</v>
      </c>
      <c r="X124" s="99">
        <f t="shared" si="64"/>
        <v>15.357142857142858</v>
      </c>
    </row>
    <row r="125" spans="1:40" ht="12.75" customHeight="1" x14ac:dyDescent="0.2">
      <c r="A125" s="286" t="str">
        <f>A93</f>
        <v>岐阜圏域(n = 584 )　　</v>
      </c>
      <c r="B125" s="122">
        <f t="shared" si="60"/>
        <v>584</v>
      </c>
      <c r="C125" s="138">
        <f t="shared" ref="C125:L125" si="65">C109</f>
        <v>201</v>
      </c>
      <c r="D125" s="139">
        <f t="shared" si="65"/>
        <v>174</v>
      </c>
      <c r="E125" s="139">
        <f t="shared" si="65"/>
        <v>143</v>
      </c>
      <c r="F125" s="139">
        <f t="shared" si="65"/>
        <v>119</v>
      </c>
      <c r="G125" s="139">
        <f t="shared" si="65"/>
        <v>114</v>
      </c>
      <c r="H125" s="139">
        <f t="shared" si="65"/>
        <v>94</v>
      </c>
      <c r="I125" s="149">
        <f t="shared" si="65"/>
        <v>103</v>
      </c>
      <c r="J125" s="139">
        <f t="shared" si="65"/>
        <v>111</v>
      </c>
      <c r="K125" s="149">
        <f t="shared" si="65"/>
        <v>78</v>
      </c>
      <c r="L125" s="140">
        <f t="shared" si="65"/>
        <v>79</v>
      </c>
      <c r="N125" s="103" t="str">
        <f>A129</f>
        <v>中濃圏域(n = 279 )　　</v>
      </c>
      <c r="O125" s="96">
        <f t="shared" ref="O125:X125" si="66">C130</f>
        <v>32.974910394265237</v>
      </c>
      <c r="P125" s="97">
        <f t="shared" si="66"/>
        <v>29.390681003584231</v>
      </c>
      <c r="Q125" s="97">
        <f t="shared" si="66"/>
        <v>22.222222222222221</v>
      </c>
      <c r="R125" s="97">
        <f t="shared" si="66"/>
        <v>26.881720430107524</v>
      </c>
      <c r="S125" s="97">
        <f t="shared" si="66"/>
        <v>20.071684587813621</v>
      </c>
      <c r="T125" s="97">
        <f t="shared" si="66"/>
        <v>19.713261648745519</v>
      </c>
      <c r="U125" s="97">
        <f t="shared" si="66"/>
        <v>17.562724014336915</v>
      </c>
      <c r="V125" s="97">
        <f t="shared" si="66"/>
        <v>13.978494623655912</v>
      </c>
      <c r="W125" s="98">
        <f t="shared" si="66"/>
        <v>18.27956989247312</v>
      </c>
      <c r="X125" s="99">
        <f t="shared" si="66"/>
        <v>10.75268817204301</v>
      </c>
    </row>
    <row r="126" spans="1:40" ht="13.5" customHeight="1" x14ac:dyDescent="0.2">
      <c r="A126" s="287"/>
      <c r="B126" s="123">
        <f t="shared" si="60"/>
        <v>100</v>
      </c>
      <c r="C126" s="134">
        <f t="shared" ref="C126:L126" si="67">C110</f>
        <v>34.417808219178085</v>
      </c>
      <c r="D126" s="135">
        <f t="shared" si="67"/>
        <v>29.794520547945208</v>
      </c>
      <c r="E126" s="135">
        <f t="shared" si="67"/>
        <v>24.486301369863014</v>
      </c>
      <c r="F126" s="135">
        <f t="shared" si="67"/>
        <v>20.376712328767123</v>
      </c>
      <c r="G126" s="135">
        <f t="shared" si="67"/>
        <v>19.520547945205479</v>
      </c>
      <c r="H126" s="135">
        <f t="shared" si="67"/>
        <v>16.095890410958905</v>
      </c>
      <c r="I126" s="136">
        <f t="shared" si="67"/>
        <v>17.636986301369863</v>
      </c>
      <c r="J126" s="135">
        <f t="shared" si="67"/>
        <v>19.006849315068493</v>
      </c>
      <c r="K126" s="136">
        <f t="shared" si="67"/>
        <v>13.356164383561644</v>
      </c>
      <c r="L126" s="137">
        <f t="shared" si="67"/>
        <v>13.527397260273974</v>
      </c>
      <c r="N126" s="103" t="str">
        <f>A131</f>
        <v>東濃圏域(n = 262 )　　</v>
      </c>
      <c r="O126" s="96">
        <f t="shared" ref="O126:X126" si="68">C132</f>
        <v>29.389312977099237</v>
      </c>
      <c r="P126" s="97">
        <f t="shared" si="68"/>
        <v>33.206106870229007</v>
      </c>
      <c r="Q126" s="97">
        <f t="shared" si="68"/>
        <v>27.480916030534353</v>
      </c>
      <c r="R126" s="97">
        <f t="shared" si="68"/>
        <v>27.480916030534353</v>
      </c>
      <c r="S126" s="97">
        <f t="shared" si="68"/>
        <v>22.137404580152673</v>
      </c>
      <c r="T126" s="97">
        <f t="shared" si="68"/>
        <v>18.320610687022899</v>
      </c>
      <c r="U126" s="97">
        <f t="shared" si="68"/>
        <v>19.083969465648856</v>
      </c>
      <c r="V126" s="97">
        <f t="shared" si="68"/>
        <v>13.358778625954198</v>
      </c>
      <c r="W126" s="98">
        <f t="shared" si="68"/>
        <v>17.557251908396946</v>
      </c>
      <c r="X126" s="99">
        <f t="shared" si="68"/>
        <v>17.557251908396946</v>
      </c>
    </row>
    <row r="127" spans="1:40" ht="13.5" customHeight="1" x14ac:dyDescent="0.2">
      <c r="A127" s="286" t="str">
        <f>A95</f>
        <v>西濃圏域(n = 280 )　　</v>
      </c>
      <c r="B127" s="122">
        <f t="shared" si="60"/>
        <v>280</v>
      </c>
      <c r="C127" s="138">
        <f t="shared" ref="C127:L127" si="69">C111</f>
        <v>108</v>
      </c>
      <c r="D127" s="139">
        <f t="shared" si="69"/>
        <v>106</v>
      </c>
      <c r="E127" s="139">
        <f t="shared" si="69"/>
        <v>69</v>
      </c>
      <c r="F127" s="139">
        <f t="shared" si="69"/>
        <v>61</v>
      </c>
      <c r="G127" s="139">
        <f t="shared" si="69"/>
        <v>61</v>
      </c>
      <c r="H127" s="139">
        <f t="shared" si="69"/>
        <v>52</v>
      </c>
      <c r="I127" s="149">
        <f t="shared" si="69"/>
        <v>50</v>
      </c>
      <c r="J127" s="139">
        <f t="shared" si="69"/>
        <v>43</v>
      </c>
      <c r="K127" s="149">
        <f t="shared" si="69"/>
        <v>37</v>
      </c>
      <c r="L127" s="140">
        <f t="shared" si="69"/>
        <v>43</v>
      </c>
      <c r="N127" s="102" t="str">
        <f>A133</f>
        <v>飛騨圏域(n = 114 )　　</v>
      </c>
      <c r="O127" s="86">
        <f t="shared" ref="O127:X127" si="70">C134</f>
        <v>35.087719298245609</v>
      </c>
      <c r="P127" s="87">
        <f t="shared" si="70"/>
        <v>32.456140350877192</v>
      </c>
      <c r="Q127" s="87">
        <f t="shared" si="70"/>
        <v>24.561403508771928</v>
      </c>
      <c r="R127" s="87">
        <f t="shared" si="70"/>
        <v>30.701754385964914</v>
      </c>
      <c r="S127" s="87">
        <f t="shared" si="70"/>
        <v>24.561403508771928</v>
      </c>
      <c r="T127" s="87">
        <f t="shared" si="70"/>
        <v>28.947368421052634</v>
      </c>
      <c r="U127" s="87">
        <f t="shared" si="70"/>
        <v>13.157894736842104</v>
      </c>
      <c r="V127" s="87">
        <f t="shared" si="70"/>
        <v>4.3859649122807012</v>
      </c>
      <c r="W127" s="88">
        <f t="shared" si="70"/>
        <v>16.666666666666664</v>
      </c>
      <c r="X127" s="89">
        <f t="shared" si="70"/>
        <v>14.912280701754385</v>
      </c>
    </row>
    <row r="128" spans="1:40" x14ac:dyDescent="0.2">
      <c r="A128" s="287"/>
      <c r="B128" s="123">
        <f t="shared" si="60"/>
        <v>100</v>
      </c>
      <c r="C128" s="134">
        <f t="shared" ref="C128:L128" si="71">C112</f>
        <v>38.571428571428577</v>
      </c>
      <c r="D128" s="135">
        <f t="shared" si="71"/>
        <v>37.857142857142854</v>
      </c>
      <c r="E128" s="135">
        <f t="shared" si="71"/>
        <v>24.642857142857146</v>
      </c>
      <c r="F128" s="135">
        <f t="shared" si="71"/>
        <v>21.785714285714285</v>
      </c>
      <c r="G128" s="135">
        <f t="shared" si="71"/>
        <v>21.785714285714285</v>
      </c>
      <c r="H128" s="135">
        <f t="shared" si="71"/>
        <v>18.571428571428573</v>
      </c>
      <c r="I128" s="136">
        <f t="shared" si="71"/>
        <v>17.857142857142858</v>
      </c>
      <c r="J128" s="135">
        <f t="shared" si="71"/>
        <v>15.357142857142858</v>
      </c>
      <c r="K128" s="136">
        <f t="shared" si="71"/>
        <v>13.214285714285715</v>
      </c>
      <c r="L128" s="137">
        <f t="shared" si="71"/>
        <v>15.357142857142858</v>
      </c>
    </row>
    <row r="129" spans="1:41" ht="13.5" customHeight="1" x14ac:dyDescent="0.2">
      <c r="A129" s="286" t="str">
        <f>A97</f>
        <v>中濃圏域(n = 279 )　　</v>
      </c>
      <c r="B129" s="122">
        <f t="shared" si="60"/>
        <v>279</v>
      </c>
      <c r="C129" s="138">
        <f t="shared" ref="C129:L129" si="72">C113</f>
        <v>92</v>
      </c>
      <c r="D129" s="139">
        <f t="shared" si="72"/>
        <v>82</v>
      </c>
      <c r="E129" s="139">
        <f t="shared" si="72"/>
        <v>62</v>
      </c>
      <c r="F129" s="139">
        <f t="shared" si="72"/>
        <v>75</v>
      </c>
      <c r="G129" s="139">
        <f t="shared" si="72"/>
        <v>56</v>
      </c>
      <c r="H129" s="139">
        <f t="shared" si="72"/>
        <v>55</v>
      </c>
      <c r="I129" s="149">
        <f t="shared" si="72"/>
        <v>49</v>
      </c>
      <c r="J129" s="139">
        <f t="shared" si="72"/>
        <v>39</v>
      </c>
      <c r="K129" s="149">
        <f t="shared" si="72"/>
        <v>51</v>
      </c>
      <c r="L129" s="140">
        <f t="shared" si="72"/>
        <v>30</v>
      </c>
    </row>
    <row r="130" spans="1:41" x14ac:dyDescent="0.2">
      <c r="A130" s="287"/>
      <c r="B130" s="123">
        <f t="shared" si="60"/>
        <v>100</v>
      </c>
      <c r="C130" s="134">
        <f t="shared" ref="C130:L130" si="73">C114</f>
        <v>32.974910394265237</v>
      </c>
      <c r="D130" s="135">
        <f t="shared" si="73"/>
        <v>29.390681003584231</v>
      </c>
      <c r="E130" s="135">
        <f t="shared" si="73"/>
        <v>22.222222222222221</v>
      </c>
      <c r="F130" s="135">
        <f t="shared" si="73"/>
        <v>26.881720430107524</v>
      </c>
      <c r="G130" s="135">
        <f t="shared" si="73"/>
        <v>20.071684587813621</v>
      </c>
      <c r="H130" s="135">
        <f t="shared" si="73"/>
        <v>19.713261648745519</v>
      </c>
      <c r="I130" s="136">
        <f t="shared" si="73"/>
        <v>17.562724014336915</v>
      </c>
      <c r="J130" s="135">
        <f t="shared" si="73"/>
        <v>13.978494623655912</v>
      </c>
      <c r="K130" s="136">
        <f t="shared" si="73"/>
        <v>18.27956989247312</v>
      </c>
      <c r="L130" s="137">
        <f t="shared" si="73"/>
        <v>10.75268817204301</v>
      </c>
    </row>
    <row r="131" spans="1:41" ht="13.5" customHeight="1" x14ac:dyDescent="0.2">
      <c r="A131" s="286" t="str">
        <f>A99</f>
        <v>東濃圏域(n = 262 )　　</v>
      </c>
      <c r="B131" s="122">
        <f t="shared" si="60"/>
        <v>262</v>
      </c>
      <c r="C131" s="138">
        <f t="shared" ref="C131:L131" si="74">C115</f>
        <v>77</v>
      </c>
      <c r="D131" s="139">
        <f t="shared" si="74"/>
        <v>87</v>
      </c>
      <c r="E131" s="139">
        <f t="shared" si="74"/>
        <v>72</v>
      </c>
      <c r="F131" s="139">
        <f t="shared" si="74"/>
        <v>72</v>
      </c>
      <c r="G131" s="139">
        <f t="shared" si="74"/>
        <v>58</v>
      </c>
      <c r="H131" s="139">
        <f t="shared" si="74"/>
        <v>48</v>
      </c>
      <c r="I131" s="149">
        <f t="shared" si="74"/>
        <v>50</v>
      </c>
      <c r="J131" s="139">
        <f t="shared" si="74"/>
        <v>35</v>
      </c>
      <c r="K131" s="149">
        <f t="shared" si="74"/>
        <v>46</v>
      </c>
      <c r="L131" s="140">
        <f t="shared" si="74"/>
        <v>46</v>
      </c>
    </row>
    <row r="132" spans="1:41" x14ac:dyDescent="0.2">
      <c r="A132" s="287"/>
      <c r="B132" s="123">
        <f t="shared" si="60"/>
        <v>100</v>
      </c>
      <c r="C132" s="134">
        <f t="shared" ref="C132:L132" si="75">C116</f>
        <v>29.389312977099237</v>
      </c>
      <c r="D132" s="135">
        <f t="shared" si="75"/>
        <v>33.206106870229007</v>
      </c>
      <c r="E132" s="135">
        <f t="shared" si="75"/>
        <v>27.480916030534353</v>
      </c>
      <c r="F132" s="135">
        <f t="shared" si="75"/>
        <v>27.480916030534353</v>
      </c>
      <c r="G132" s="135">
        <f t="shared" si="75"/>
        <v>22.137404580152673</v>
      </c>
      <c r="H132" s="135">
        <f t="shared" si="75"/>
        <v>18.320610687022899</v>
      </c>
      <c r="I132" s="136">
        <f t="shared" si="75"/>
        <v>19.083969465648856</v>
      </c>
      <c r="J132" s="135">
        <f t="shared" si="75"/>
        <v>13.358778625954198</v>
      </c>
      <c r="K132" s="136">
        <f t="shared" si="75"/>
        <v>17.557251908396946</v>
      </c>
      <c r="L132" s="137">
        <f t="shared" si="75"/>
        <v>17.557251908396946</v>
      </c>
    </row>
    <row r="133" spans="1:41" ht="13.5" customHeight="1" x14ac:dyDescent="0.2">
      <c r="A133" s="286" t="str">
        <f>A101</f>
        <v>飛騨圏域(n = 114 )　　</v>
      </c>
      <c r="B133" s="122">
        <f t="shared" si="60"/>
        <v>114</v>
      </c>
      <c r="C133" s="138">
        <f t="shared" ref="C133:L133" si="76">C117</f>
        <v>40</v>
      </c>
      <c r="D133" s="139">
        <f t="shared" si="76"/>
        <v>37</v>
      </c>
      <c r="E133" s="139">
        <f t="shared" si="76"/>
        <v>28</v>
      </c>
      <c r="F133" s="139">
        <f t="shared" si="76"/>
        <v>35</v>
      </c>
      <c r="G133" s="139">
        <f t="shared" si="76"/>
        <v>28</v>
      </c>
      <c r="H133" s="139">
        <f t="shared" si="76"/>
        <v>33</v>
      </c>
      <c r="I133" s="149">
        <f t="shared" si="76"/>
        <v>15</v>
      </c>
      <c r="J133" s="139">
        <f t="shared" si="76"/>
        <v>5</v>
      </c>
      <c r="K133" s="149">
        <f t="shared" si="76"/>
        <v>19</v>
      </c>
      <c r="L133" s="140">
        <f t="shared" si="76"/>
        <v>17</v>
      </c>
    </row>
    <row r="134" spans="1:41" x14ac:dyDescent="0.2">
      <c r="A134" s="287"/>
      <c r="B134" s="123">
        <f t="shared" si="60"/>
        <v>100</v>
      </c>
      <c r="C134" s="134">
        <f t="shared" ref="C134:L134" si="77">C118</f>
        <v>35.087719298245609</v>
      </c>
      <c r="D134" s="135">
        <f t="shared" si="77"/>
        <v>32.456140350877192</v>
      </c>
      <c r="E134" s="135">
        <f t="shared" si="77"/>
        <v>24.561403508771928</v>
      </c>
      <c r="F134" s="135">
        <f t="shared" si="77"/>
        <v>30.701754385964914</v>
      </c>
      <c r="G134" s="135">
        <f t="shared" si="77"/>
        <v>24.561403508771928</v>
      </c>
      <c r="H134" s="135">
        <f t="shared" si="77"/>
        <v>28.947368421052634</v>
      </c>
      <c r="I134" s="136">
        <f t="shared" si="77"/>
        <v>13.157894736842104</v>
      </c>
      <c r="J134" s="135">
        <f t="shared" si="77"/>
        <v>4.3859649122807012</v>
      </c>
      <c r="K134" s="136">
        <f t="shared" si="77"/>
        <v>16.666666666666664</v>
      </c>
      <c r="L134" s="137">
        <f t="shared" si="77"/>
        <v>14.912280701754385</v>
      </c>
    </row>
    <row r="136" spans="1:41" x14ac:dyDescent="0.2">
      <c r="A136" s="3" t="s">
        <v>424</v>
      </c>
      <c r="B136" s="1" t="str">
        <f>B89</f>
        <v>重点的に進めるべきだと思う分野</v>
      </c>
      <c r="C136" s="8"/>
      <c r="D136" s="9"/>
      <c r="E136" s="8"/>
      <c r="F136" s="8"/>
      <c r="G136" s="8"/>
      <c r="H136" s="9" t="s">
        <v>1</v>
      </c>
      <c r="I136" s="8"/>
      <c r="J136" s="8"/>
      <c r="K136" s="8"/>
      <c r="L136" s="8"/>
      <c r="M136" s="9" t="s">
        <v>1</v>
      </c>
      <c r="N136" s="8"/>
      <c r="O136" s="8"/>
      <c r="P136" s="8"/>
      <c r="Q136" s="9" t="s">
        <v>1</v>
      </c>
      <c r="R136" s="8"/>
      <c r="S136" s="8"/>
      <c r="T136" s="8"/>
      <c r="U136" s="8"/>
      <c r="V136" s="9" t="s">
        <v>1</v>
      </c>
      <c r="W136" s="8"/>
      <c r="X136" s="8"/>
      <c r="Y136" s="8"/>
      <c r="Z136" s="9" t="s">
        <v>1</v>
      </c>
      <c r="AA136" s="8"/>
      <c r="AB136" s="8"/>
      <c r="AC136" s="8"/>
      <c r="AD136" s="8"/>
      <c r="AE136" s="9" t="s">
        <v>1</v>
      </c>
      <c r="AF136" s="8"/>
      <c r="AG136" s="8"/>
      <c r="AH136" s="8"/>
      <c r="AI136" s="9" t="s">
        <v>1</v>
      </c>
    </row>
    <row r="137" spans="1:41" ht="43.2" x14ac:dyDescent="0.2">
      <c r="A137" s="13" t="s">
        <v>29</v>
      </c>
      <c r="B137" s="67" t="str">
        <f>B90</f>
        <v>調査数</v>
      </c>
      <c r="C137" s="68" t="str">
        <f t="shared" ref="C137:AL137" si="78">C90</f>
        <v>防災対策</v>
      </c>
      <c r="D137" s="69" t="str">
        <f t="shared" si="78"/>
        <v>自然環境保全</v>
      </c>
      <c r="E137" s="69" t="str">
        <f t="shared" si="78"/>
        <v>住環境保全</v>
      </c>
      <c r="F137" s="69" t="str">
        <f t="shared" si="78"/>
        <v>廃棄物対策</v>
      </c>
      <c r="G137" s="69" t="str">
        <f t="shared" si="78"/>
        <v>消費者保護</v>
      </c>
      <c r="H137" s="69" t="str">
        <f t="shared" si="78"/>
        <v>防犯・交通安全対策</v>
      </c>
      <c r="I137" s="69" t="str">
        <f t="shared" si="78"/>
        <v>地域コミュニティの活性化</v>
      </c>
      <c r="J137" s="69" t="str">
        <f t="shared" si="78"/>
        <v>地域医療の確保</v>
      </c>
      <c r="K137" s="69" t="str">
        <f t="shared" si="78"/>
        <v>健康増進</v>
      </c>
      <c r="L137" s="69" t="str">
        <f t="shared" si="78"/>
        <v>食品の安全対策</v>
      </c>
      <c r="M137" s="69" t="str">
        <f t="shared" si="78"/>
        <v>薬物対策</v>
      </c>
      <c r="N137" s="69" t="str">
        <f t="shared" si="78"/>
        <v>高齢者福祉</v>
      </c>
      <c r="O137" s="69" t="str">
        <f t="shared" si="78"/>
        <v>障がい者福祉</v>
      </c>
      <c r="P137" s="69" t="str">
        <f t="shared" si="78"/>
        <v>少子化対策</v>
      </c>
      <c r="Q137" s="69" t="str">
        <f t="shared" si="78"/>
        <v>子育て支援</v>
      </c>
      <c r="R137" s="69" t="str">
        <f t="shared" si="78"/>
        <v>中小企業支援</v>
      </c>
      <c r="S137" s="69" t="str">
        <f t="shared" si="78"/>
        <v>企業誘致</v>
      </c>
      <c r="T137" s="69" t="str">
        <f t="shared" si="78"/>
        <v>成長産業分野の振興</v>
      </c>
      <c r="U137" s="69" t="str">
        <f t="shared" si="78"/>
        <v>観光振興</v>
      </c>
      <c r="V137" s="69" t="str">
        <f t="shared" si="78"/>
        <v>就労支援</v>
      </c>
      <c r="W137" s="69" t="str">
        <f t="shared" si="78"/>
        <v>労働環境改善</v>
      </c>
      <c r="X137" s="69" t="str">
        <f t="shared" si="78"/>
        <v>様々な産業を担う人材の育成</v>
      </c>
      <c r="Y137" s="69" t="str">
        <f t="shared" si="78"/>
        <v>女性の活躍推進</v>
      </c>
      <c r="Z137" s="69" t="str">
        <f t="shared" si="78"/>
        <v>農業等振興</v>
      </c>
      <c r="AA137" s="69" t="str">
        <f t="shared" si="78"/>
        <v>林業振興</v>
      </c>
      <c r="AB137" s="69" t="str">
        <f t="shared" si="78"/>
        <v>道路整備・維持管理</v>
      </c>
      <c r="AC137" s="69" t="str">
        <f t="shared" si="78"/>
        <v>河川整備・維持管理</v>
      </c>
      <c r="AD137" s="69" t="str">
        <f t="shared" si="78"/>
        <v>砂防対策</v>
      </c>
      <c r="AE137" s="69" t="str">
        <f t="shared" si="78"/>
        <v>公共交通の充実</v>
      </c>
      <c r="AF137" s="69" t="str">
        <f t="shared" si="78"/>
        <v>公園整備</v>
      </c>
      <c r="AG137" s="69" t="str">
        <f t="shared" si="78"/>
        <v>学校教育の充実</v>
      </c>
      <c r="AH137" s="69" t="str">
        <f t="shared" si="78"/>
        <v>社会教育・生涯学習の充実</v>
      </c>
      <c r="AI137" s="69" t="str">
        <f t="shared" si="78"/>
        <v>文化・芸術の振興</v>
      </c>
      <c r="AJ137" s="69" t="str">
        <f t="shared" si="78"/>
        <v>スポーツやレクリエーションの推進</v>
      </c>
      <c r="AK137" s="69" t="str">
        <f t="shared" si="78"/>
        <v>若者の県内定着</v>
      </c>
      <c r="AL137" s="69" t="str">
        <f t="shared" si="78"/>
        <v>県外からの移住・定住の推進</v>
      </c>
      <c r="AM137" s="71"/>
      <c r="AN137" s="5" t="s">
        <v>122</v>
      </c>
    </row>
    <row r="138" spans="1:41" ht="13.5" customHeight="1" x14ac:dyDescent="0.2">
      <c r="A138" s="286" t="str">
        <f>'問10-2M（表）'!A138</f>
        <v>全体(n = 1,553 )　　</v>
      </c>
      <c r="B138" s="36">
        <v>1553</v>
      </c>
      <c r="C138" s="28">
        <v>528</v>
      </c>
      <c r="D138" s="29">
        <v>224</v>
      </c>
      <c r="E138" s="29">
        <v>130</v>
      </c>
      <c r="F138" s="29">
        <v>161</v>
      </c>
      <c r="G138" s="29">
        <v>144</v>
      </c>
      <c r="H138" s="29">
        <v>241</v>
      </c>
      <c r="I138" s="29">
        <v>90</v>
      </c>
      <c r="J138" s="29">
        <v>367</v>
      </c>
      <c r="K138" s="29">
        <v>97</v>
      </c>
      <c r="L138" s="29">
        <v>71</v>
      </c>
      <c r="M138" s="29">
        <v>18</v>
      </c>
      <c r="N138" s="29">
        <v>504</v>
      </c>
      <c r="O138" s="29">
        <v>135</v>
      </c>
      <c r="P138" s="29">
        <v>322</v>
      </c>
      <c r="Q138" s="29">
        <v>381</v>
      </c>
      <c r="R138" s="29">
        <v>174</v>
      </c>
      <c r="S138" s="29">
        <v>124</v>
      </c>
      <c r="T138" s="29">
        <v>80</v>
      </c>
      <c r="U138" s="29">
        <v>137</v>
      </c>
      <c r="V138" s="29">
        <v>212</v>
      </c>
      <c r="W138" s="29">
        <v>121</v>
      </c>
      <c r="X138" s="29">
        <v>122</v>
      </c>
      <c r="Y138" s="29">
        <v>113</v>
      </c>
      <c r="Z138" s="29">
        <v>82</v>
      </c>
      <c r="AA138" s="29">
        <v>66</v>
      </c>
      <c r="AB138" s="29">
        <v>238</v>
      </c>
      <c r="AC138" s="29">
        <v>142</v>
      </c>
      <c r="AD138" s="29">
        <v>121</v>
      </c>
      <c r="AE138" s="29">
        <v>274</v>
      </c>
      <c r="AF138" s="29">
        <v>104</v>
      </c>
      <c r="AG138" s="29">
        <v>219</v>
      </c>
      <c r="AH138" s="29">
        <v>75</v>
      </c>
      <c r="AI138" s="29">
        <v>70</v>
      </c>
      <c r="AJ138" s="29">
        <v>54</v>
      </c>
      <c r="AK138" s="29">
        <v>289</v>
      </c>
      <c r="AL138" s="29">
        <v>128</v>
      </c>
      <c r="AM138" s="31"/>
      <c r="AN138" s="5">
        <f>SUM(C138:AM138)</f>
        <v>6358</v>
      </c>
    </row>
    <row r="139" spans="1:41" x14ac:dyDescent="0.2">
      <c r="A139" s="287"/>
      <c r="B139" s="37">
        <v>100</v>
      </c>
      <c r="C139" s="20">
        <v>33.99871216999356</v>
      </c>
      <c r="D139" s="232">
        <v>14.42369607211848</v>
      </c>
      <c r="E139" s="232">
        <v>8.3708950418544763</v>
      </c>
      <c r="F139" s="232">
        <v>10.367031551835158</v>
      </c>
      <c r="G139" s="232">
        <v>9.2723760463618792</v>
      </c>
      <c r="H139" s="232">
        <v>15.518351577591757</v>
      </c>
      <c r="I139" s="232">
        <v>5.7952350289761752</v>
      </c>
      <c r="J139" s="232">
        <v>23.631680618158406</v>
      </c>
      <c r="K139" s="232">
        <v>6.2459755312298775</v>
      </c>
      <c r="L139" s="232">
        <v>4.5717965228589827</v>
      </c>
      <c r="M139" s="232">
        <v>1.1590470057952349</v>
      </c>
      <c r="N139" s="232">
        <v>32.453316162266582</v>
      </c>
      <c r="O139" s="232">
        <v>8.6928525434642641</v>
      </c>
      <c r="P139" s="232">
        <v>20.734063103670316</v>
      </c>
      <c r="Q139" s="232">
        <v>24.533161622665808</v>
      </c>
      <c r="R139" s="232">
        <v>11.204121056020606</v>
      </c>
      <c r="S139" s="232">
        <v>7.9845460399227299</v>
      </c>
      <c r="T139" s="232">
        <v>5.1513200257565996</v>
      </c>
      <c r="U139" s="232">
        <v>8.8216355441081777</v>
      </c>
      <c r="V139" s="232">
        <v>13.650998068254991</v>
      </c>
      <c r="W139" s="232">
        <v>7.7913715389568576</v>
      </c>
      <c r="X139" s="232">
        <v>7.8557630392788154</v>
      </c>
      <c r="Y139" s="232">
        <v>7.2762395363811976</v>
      </c>
      <c r="Z139" s="232">
        <v>5.2801030264005151</v>
      </c>
      <c r="AA139" s="232">
        <v>4.249839021249195</v>
      </c>
      <c r="AB139" s="232">
        <v>15.325177076625884</v>
      </c>
      <c r="AC139" s="232">
        <v>9.1435930457179655</v>
      </c>
      <c r="AD139" s="232">
        <v>7.7913715389568576</v>
      </c>
      <c r="AE139" s="232">
        <v>17.643271088216355</v>
      </c>
      <c r="AF139" s="232">
        <v>6.6967160334835798</v>
      </c>
      <c r="AG139" s="232">
        <v>14.101738570508694</v>
      </c>
      <c r="AH139" s="232">
        <v>4.8293625241468119</v>
      </c>
      <c r="AI139" s="232">
        <v>4.507405022537025</v>
      </c>
      <c r="AJ139" s="232">
        <v>3.4771410173857049</v>
      </c>
      <c r="AK139" s="232">
        <v>18.609143593045719</v>
      </c>
      <c r="AL139" s="232">
        <v>8.2421120412105608</v>
      </c>
      <c r="AM139" s="231"/>
      <c r="AN139" s="214"/>
    </row>
    <row r="140" spans="1:41" ht="13.5" customHeight="1" x14ac:dyDescent="0.2">
      <c r="A140" s="286" t="str">
        <f>'問10-2M（表）'!A140</f>
        <v>自営業(n = 145 )　　</v>
      </c>
      <c r="B140" s="36">
        <v>145</v>
      </c>
      <c r="C140" s="32">
        <v>46</v>
      </c>
      <c r="D140" s="33">
        <v>23</v>
      </c>
      <c r="E140" s="33">
        <v>12</v>
      </c>
      <c r="F140" s="33">
        <v>16</v>
      </c>
      <c r="G140" s="33">
        <v>13</v>
      </c>
      <c r="H140" s="33">
        <v>22</v>
      </c>
      <c r="I140" s="33">
        <v>10</v>
      </c>
      <c r="J140" s="33">
        <v>28</v>
      </c>
      <c r="K140" s="33">
        <v>7</v>
      </c>
      <c r="L140" s="33">
        <v>10</v>
      </c>
      <c r="M140" s="33">
        <v>0</v>
      </c>
      <c r="N140" s="33">
        <v>41</v>
      </c>
      <c r="O140" s="33">
        <v>9</v>
      </c>
      <c r="P140" s="33">
        <v>30</v>
      </c>
      <c r="Q140" s="33">
        <v>30</v>
      </c>
      <c r="R140" s="33">
        <v>39</v>
      </c>
      <c r="S140" s="33">
        <v>12</v>
      </c>
      <c r="T140" s="33">
        <v>14</v>
      </c>
      <c r="U140" s="33">
        <v>19</v>
      </c>
      <c r="V140" s="33">
        <v>15</v>
      </c>
      <c r="W140" s="33">
        <v>9</v>
      </c>
      <c r="X140" s="33">
        <v>12</v>
      </c>
      <c r="Y140" s="33">
        <v>5</v>
      </c>
      <c r="Z140" s="33">
        <v>17</v>
      </c>
      <c r="AA140" s="33">
        <v>12</v>
      </c>
      <c r="AB140" s="33">
        <v>22</v>
      </c>
      <c r="AC140" s="33">
        <v>10</v>
      </c>
      <c r="AD140" s="33">
        <v>9</v>
      </c>
      <c r="AE140" s="33">
        <v>17</v>
      </c>
      <c r="AF140" s="33">
        <v>7</v>
      </c>
      <c r="AG140" s="33">
        <v>16</v>
      </c>
      <c r="AH140" s="33">
        <v>6</v>
      </c>
      <c r="AI140" s="33">
        <v>7</v>
      </c>
      <c r="AJ140" s="33">
        <v>3</v>
      </c>
      <c r="AK140" s="33">
        <v>30</v>
      </c>
      <c r="AL140" s="33">
        <v>12</v>
      </c>
      <c r="AM140" s="35"/>
      <c r="AN140" s="5">
        <f>SUM(C140:AM140)</f>
        <v>590</v>
      </c>
      <c r="AO140" t="str">
        <f>" 自営業（ n = "&amp;B140&amp;"）"</f>
        <v xml:space="preserve"> 自営業（ n = 145）</v>
      </c>
    </row>
    <row r="141" spans="1:41" x14ac:dyDescent="0.2">
      <c r="A141" s="287"/>
      <c r="B141" s="37">
        <v>100</v>
      </c>
      <c r="C141" s="20">
        <f t="shared" ref="C141:AL141" si="79">C140/$B$140*100</f>
        <v>31.724137931034484</v>
      </c>
      <c r="D141" s="20">
        <f t="shared" si="79"/>
        <v>15.862068965517242</v>
      </c>
      <c r="E141" s="20">
        <f t="shared" si="79"/>
        <v>8.2758620689655178</v>
      </c>
      <c r="F141" s="20">
        <f t="shared" si="79"/>
        <v>11.03448275862069</v>
      </c>
      <c r="G141" s="20">
        <f t="shared" si="79"/>
        <v>8.9655172413793096</v>
      </c>
      <c r="H141" s="20">
        <f t="shared" si="79"/>
        <v>15.172413793103448</v>
      </c>
      <c r="I141" s="20">
        <f t="shared" si="79"/>
        <v>6.8965517241379306</v>
      </c>
      <c r="J141" s="20">
        <f t="shared" si="79"/>
        <v>19.310344827586206</v>
      </c>
      <c r="K141" s="20">
        <f t="shared" si="79"/>
        <v>4.8275862068965516</v>
      </c>
      <c r="L141" s="20">
        <f t="shared" si="79"/>
        <v>6.8965517241379306</v>
      </c>
      <c r="M141" s="20">
        <f t="shared" si="79"/>
        <v>0</v>
      </c>
      <c r="N141" s="20">
        <f t="shared" si="79"/>
        <v>28.27586206896552</v>
      </c>
      <c r="O141" s="20">
        <f t="shared" si="79"/>
        <v>6.2068965517241379</v>
      </c>
      <c r="P141" s="20">
        <f t="shared" si="79"/>
        <v>20.689655172413794</v>
      </c>
      <c r="Q141" s="20">
        <f t="shared" si="79"/>
        <v>20.689655172413794</v>
      </c>
      <c r="R141" s="20">
        <f t="shared" si="79"/>
        <v>26.896551724137929</v>
      </c>
      <c r="S141" s="20">
        <f t="shared" si="79"/>
        <v>8.2758620689655178</v>
      </c>
      <c r="T141" s="20">
        <f t="shared" si="79"/>
        <v>9.6551724137931032</v>
      </c>
      <c r="U141" s="20">
        <f t="shared" si="79"/>
        <v>13.103448275862069</v>
      </c>
      <c r="V141" s="20">
        <f t="shared" si="79"/>
        <v>10.344827586206897</v>
      </c>
      <c r="W141" s="20">
        <f t="shared" si="79"/>
        <v>6.2068965517241379</v>
      </c>
      <c r="X141" s="20">
        <f t="shared" si="79"/>
        <v>8.2758620689655178</v>
      </c>
      <c r="Y141" s="20">
        <f t="shared" si="79"/>
        <v>3.4482758620689653</v>
      </c>
      <c r="Z141" s="20">
        <f t="shared" si="79"/>
        <v>11.724137931034482</v>
      </c>
      <c r="AA141" s="20">
        <f t="shared" si="79"/>
        <v>8.2758620689655178</v>
      </c>
      <c r="AB141" s="20">
        <f t="shared" si="79"/>
        <v>15.172413793103448</v>
      </c>
      <c r="AC141" s="20">
        <f t="shared" si="79"/>
        <v>6.8965517241379306</v>
      </c>
      <c r="AD141" s="20">
        <f t="shared" si="79"/>
        <v>6.2068965517241379</v>
      </c>
      <c r="AE141" s="20">
        <f t="shared" si="79"/>
        <v>11.724137931034482</v>
      </c>
      <c r="AF141" s="20">
        <f t="shared" si="79"/>
        <v>4.8275862068965516</v>
      </c>
      <c r="AG141" s="20">
        <f t="shared" si="79"/>
        <v>11.03448275862069</v>
      </c>
      <c r="AH141" s="20">
        <f t="shared" si="79"/>
        <v>4.1379310344827589</v>
      </c>
      <c r="AI141" s="20">
        <f t="shared" si="79"/>
        <v>4.8275862068965516</v>
      </c>
      <c r="AJ141" s="20">
        <f t="shared" si="79"/>
        <v>2.0689655172413794</v>
      </c>
      <c r="AK141" s="20">
        <f t="shared" si="79"/>
        <v>20.689655172413794</v>
      </c>
      <c r="AL141" s="20">
        <f t="shared" si="79"/>
        <v>8.2758620689655178</v>
      </c>
      <c r="AM141" s="20"/>
      <c r="AN141" s="214"/>
    </row>
    <row r="142" spans="1:41" ht="13.5" customHeight="1" x14ac:dyDescent="0.2">
      <c r="A142" s="286" t="str">
        <f>'問10-2M（表）'!A142</f>
        <v>自由業(※1)(n = 14 )　　</v>
      </c>
      <c r="B142" s="36">
        <v>14</v>
      </c>
      <c r="C142" s="32">
        <v>8</v>
      </c>
      <c r="D142" s="33">
        <v>3</v>
      </c>
      <c r="E142" s="33">
        <v>3</v>
      </c>
      <c r="F142" s="33">
        <v>1</v>
      </c>
      <c r="G142" s="33">
        <v>2</v>
      </c>
      <c r="H142" s="33">
        <v>1</v>
      </c>
      <c r="I142" s="33">
        <v>1</v>
      </c>
      <c r="J142" s="33">
        <v>4</v>
      </c>
      <c r="K142" s="33">
        <v>4</v>
      </c>
      <c r="L142" s="33">
        <v>1</v>
      </c>
      <c r="M142" s="33">
        <v>0</v>
      </c>
      <c r="N142" s="33">
        <v>5</v>
      </c>
      <c r="O142" s="33">
        <v>0</v>
      </c>
      <c r="P142" s="33">
        <v>2</v>
      </c>
      <c r="Q142" s="33">
        <v>2</v>
      </c>
      <c r="R142" s="33">
        <v>1</v>
      </c>
      <c r="S142" s="33">
        <v>2</v>
      </c>
      <c r="T142" s="33">
        <v>0</v>
      </c>
      <c r="U142" s="33">
        <v>3</v>
      </c>
      <c r="V142" s="33">
        <v>2</v>
      </c>
      <c r="W142" s="33">
        <v>0</v>
      </c>
      <c r="X142" s="33">
        <v>0</v>
      </c>
      <c r="Y142" s="33">
        <v>1</v>
      </c>
      <c r="Z142" s="33">
        <v>1</v>
      </c>
      <c r="AA142" s="33">
        <v>1</v>
      </c>
      <c r="AB142" s="33">
        <v>2</v>
      </c>
      <c r="AC142" s="33">
        <v>1</v>
      </c>
      <c r="AD142" s="33">
        <v>1</v>
      </c>
      <c r="AE142" s="33">
        <v>4</v>
      </c>
      <c r="AF142" s="33">
        <v>1</v>
      </c>
      <c r="AG142" s="33">
        <v>1</v>
      </c>
      <c r="AH142" s="33">
        <v>1</v>
      </c>
      <c r="AI142" s="33">
        <v>2</v>
      </c>
      <c r="AJ142" s="33">
        <v>1</v>
      </c>
      <c r="AK142" s="33">
        <v>2</v>
      </c>
      <c r="AL142" s="33">
        <v>1</v>
      </c>
      <c r="AM142" s="35"/>
      <c r="AN142" s="5">
        <f>SUM(C142:AM142)</f>
        <v>65</v>
      </c>
      <c r="AO142" t="str">
        <f>" 自由業（ n = "&amp;B142&amp;"）"</f>
        <v xml:space="preserve"> 自由業（ n = 14）</v>
      </c>
    </row>
    <row r="143" spans="1:41" x14ac:dyDescent="0.2">
      <c r="A143" s="287"/>
      <c r="B143" s="37">
        <v>100</v>
      </c>
      <c r="C143" s="20">
        <f t="shared" ref="C143:AL143" si="80">C142/$B$142*100</f>
        <v>57.142857142857139</v>
      </c>
      <c r="D143" s="20">
        <f t="shared" si="80"/>
        <v>21.428571428571427</v>
      </c>
      <c r="E143" s="20">
        <f t="shared" si="80"/>
        <v>21.428571428571427</v>
      </c>
      <c r="F143" s="20">
        <f t="shared" si="80"/>
        <v>7.1428571428571423</v>
      </c>
      <c r="G143" s="20">
        <f t="shared" si="80"/>
        <v>14.285714285714285</v>
      </c>
      <c r="H143" s="20">
        <f t="shared" si="80"/>
        <v>7.1428571428571423</v>
      </c>
      <c r="I143" s="20">
        <f t="shared" si="80"/>
        <v>7.1428571428571423</v>
      </c>
      <c r="J143" s="20">
        <f t="shared" si="80"/>
        <v>28.571428571428569</v>
      </c>
      <c r="K143" s="20">
        <f t="shared" si="80"/>
        <v>28.571428571428569</v>
      </c>
      <c r="L143" s="20">
        <f t="shared" si="80"/>
        <v>7.1428571428571423</v>
      </c>
      <c r="M143" s="20">
        <f t="shared" si="80"/>
        <v>0</v>
      </c>
      <c r="N143" s="20">
        <f t="shared" si="80"/>
        <v>35.714285714285715</v>
      </c>
      <c r="O143" s="20">
        <f t="shared" si="80"/>
        <v>0</v>
      </c>
      <c r="P143" s="20">
        <f t="shared" si="80"/>
        <v>14.285714285714285</v>
      </c>
      <c r="Q143" s="20">
        <f t="shared" si="80"/>
        <v>14.285714285714285</v>
      </c>
      <c r="R143" s="20">
        <f t="shared" si="80"/>
        <v>7.1428571428571423</v>
      </c>
      <c r="S143" s="20">
        <f t="shared" si="80"/>
        <v>14.285714285714285</v>
      </c>
      <c r="T143" s="20">
        <f t="shared" si="80"/>
        <v>0</v>
      </c>
      <c r="U143" s="20">
        <f t="shared" si="80"/>
        <v>21.428571428571427</v>
      </c>
      <c r="V143" s="20">
        <f t="shared" si="80"/>
        <v>14.285714285714285</v>
      </c>
      <c r="W143" s="20">
        <f t="shared" si="80"/>
        <v>0</v>
      </c>
      <c r="X143" s="20">
        <f t="shared" si="80"/>
        <v>0</v>
      </c>
      <c r="Y143" s="20">
        <f t="shared" si="80"/>
        <v>7.1428571428571423</v>
      </c>
      <c r="Z143" s="20">
        <f t="shared" si="80"/>
        <v>7.1428571428571423</v>
      </c>
      <c r="AA143" s="20">
        <f t="shared" si="80"/>
        <v>7.1428571428571423</v>
      </c>
      <c r="AB143" s="20">
        <f t="shared" si="80"/>
        <v>14.285714285714285</v>
      </c>
      <c r="AC143" s="20">
        <f t="shared" si="80"/>
        <v>7.1428571428571423</v>
      </c>
      <c r="AD143" s="20">
        <f t="shared" si="80"/>
        <v>7.1428571428571423</v>
      </c>
      <c r="AE143" s="20">
        <f t="shared" si="80"/>
        <v>28.571428571428569</v>
      </c>
      <c r="AF143" s="20">
        <f t="shared" si="80"/>
        <v>7.1428571428571423</v>
      </c>
      <c r="AG143" s="20">
        <f t="shared" si="80"/>
        <v>7.1428571428571423</v>
      </c>
      <c r="AH143" s="20">
        <f t="shared" si="80"/>
        <v>7.1428571428571423</v>
      </c>
      <c r="AI143" s="20">
        <f t="shared" si="80"/>
        <v>14.285714285714285</v>
      </c>
      <c r="AJ143" s="20">
        <f t="shared" si="80"/>
        <v>7.1428571428571423</v>
      </c>
      <c r="AK143" s="20">
        <f t="shared" si="80"/>
        <v>14.285714285714285</v>
      </c>
      <c r="AL143" s="20">
        <f t="shared" si="80"/>
        <v>7.1428571428571423</v>
      </c>
      <c r="AM143" s="20"/>
      <c r="AN143" s="214"/>
    </row>
    <row r="144" spans="1:41" ht="13.5" customHeight="1" x14ac:dyDescent="0.2">
      <c r="A144" s="286" t="str">
        <f>'問10-2M（表）'!A144</f>
        <v>会社・団体役員(n = 152 )　　</v>
      </c>
      <c r="B144" s="36">
        <v>152</v>
      </c>
      <c r="C144" s="32">
        <v>43</v>
      </c>
      <c r="D144" s="33">
        <v>23</v>
      </c>
      <c r="E144" s="33">
        <v>12</v>
      </c>
      <c r="F144" s="33">
        <v>12</v>
      </c>
      <c r="G144" s="33">
        <v>9</v>
      </c>
      <c r="H144" s="33">
        <v>23</v>
      </c>
      <c r="I144" s="33">
        <v>3</v>
      </c>
      <c r="J144" s="33">
        <v>28</v>
      </c>
      <c r="K144" s="33">
        <v>15</v>
      </c>
      <c r="L144" s="33">
        <v>7</v>
      </c>
      <c r="M144" s="33">
        <v>3</v>
      </c>
      <c r="N144" s="33">
        <v>40</v>
      </c>
      <c r="O144" s="33">
        <v>13</v>
      </c>
      <c r="P144" s="33">
        <v>46</v>
      </c>
      <c r="Q144" s="33">
        <v>43</v>
      </c>
      <c r="R144" s="33">
        <v>20</v>
      </c>
      <c r="S144" s="33">
        <v>12</v>
      </c>
      <c r="T144" s="33">
        <v>10</v>
      </c>
      <c r="U144" s="33">
        <v>17</v>
      </c>
      <c r="V144" s="33">
        <v>14</v>
      </c>
      <c r="W144" s="33">
        <v>13</v>
      </c>
      <c r="X144" s="33">
        <v>9</v>
      </c>
      <c r="Y144" s="33">
        <v>14</v>
      </c>
      <c r="Z144" s="33">
        <v>8</v>
      </c>
      <c r="AA144" s="33">
        <v>7</v>
      </c>
      <c r="AB144" s="33">
        <v>28</v>
      </c>
      <c r="AC144" s="33">
        <v>12</v>
      </c>
      <c r="AD144" s="33">
        <v>11</v>
      </c>
      <c r="AE144" s="33">
        <v>25</v>
      </c>
      <c r="AF144" s="33">
        <v>10</v>
      </c>
      <c r="AG144" s="33">
        <v>25</v>
      </c>
      <c r="AH144" s="33">
        <v>6</v>
      </c>
      <c r="AI144" s="33">
        <v>5</v>
      </c>
      <c r="AJ144" s="33">
        <v>9</v>
      </c>
      <c r="AK144" s="33">
        <v>33</v>
      </c>
      <c r="AL144" s="33">
        <v>11</v>
      </c>
      <c r="AM144" s="35"/>
      <c r="AN144" s="5">
        <f>SUM(C144:AM144)</f>
        <v>619</v>
      </c>
      <c r="AO144" t="str">
        <f>" 会社・団体役員（ n = "&amp;B144&amp;"）"</f>
        <v xml:space="preserve"> 会社・団体役員（ n = 152）</v>
      </c>
    </row>
    <row r="145" spans="1:43" x14ac:dyDescent="0.2">
      <c r="A145" s="287"/>
      <c r="B145" s="37">
        <v>100</v>
      </c>
      <c r="C145" s="20">
        <f t="shared" ref="C145:AL145" si="81">C144/$B$144*100</f>
        <v>28.289473684210524</v>
      </c>
      <c r="D145" s="20">
        <f t="shared" si="81"/>
        <v>15.131578947368421</v>
      </c>
      <c r="E145" s="20">
        <f t="shared" si="81"/>
        <v>7.8947368421052628</v>
      </c>
      <c r="F145" s="20">
        <f t="shared" si="81"/>
        <v>7.8947368421052628</v>
      </c>
      <c r="G145" s="20">
        <f t="shared" si="81"/>
        <v>5.9210526315789469</v>
      </c>
      <c r="H145" s="20">
        <f t="shared" si="81"/>
        <v>15.131578947368421</v>
      </c>
      <c r="I145" s="20">
        <f t="shared" si="81"/>
        <v>1.9736842105263157</v>
      </c>
      <c r="J145" s="20">
        <f t="shared" si="81"/>
        <v>18.421052631578945</v>
      </c>
      <c r="K145" s="20">
        <f t="shared" si="81"/>
        <v>9.8684210526315788</v>
      </c>
      <c r="L145" s="20">
        <f t="shared" si="81"/>
        <v>4.6052631578947363</v>
      </c>
      <c r="M145" s="20">
        <f t="shared" si="81"/>
        <v>1.9736842105263157</v>
      </c>
      <c r="N145" s="20">
        <f t="shared" si="81"/>
        <v>26.315789473684209</v>
      </c>
      <c r="O145" s="20">
        <f t="shared" si="81"/>
        <v>8.5526315789473681</v>
      </c>
      <c r="P145" s="20">
        <f t="shared" si="81"/>
        <v>30.263157894736842</v>
      </c>
      <c r="Q145" s="20">
        <f t="shared" si="81"/>
        <v>28.289473684210524</v>
      </c>
      <c r="R145" s="20">
        <f t="shared" si="81"/>
        <v>13.157894736842104</v>
      </c>
      <c r="S145" s="20">
        <f t="shared" si="81"/>
        <v>7.8947368421052628</v>
      </c>
      <c r="T145" s="20">
        <f t="shared" si="81"/>
        <v>6.5789473684210522</v>
      </c>
      <c r="U145" s="20">
        <f t="shared" si="81"/>
        <v>11.184210526315789</v>
      </c>
      <c r="V145" s="20">
        <f t="shared" si="81"/>
        <v>9.2105263157894726</v>
      </c>
      <c r="W145" s="20">
        <f t="shared" si="81"/>
        <v>8.5526315789473681</v>
      </c>
      <c r="X145" s="20">
        <f t="shared" si="81"/>
        <v>5.9210526315789469</v>
      </c>
      <c r="Y145" s="20">
        <f t="shared" si="81"/>
        <v>9.2105263157894726</v>
      </c>
      <c r="Z145" s="20">
        <f t="shared" si="81"/>
        <v>5.2631578947368416</v>
      </c>
      <c r="AA145" s="20">
        <f t="shared" si="81"/>
        <v>4.6052631578947363</v>
      </c>
      <c r="AB145" s="20">
        <f t="shared" si="81"/>
        <v>18.421052631578945</v>
      </c>
      <c r="AC145" s="20">
        <f t="shared" si="81"/>
        <v>7.8947368421052628</v>
      </c>
      <c r="AD145" s="20">
        <f t="shared" si="81"/>
        <v>7.2368421052631584</v>
      </c>
      <c r="AE145" s="20">
        <f t="shared" si="81"/>
        <v>16.447368421052634</v>
      </c>
      <c r="AF145" s="20">
        <f t="shared" si="81"/>
        <v>6.5789473684210522</v>
      </c>
      <c r="AG145" s="20">
        <f t="shared" si="81"/>
        <v>16.447368421052634</v>
      </c>
      <c r="AH145" s="20">
        <f t="shared" si="81"/>
        <v>3.9473684210526314</v>
      </c>
      <c r="AI145" s="20">
        <f t="shared" si="81"/>
        <v>3.2894736842105261</v>
      </c>
      <c r="AJ145" s="20">
        <f t="shared" si="81"/>
        <v>5.9210526315789469</v>
      </c>
      <c r="AK145" s="20">
        <f t="shared" si="81"/>
        <v>21.710526315789476</v>
      </c>
      <c r="AL145" s="20">
        <f t="shared" si="81"/>
        <v>7.2368421052631584</v>
      </c>
      <c r="AM145" s="20"/>
      <c r="AN145" s="214"/>
    </row>
    <row r="146" spans="1:43" ht="13.5" customHeight="1" x14ac:dyDescent="0.2">
      <c r="A146" s="290" t="str">
        <f>'問10-2M（表）'!A146</f>
        <v>正規の従業員・職員(n = 361 )　　</v>
      </c>
      <c r="B146" s="36">
        <v>361</v>
      </c>
      <c r="C146" s="32">
        <v>133</v>
      </c>
      <c r="D146" s="33">
        <v>51</v>
      </c>
      <c r="E146" s="33">
        <v>23</v>
      </c>
      <c r="F146" s="33">
        <v>25</v>
      </c>
      <c r="G146" s="33">
        <v>28</v>
      </c>
      <c r="H146" s="33">
        <v>53</v>
      </c>
      <c r="I146" s="33">
        <v>19</v>
      </c>
      <c r="J146" s="33">
        <v>84</v>
      </c>
      <c r="K146" s="33">
        <v>19</v>
      </c>
      <c r="L146" s="33">
        <v>8</v>
      </c>
      <c r="M146" s="33">
        <v>3</v>
      </c>
      <c r="N146" s="33">
        <v>91</v>
      </c>
      <c r="O146" s="33">
        <v>29</v>
      </c>
      <c r="P146" s="33">
        <v>94</v>
      </c>
      <c r="Q146" s="33">
        <v>131</v>
      </c>
      <c r="R146" s="33">
        <v>40</v>
      </c>
      <c r="S146" s="33">
        <v>28</v>
      </c>
      <c r="T146" s="33">
        <v>18</v>
      </c>
      <c r="U146" s="33">
        <v>28</v>
      </c>
      <c r="V146" s="33">
        <v>47</v>
      </c>
      <c r="W146" s="33">
        <v>35</v>
      </c>
      <c r="X146" s="33">
        <v>21</v>
      </c>
      <c r="Y146" s="33">
        <v>24</v>
      </c>
      <c r="Z146" s="33">
        <v>15</v>
      </c>
      <c r="AA146" s="33">
        <v>11</v>
      </c>
      <c r="AB146" s="33">
        <v>72</v>
      </c>
      <c r="AC146" s="33">
        <v>31</v>
      </c>
      <c r="AD146" s="33">
        <v>30</v>
      </c>
      <c r="AE146" s="33">
        <v>65</v>
      </c>
      <c r="AF146" s="33">
        <v>27</v>
      </c>
      <c r="AG146" s="33">
        <v>57</v>
      </c>
      <c r="AH146" s="33">
        <v>19</v>
      </c>
      <c r="AI146" s="33">
        <v>17</v>
      </c>
      <c r="AJ146" s="33">
        <v>16</v>
      </c>
      <c r="AK146" s="33">
        <v>77</v>
      </c>
      <c r="AL146" s="33">
        <v>33</v>
      </c>
      <c r="AM146" s="35"/>
      <c r="AN146" s="5">
        <f>SUM(C146:AM146)</f>
        <v>1502</v>
      </c>
      <c r="AO146" t="str">
        <f>" 正規の従業員・職員（ n = "&amp;B146&amp;"）"</f>
        <v xml:space="preserve"> 正規の従業員・職員（ n = 361）</v>
      </c>
    </row>
    <row r="147" spans="1:43" x14ac:dyDescent="0.2">
      <c r="A147" s="291"/>
      <c r="B147" s="37">
        <v>100</v>
      </c>
      <c r="C147" s="20">
        <f t="shared" ref="C147:AL147" si="82">C146/$B$146*100</f>
        <v>36.84210526315789</v>
      </c>
      <c r="D147" s="20">
        <f t="shared" si="82"/>
        <v>14.127423822714682</v>
      </c>
      <c r="E147" s="20">
        <f t="shared" si="82"/>
        <v>6.3711911357340725</v>
      </c>
      <c r="F147" s="20">
        <f t="shared" si="82"/>
        <v>6.9252077562326875</v>
      </c>
      <c r="G147" s="20">
        <f t="shared" si="82"/>
        <v>7.7562326869806091</v>
      </c>
      <c r="H147" s="20">
        <f t="shared" si="82"/>
        <v>14.681440443213297</v>
      </c>
      <c r="I147" s="20">
        <f t="shared" si="82"/>
        <v>5.2631578947368416</v>
      </c>
      <c r="J147" s="20">
        <f t="shared" si="82"/>
        <v>23.26869806094183</v>
      </c>
      <c r="K147" s="20">
        <f t="shared" si="82"/>
        <v>5.2631578947368416</v>
      </c>
      <c r="L147" s="20">
        <f t="shared" si="82"/>
        <v>2.21606648199446</v>
      </c>
      <c r="M147" s="20">
        <f t="shared" si="82"/>
        <v>0.8310249307479225</v>
      </c>
      <c r="N147" s="20">
        <f t="shared" si="82"/>
        <v>25.207756232686979</v>
      </c>
      <c r="O147" s="20">
        <f t="shared" si="82"/>
        <v>8.0332409972299157</v>
      </c>
      <c r="P147" s="20">
        <f t="shared" si="82"/>
        <v>26.038781163434905</v>
      </c>
      <c r="Q147" s="20">
        <f t="shared" si="82"/>
        <v>36.288088642659275</v>
      </c>
      <c r="R147" s="20">
        <f t="shared" si="82"/>
        <v>11.080332409972298</v>
      </c>
      <c r="S147" s="20">
        <f t="shared" si="82"/>
        <v>7.7562326869806091</v>
      </c>
      <c r="T147" s="20">
        <f t="shared" si="82"/>
        <v>4.986149584487535</v>
      </c>
      <c r="U147" s="20">
        <f t="shared" si="82"/>
        <v>7.7562326869806091</v>
      </c>
      <c r="V147" s="20">
        <f t="shared" si="82"/>
        <v>13.019390581717452</v>
      </c>
      <c r="W147" s="20">
        <f t="shared" si="82"/>
        <v>9.6952908587257625</v>
      </c>
      <c r="X147" s="20">
        <f t="shared" si="82"/>
        <v>5.8171745152354575</v>
      </c>
      <c r="Y147" s="20">
        <f t="shared" si="82"/>
        <v>6.64819944598338</v>
      </c>
      <c r="Z147" s="20">
        <f t="shared" si="82"/>
        <v>4.1551246537396125</v>
      </c>
      <c r="AA147" s="20">
        <f t="shared" si="82"/>
        <v>3.0470914127423825</v>
      </c>
      <c r="AB147" s="20">
        <f t="shared" si="82"/>
        <v>19.94459833795014</v>
      </c>
      <c r="AC147" s="20">
        <f t="shared" si="82"/>
        <v>8.5872576177285325</v>
      </c>
      <c r="AD147" s="20">
        <f t="shared" si="82"/>
        <v>8.310249307479225</v>
      </c>
      <c r="AE147" s="20">
        <f t="shared" si="82"/>
        <v>18.005540166204987</v>
      </c>
      <c r="AF147" s="20">
        <f t="shared" si="82"/>
        <v>7.4792243767313016</v>
      </c>
      <c r="AG147" s="20">
        <f t="shared" si="82"/>
        <v>15.789473684210526</v>
      </c>
      <c r="AH147" s="20">
        <f t="shared" si="82"/>
        <v>5.2631578947368416</v>
      </c>
      <c r="AI147" s="20">
        <f t="shared" si="82"/>
        <v>4.7091412742382275</v>
      </c>
      <c r="AJ147" s="20">
        <f t="shared" si="82"/>
        <v>4.43213296398892</v>
      </c>
      <c r="AK147" s="20">
        <f t="shared" si="82"/>
        <v>21.329639889196674</v>
      </c>
      <c r="AL147" s="20">
        <f t="shared" si="82"/>
        <v>9.1412742382271475</v>
      </c>
      <c r="AM147" s="20"/>
      <c r="AN147" s="214"/>
    </row>
    <row r="148" spans="1:43" ht="13.5" customHeight="1" x14ac:dyDescent="0.2">
      <c r="A148" s="294" t="str">
        <f>'問10-2M（表）'!A148</f>
        <v>パートタイム・アルバイト・派遣(n = 288 )　　</v>
      </c>
      <c r="B148" s="36">
        <v>288</v>
      </c>
      <c r="C148" s="32">
        <v>79</v>
      </c>
      <c r="D148" s="33">
        <v>38</v>
      </c>
      <c r="E148" s="33">
        <v>22</v>
      </c>
      <c r="F148" s="33">
        <v>27</v>
      </c>
      <c r="G148" s="33">
        <v>36</v>
      </c>
      <c r="H148" s="33">
        <v>43</v>
      </c>
      <c r="I148" s="33">
        <v>18</v>
      </c>
      <c r="J148" s="33">
        <v>68</v>
      </c>
      <c r="K148" s="33">
        <v>7</v>
      </c>
      <c r="L148" s="33">
        <v>8</v>
      </c>
      <c r="M148" s="33">
        <v>1</v>
      </c>
      <c r="N148" s="33">
        <v>95</v>
      </c>
      <c r="O148" s="33">
        <v>26</v>
      </c>
      <c r="P148" s="33">
        <v>49</v>
      </c>
      <c r="Q148" s="33">
        <v>72</v>
      </c>
      <c r="R148" s="33">
        <v>35</v>
      </c>
      <c r="S148" s="33">
        <v>20</v>
      </c>
      <c r="T148" s="33">
        <v>11</v>
      </c>
      <c r="U148" s="33">
        <v>24</v>
      </c>
      <c r="V148" s="33">
        <v>59</v>
      </c>
      <c r="W148" s="33">
        <v>30</v>
      </c>
      <c r="X148" s="33">
        <v>28</v>
      </c>
      <c r="Y148" s="33">
        <v>28</v>
      </c>
      <c r="Z148" s="33">
        <v>15</v>
      </c>
      <c r="AA148" s="33">
        <v>10</v>
      </c>
      <c r="AB148" s="33">
        <v>42</v>
      </c>
      <c r="AC148" s="33">
        <v>28</v>
      </c>
      <c r="AD148" s="33">
        <v>22</v>
      </c>
      <c r="AE148" s="33">
        <v>40</v>
      </c>
      <c r="AF148" s="33">
        <v>24</v>
      </c>
      <c r="AG148" s="33">
        <v>39</v>
      </c>
      <c r="AH148" s="33">
        <v>13</v>
      </c>
      <c r="AI148" s="33">
        <v>15</v>
      </c>
      <c r="AJ148" s="33">
        <v>12</v>
      </c>
      <c r="AK148" s="33">
        <v>46</v>
      </c>
      <c r="AL148" s="33">
        <v>22</v>
      </c>
      <c r="AM148" s="35"/>
      <c r="AN148" s="5">
        <f>SUM(C148:AM148)</f>
        <v>1152</v>
      </c>
      <c r="AO148" t="str">
        <f>" パートタイム・アルバイト・派遣（ n = "&amp;B148&amp;"）"</f>
        <v xml:space="preserve"> パートタイム・アルバイト・派遣（ n = 288）</v>
      </c>
    </row>
    <row r="149" spans="1:43" x14ac:dyDescent="0.2">
      <c r="A149" s="295"/>
      <c r="B149" s="37">
        <v>100</v>
      </c>
      <c r="C149" s="20">
        <f t="shared" ref="C149:AL149" si="83">C148/$B$148*100</f>
        <v>27.430555555555557</v>
      </c>
      <c r="D149" s="20">
        <f t="shared" si="83"/>
        <v>13.194444444444445</v>
      </c>
      <c r="E149" s="20">
        <f t="shared" si="83"/>
        <v>7.6388888888888893</v>
      </c>
      <c r="F149" s="20">
        <f t="shared" si="83"/>
        <v>9.375</v>
      </c>
      <c r="G149" s="20">
        <f t="shared" si="83"/>
        <v>12.5</v>
      </c>
      <c r="H149" s="20">
        <f t="shared" si="83"/>
        <v>14.930555555555555</v>
      </c>
      <c r="I149" s="20">
        <f t="shared" si="83"/>
        <v>6.25</v>
      </c>
      <c r="J149" s="20">
        <f t="shared" si="83"/>
        <v>23.611111111111111</v>
      </c>
      <c r="K149" s="20">
        <f t="shared" si="83"/>
        <v>2.4305555555555558</v>
      </c>
      <c r="L149" s="20">
        <f t="shared" si="83"/>
        <v>2.7777777777777777</v>
      </c>
      <c r="M149" s="20">
        <f t="shared" si="83"/>
        <v>0.34722222222222221</v>
      </c>
      <c r="N149" s="20">
        <f t="shared" si="83"/>
        <v>32.986111111111107</v>
      </c>
      <c r="O149" s="20">
        <f t="shared" si="83"/>
        <v>9.0277777777777768</v>
      </c>
      <c r="P149" s="20">
        <f t="shared" si="83"/>
        <v>17.013888888888889</v>
      </c>
      <c r="Q149" s="20">
        <f t="shared" si="83"/>
        <v>25</v>
      </c>
      <c r="R149" s="20">
        <f t="shared" si="83"/>
        <v>12.152777777777777</v>
      </c>
      <c r="S149" s="20">
        <f t="shared" si="83"/>
        <v>6.9444444444444446</v>
      </c>
      <c r="T149" s="20">
        <f t="shared" si="83"/>
        <v>3.8194444444444446</v>
      </c>
      <c r="U149" s="20">
        <f t="shared" si="83"/>
        <v>8.3333333333333321</v>
      </c>
      <c r="V149" s="20">
        <f t="shared" si="83"/>
        <v>20.486111111111111</v>
      </c>
      <c r="W149" s="20">
        <f t="shared" si="83"/>
        <v>10.416666666666668</v>
      </c>
      <c r="X149" s="20">
        <f t="shared" si="83"/>
        <v>9.7222222222222232</v>
      </c>
      <c r="Y149" s="20">
        <f t="shared" si="83"/>
        <v>9.7222222222222232</v>
      </c>
      <c r="Z149" s="20">
        <f t="shared" si="83"/>
        <v>5.2083333333333339</v>
      </c>
      <c r="AA149" s="20">
        <f t="shared" si="83"/>
        <v>3.4722222222222223</v>
      </c>
      <c r="AB149" s="20">
        <f t="shared" si="83"/>
        <v>14.583333333333334</v>
      </c>
      <c r="AC149" s="20">
        <f t="shared" si="83"/>
        <v>9.7222222222222232</v>
      </c>
      <c r="AD149" s="20">
        <f t="shared" si="83"/>
        <v>7.6388888888888893</v>
      </c>
      <c r="AE149" s="20">
        <f t="shared" si="83"/>
        <v>13.888888888888889</v>
      </c>
      <c r="AF149" s="20">
        <f t="shared" si="83"/>
        <v>8.3333333333333321</v>
      </c>
      <c r="AG149" s="20">
        <f t="shared" si="83"/>
        <v>13.541666666666666</v>
      </c>
      <c r="AH149" s="20">
        <f t="shared" si="83"/>
        <v>4.5138888888888884</v>
      </c>
      <c r="AI149" s="20">
        <f t="shared" si="83"/>
        <v>5.2083333333333339</v>
      </c>
      <c r="AJ149" s="20">
        <f t="shared" si="83"/>
        <v>4.1666666666666661</v>
      </c>
      <c r="AK149" s="20">
        <f t="shared" si="83"/>
        <v>15.972222222222221</v>
      </c>
      <c r="AL149" s="20">
        <f t="shared" si="83"/>
        <v>7.6388888888888893</v>
      </c>
      <c r="AM149" s="20"/>
      <c r="AN149" s="251"/>
    </row>
    <row r="150" spans="1:43" ht="13.5" customHeight="1" x14ac:dyDescent="0.2">
      <c r="A150" s="286" t="str">
        <f>'問10-2M（表）'!A150</f>
        <v>学生(n = 43 )　　</v>
      </c>
      <c r="B150" s="36">
        <v>43</v>
      </c>
      <c r="C150" s="32">
        <v>12</v>
      </c>
      <c r="D150" s="33">
        <v>5</v>
      </c>
      <c r="E150" s="33">
        <v>5</v>
      </c>
      <c r="F150" s="33">
        <v>8</v>
      </c>
      <c r="G150" s="33">
        <v>0</v>
      </c>
      <c r="H150" s="33">
        <v>4</v>
      </c>
      <c r="I150" s="33">
        <v>3</v>
      </c>
      <c r="J150" s="33">
        <v>8</v>
      </c>
      <c r="K150" s="33">
        <v>2</v>
      </c>
      <c r="L150" s="33">
        <v>1</v>
      </c>
      <c r="M150" s="33">
        <v>2</v>
      </c>
      <c r="N150" s="33">
        <v>11</v>
      </c>
      <c r="O150" s="33">
        <v>5</v>
      </c>
      <c r="P150" s="33">
        <v>9</v>
      </c>
      <c r="Q150" s="33">
        <v>17</v>
      </c>
      <c r="R150" s="33">
        <v>5</v>
      </c>
      <c r="S150" s="33">
        <v>4</v>
      </c>
      <c r="T150" s="33">
        <v>1</v>
      </c>
      <c r="U150" s="33">
        <v>5</v>
      </c>
      <c r="V150" s="33">
        <v>10</v>
      </c>
      <c r="W150" s="33">
        <v>5</v>
      </c>
      <c r="X150" s="33">
        <v>4</v>
      </c>
      <c r="Y150" s="33">
        <v>5</v>
      </c>
      <c r="Z150" s="33">
        <v>1</v>
      </c>
      <c r="AA150" s="33">
        <v>1</v>
      </c>
      <c r="AB150" s="33">
        <v>4</v>
      </c>
      <c r="AC150" s="33">
        <v>1</v>
      </c>
      <c r="AD150" s="33">
        <v>0</v>
      </c>
      <c r="AE150" s="33">
        <v>6</v>
      </c>
      <c r="AF150" s="33">
        <v>1</v>
      </c>
      <c r="AG150" s="33">
        <v>5</v>
      </c>
      <c r="AH150" s="33">
        <v>0</v>
      </c>
      <c r="AI150" s="33">
        <v>0</v>
      </c>
      <c r="AJ150" s="33">
        <v>2</v>
      </c>
      <c r="AK150" s="33">
        <v>9</v>
      </c>
      <c r="AL150" s="33">
        <v>6</v>
      </c>
      <c r="AM150" s="35"/>
      <c r="AN150" s="5">
        <f>SUM(C150:AM150)</f>
        <v>167</v>
      </c>
      <c r="AO150" t="str">
        <f>" 学生（ n = "&amp;B150&amp;"）"</f>
        <v xml:space="preserve"> 学生（ n = 43）</v>
      </c>
    </row>
    <row r="151" spans="1:43" x14ac:dyDescent="0.2">
      <c r="A151" s="287"/>
      <c r="B151" s="37">
        <v>100</v>
      </c>
      <c r="C151" s="20">
        <f t="shared" ref="C151:AL151" si="84">C150/$B$150*100</f>
        <v>27.906976744186046</v>
      </c>
      <c r="D151" s="20">
        <f t="shared" si="84"/>
        <v>11.627906976744185</v>
      </c>
      <c r="E151" s="20">
        <f t="shared" si="84"/>
        <v>11.627906976744185</v>
      </c>
      <c r="F151" s="20">
        <f t="shared" si="84"/>
        <v>18.604651162790699</v>
      </c>
      <c r="G151" s="20">
        <f t="shared" si="84"/>
        <v>0</v>
      </c>
      <c r="H151" s="20">
        <f t="shared" si="84"/>
        <v>9.3023255813953494</v>
      </c>
      <c r="I151" s="20">
        <f t="shared" si="84"/>
        <v>6.9767441860465116</v>
      </c>
      <c r="J151" s="20">
        <f t="shared" si="84"/>
        <v>18.604651162790699</v>
      </c>
      <c r="K151" s="20">
        <f t="shared" si="84"/>
        <v>4.6511627906976747</v>
      </c>
      <c r="L151" s="20">
        <f t="shared" si="84"/>
        <v>2.3255813953488373</v>
      </c>
      <c r="M151" s="20">
        <f t="shared" si="84"/>
        <v>4.6511627906976747</v>
      </c>
      <c r="N151" s="20">
        <f t="shared" si="84"/>
        <v>25.581395348837212</v>
      </c>
      <c r="O151" s="20">
        <f t="shared" si="84"/>
        <v>11.627906976744185</v>
      </c>
      <c r="P151" s="20">
        <f t="shared" si="84"/>
        <v>20.930232558139537</v>
      </c>
      <c r="Q151" s="20">
        <f t="shared" si="84"/>
        <v>39.534883720930232</v>
      </c>
      <c r="R151" s="20">
        <f t="shared" si="84"/>
        <v>11.627906976744185</v>
      </c>
      <c r="S151" s="20">
        <f t="shared" si="84"/>
        <v>9.3023255813953494</v>
      </c>
      <c r="T151" s="20">
        <f t="shared" si="84"/>
        <v>2.3255813953488373</v>
      </c>
      <c r="U151" s="20">
        <f t="shared" si="84"/>
        <v>11.627906976744185</v>
      </c>
      <c r="V151" s="20">
        <f t="shared" si="84"/>
        <v>23.255813953488371</v>
      </c>
      <c r="W151" s="20">
        <f t="shared" si="84"/>
        <v>11.627906976744185</v>
      </c>
      <c r="X151" s="20">
        <f t="shared" si="84"/>
        <v>9.3023255813953494</v>
      </c>
      <c r="Y151" s="20">
        <f t="shared" si="84"/>
        <v>11.627906976744185</v>
      </c>
      <c r="Z151" s="20">
        <f t="shared" si="84"/>
        <v>2.3255813953488373</v>
      </c>
      <c r="AA151" s="20">
        <f t="shared" si="84"/>
        <v>2.3255813953488373</v>
      </c>
      <c r="AB151" s="20">
        <f t="shared" si="84"/>
        <v>9.3023255813953494</v>
      </c>
      <c r="AC151" s="20">
        <f t="shared" si="84"/>
        <v>2.3255813953488373</v>
      </c>
      <c r="AD151" s="20">
        <f t="shared" si="84"/>
        <v>0</v>
      </c>
      <c r="AE151" s="20">
        <f t="shared" si="84"/>
        <v>13.953488372093023</v>
      </c>
      <c r="AF151" s="20">
        <f t="shared" si="84"/>
        <v>2.3255813953488373</v>
      </c>
      <c r="AG151" s="20">
        <f t="shared" si="84"/>
        <v>11.627906976744185</v>
      </c>
      <c r="AH151" s="20">
        <f t="shared" si="84"/>
        <v>0</v>
      </c>
      <c r="AI151" s="20">
        <f t="shared" si="84"/>
        <v>0</v>
      </c>
      <c r="AJ151" s="20">
        <f t="shared" si="84"/>
        <v>4.6511627906976747</v>
      </c>
      <c r="AK151" s="20">
        <f t="shared" si="84"/>
        <v>20.930232558139537</v>
      </c>
      <c r="AL151" s="20">
        <f t="shared" si="84"/>
        <v>13.953488372093023</v>
      </c>
      <c r="AM151" s="20"/>
      <c r="AN151" s="214"/>
    </row>
    <row r="152" spans="1:43" ht="13.5" customHeight="1" x14ac:dyDescent="0.2">
      <c r="A152" s="286" t="str">
        <f>'問10-2M（表）'!A152</f>
        <v>家事従事(n = 160 )　　</v>
      </c>
      <c r="B152" s="36">
        <v>160</v>
      </c>
      <c r="C152" s="32">
        <v>59</v>
      </c>
      <c r="D152" s="33">
        <v>22</v>
      </c>
      <c r="E152" s="33">
        <v>18</v>
      </c>
      <c r="F152" s="33">
        <v>16</v>
      </c>
      <c r="G152" s="33">
        <v>12</v>
      </c>
      <c r="H152" s="33">
        <v>24</v>
      </c>
      <c r="I152" s="33">
        <v>8</v>
      </c>
      <c r="J152" s="33">
        <v>46</v>
      </c>
      <c r="K152" s="33">
        <v>15</v>
      </c>
      <c r="L152" s="33">
        <v>10</v>
      </c>
      <c r="M152" s="33">
        <v>2</v>
      </c>
      <c r="N152" s="33">
        <v>55</v>
      </c>
      <c r="O152" s="33">
        <v>11</v>
      </c>
      <c r="P152" s="33">
        <v>30</v>
      </c>
      <c r="Q152" s="33">
        <v>42</v>
      </c>
      <c r="R152" s="33">
        <v>6</v>
      </c>
      <c r="S152" s="33">
        <v>12</v>
      </c>
      <c r="T152" s="33">
        <v>8</v>
      </c>
      <c r="U152" s="33">
        <v>11</v>
      </c>
      <c r="V152" s="33">
        <v>23</v>
      </c>
      <c r="W152" s="33">
        <v>9</v>
      </c>
      <c r="X152" s="33">
        <v>19</v>
      </c>
      <c r="Y152" s="33">
        <v>17</v>
      </c>
      <c r="Z152" s="33">
        <v>6</v>
      </c>
      <c r="AA152" s="33">
        <v>4</v>
      </c>
      <c r="AB152" s="33">
        <v>17</v>
      </c>
      <c r="AC152" s="33">
        <v>11</v>
      </c>
      <c r="AD152" s="33">
        <v>14</v>
      </c>
      <c r="AE152" s="33">
        <v>35</v>
      </c>
      <c r="AF152" s="33">
        <v>16</v>
      </c>
      <c r="AG152" s="33">
        <v>25</v>
      </c>
      <c r="AH152" s="33">
        <v>9</v>
      </c>
      <c r="AI152" s="33">
        <v>10</v>
      </c>
      <c r="AJ152" s="33">
        <v>3</v>
      </c>
      <c r="AK152" s="33">
        <v>33</v>
      </c>
      <c r="AL152" s="33">
        <v>7</v>
      </c>
      <c r="AM152" s="35"/>
      <c r="AN152" s="5">
        <f>SUM(C152:AM152)</f>
        <v>665</v>
      </c>
      <c r="AO152" t="str">
        <f>" 家事従事（ n = "&amp;B152&amp;"）"</f>
        <v xml:space="preserve"> 家事従事（ n = 160）</v>
      </c>
    </row>
    <row r="153" spans="1:43" x14ac:dyDescent="0.2">
      <c r="A153" s="287"/>
      <c r="B153" s="37">
        <v>100</v>
      </c>
      <c r="C153" s="20">
        <f t="shared" ref="C153:AL153" si="85">C152/$B$152*100</f>
        <v>36.875</v>
      </c>
      <c r="D153" s="20">
        <f t="shared" si="85"/>
        <v>13.750000000000002</v>
      </c>
      <c r="E153" s="20">
        <f t="shared" si="85"/>
        <v>11.25</v>
      </c>
      <c r="F153" s="20">
        <f t="shared" si="85"/>
        <v>10</v>
      </c>
      <c r="G153" s="20">
        <f t="shared" si="85"/>
        <v>7.5</v>
      </c>
      <c r="H153" s="20">
        <f t="shared" si="85"/>
        <v>15</v>
      </c>
      <c r="I153" s="20">
        <f t="shared" si="85"/>
        <v>5</v>
      </c>
      <c r="J153" s="20">
        <f t="shared" si="85"/>
        <v>28.749999999999996</v>
      </c>
      <c r="K153" s="20">
        <f t="shared" si="85"/>
        <v>9.375</v>
      </c>
      <c r="L153" s="20">
        <f t="shared" si="85"/>
        <v>6.25</v>
      </c>
      <c r="M153" s="20">
        <f t="shared" si="85"/>
        <v>1.25</v>
      </c>
      <c r="N153" s="20">
        <f t="shared" si="85"/>
        <v>34.375</v>
      </c>
      <c r="O153" s="20">
        <f t="shared" si="85"/>
        <v>6.8750000000000009</v>
      </c>
      <c r="P153" s="20">
        <f t="shared" si="85"/>
        <v>18.75</v>
      </c>
      <c r="Q153" s="20">
        <f t="shared" si="85"/>
        <v>26.25</v>
      </c>
      <c r="R153" s="20">
        <f t="shared" si="85"/>
        <v>3.75</v>
      </c>
      <c r="S153" s="20">
        <f t="shared" si="85"/>
        <v>7.5</v>
      </c>
      <c r="T153" s="20">
        <f t="shared" si="85"/>
        <v>5</v>
      </c>
      <c r="U153" s="20">
        <f t="shared" si="85"/>
        <v>6.8750000000000009</v>
      </c>
      <c r="V153" s="20">
        <f t="shared" si="85"/>
        <v>14.374999999999998</v>
      </c>
      <c r="W153" s="20">
        <f t="shared" si="85"/>
        <v>5.625</v>
      </c>
      <c r="X153" s="20">
        <f t="shared" si="85"/>
        <v>11.875</v>
      </c>
      <c r="Y153" s="20">
        <f t="shared" si="85"/>
        <v>10.625</v>
      </c>
      <c r="Z153" s="20">
        <f t="shared" si="85"/>
        <v>3.75</v>
      </c>
      <c r="AA153" s="20">
        <f t="shared" si="85"/>
        <v>2.5</v>
      </c>
      <c r="AB153" s="20">
        <f t="shared" si="85"/>
        <v>10.625</v>
      </c>
      <c r="AC153" s="20">
        <f t="shared" si="85"/>
        <v>6.8750000000000009</v>
      </c>
      <c r="AD153" s="20">
        <f t="shared" si="85"/>
        <v>8.75</v>
      </c>
      <c r="AE153" s="20">
        <f t="shared" si="85"/>
        <v>21.875</v>
      </c>
      <c r="AF153" s="20">
        <f t="shared" si="85"/>
        <v>10</v>
      </c>
      <c r="AG153" s="20">
        <f t="shared" si="85"/>
        <v>15.625</v>
      </c>
      <c r="AH153" s="20">
        <f t="shared" si="85"/>
        <v>5.625</v>
      </c>
      <c r="AI153" s="20">
        <f t="shared" si="85"/>
        <v>6.25</v>
      </c>
      <c r="AJ153" s="20">
        <f t="shared" si="85"/>
        <v>1.875</v>
      </c>
      <c r="AK153" s="20">
        <f t="shared" si="85"/>
        <v>20.625</v>
      </c>
      <c r="AL153" s="20">
        <f t="shared" si="85"/>
        <v>4.375</v>
      </c>
      <c r="AM153" s="20"/>
      <c r="AN153" s="214"/>
    </row>
    <row r="154" spans="1:43" ht="13.5" customHeight="1" x14ac:dyDescent="0.2">
      <c r="A154" s="286" t="str">
        <f>'問10-2M（表）'!A154</f>
        <v>無職(n = 331 )　　</v>
      </c>
      <c r="B154" s="36">
        <v>331</v>
      </c>
      <c r="C154" s="32">
        <v>130</v>
      </c>
      <c r="D154" s="33">
        <v>47</v>
      </c>
      <c r="E154" s="33">
        <v>28</v>
      </c>
      <c r="F154" s="33">
        <v>50</v>
      </c>
      <c r="G154" s="33">
        <v>37</v>
      </c>
      <c r="H154" s="33">
        <v>63</v>
      </c>
      <c r="I154" s="33">
        <v>16</v>
      </c>
      <c r="J154" s="33">
        <v>90</v>
      </c>
      <c r="K154" s="33">
        <v>25</v>
      </c>
      <c r="L154" s="33">
        <v>25</v>
      </c>
      <c r="M154" s="33">
        <v>7</v>
      </c>
      <c r="N154" s="33">
        <v>142</v>
      </c>
      <c r="O154" s="33">
        <v>36</v>
      </c>
      <c r="P154" s="33">
        <v>52</v>
      </c>
      <c r="Q154" s="33">
        <v>38</v>
      </c>
      <c r="R154" s="33">
        <v>25</v>
      </c>
      <c r="S154" s="33">
        <v>30</v>
      </c>
      <c r="T154" s="33">
        <v>17</v>
      </c>
      <c r="U154" s="33">
        <v>26</v>
      </c>
      <c r="V154" s="33">
        <v>37</v>
      </c>
      <c r="W154" s="33">
        <v>17</v>
      </c>
      <c r="X154" s="33">
        <v>27</v>
      </c>
      <c r="Y154" s="33">
        <v>14</v>
      </c>
      <c r="Z154" s="33">
        <v>16</v>
      </c>
      <c r="AA154" s="33">
        <v>18</v>
      </c>
      <c r="AB154" s="33">
        <v>47</v>
      </c>
      <c r="AC154" s="33">
        <v>45</v>
      </c>
      <c r="AD154" s="33">
        <v>32</v>
      </c>
      <c r="AE154" s="33">
        <v>67</v>
      </c>
      <c r="AF154" s="33">
        <v>18</v>
      </c>
      <c r="AG154" s="33">
        <v>39</v>
      </c>
      <c r="AH154" s="33">
        <v>18</v>
      </c>
      <c r="AI154" s="33">
        <v>9</v>
      </c>
      <c r="AJ154" s="33">
        <v>7</v>
      </c>
      <c r="AK154" s="33">
        <v>47</v>
      </c>
      <c r="AL154" s="33">
        <v>31</v>
      </c>
      <c r="AM154" s="35"/>
      <c r="AN154" s="5">
        <f>SUM(C154:AM154)</f>
        <v>1373</v>
      </c>
      <c r="AO154" t="str">
        <f>" 無職（ n = "&amp;B154&amp;"）"</f>
        <v xml:space="preserve"> 無職（ n = 331）</v>
      </c>
    </row>
    <row r="155" spans="1:43" x14ac:dyDescent="0.2">
      <c r="A155" s="287"/>
      <c r="B155" s="37">
        <v>100</v>
      </c>
      <c r="C155" s="20">
        <f t="shared" ref="C155:AL155" si="86">C154/$B$154*100</f>
        <v>39.274924471299094</v>
      </c>
      <c r="D155" s="20">
        <f t="shared" si="86"/>
        <v>14.19939577039275</v>
      </c>
      <c r="E155" s="20">
        <f t="shared" si="86"/>
        <v>8.4592145015105746</v>
      </c>
      <c r="F155" s="20">
        <f t="shared" si="86"/>
        <v>15.105740181268882</v>
      </c>
      <c r="G155" s="20">
        <f t="shared" si="86"/>
        <v>11.178247734138973</v>
      </c>
      <c r="H155" s="20">
        <f t="shared" si="86"/>
        <v>19.033232628398792</v>
      </c>
      <c r="I155" s="20">
        <f t="shared" si="86"/>
        <v>4.833836858006042</v>
      </c>
      <c r="J155" s="20">
        <f t="shared" si="86"/>
        <v>27.19033232628399</v>
      </c>
      <c r="K155" s="20">
        <f t="shared" si="86"/>
        <v>7.5528700906344408</v>
      </c>
      <c r="L155" s="20">
        <f t="shared" si="86"/>
        <v>7.5528700906344408</v>
      </c>
      <c r="M155" s="20">
        <f t="shared" si="86"/>
        <v>2.1148036253776437</v>
      </c>
      <c r="N155" s="20">
        <f t="shared" si="86"/>
        <v>42.900302114803623</v>
      </c>
      <c r="O155" s="20">
        <f t="shared" si="86"/>
        <v>10.876132930513595</v>
      </c>
      <c r="P155" s="20">
        <f t="shared" si="86"/>
        <v>15.709969788519636</v>
      </c>
      <c r="Q155" s="20">
        <f t="shared" si="86"/>
        <v>11.48036253776435</v>
      </c>
      <c r="R155" s="20">
        <f t="shared" si="86"/>
        <v>7.5528700906344408</v>
      </c>
      <c r="S155" s="20">
        <f t="shared" si="86"/>
        <v>9.0634441087613293</v>
      </c>
      <c r="T155" s="20">
        <f t="shared" si="86"/>
        <v>5.1359516616314203</v>
      </c>
      <c r="U155" s="20">
        <f t="shared" si="86"/>
        <v>7.8549848942598182</v>
      </c>
      <c r="V155" s="20">
        <f t="shared" si="86"/>
        <v>11.178247734138973</v>
      </c>
      <c r="W155" s="20">
        <f t="shared" si="86"/>
        <v>5.1359516616314203</v>
      </c>
      <c r="X155" s="20">
        <f t="shared" si="86"/>
        <v>8.1570996978851973</v>
      </c>
      <c r="Y155" s="20">
        <f t="shared" si="86"/>
        <v>4.2296072507552873</v>
      </c>
      <c r="Z155" s="20">
        <f t="shared" si="86"/>
        <v>4.833836858006042</v>
      </c>
      <c r="AA155" s="20">
        <f t="shared" si="86"/>
        <v>5.4380664652567976</v>
      </c>
      <c r="AB155" s="20">
        <f t="shared" si="86"/>
        <v>14.19939577039275</v>
      </c>
      <c r="AC155" s="20">
        <f t="shared" si="86"/>
        <v>13.595166163141995</v>
      </c>
      <c r="AD155" s="20">
        <f t="shared" si="86"/>
        <v>9.667673716012084</v>
      </c>
      <c r="AE155" s="20">
        <f t="shared" si="86"/>
        <v>20.241691842900302</v>
      </c>
      <c r="AF155" s="20">
        <f t="shared" si="86"/>
        <v>5.4380664652567976</v>
      </c>
      <c r="AG155" s="20">
        <f t="shared" si="86"/>
        <v>11.782477341389729</v>
      </c>
      <c r="AH155" s="20">
        <f t="shared" si="86"/>
        <v>5.4380664652567976</v>
      </c>
      <c r="AI155" s="20">
        <f t="shared" si="86"/>
        <v>2.7190332326283988</v>
      </c>
      <c r="AJ155" s="20">
        <f t="shared" si="86"/>
        <v>2.1148036253776437</v>
      </c>
      <c r="AK155" s="20">
        <f t="shared" si="86"/>
        <v>14.19939577039275</v>
      </c>
      <c r="AL155" s="20">
        <f t="shared" si="86"/>
        <v>9.3655589123867067</v>
      </c>
      <c r="AM155" s="20"/>
      <c r="AN155" s="214"/>
    </row>
    <row r="156" spans="1:43" x14ac:dyDescent="0.2">
      <c r="A156" s="286" t="str">
        <f>'問10-2M（表）'!A156</f>
        <v>その他(n = 31 )　　</v>
      </c>
      <c r="B156" s="36">
        <v>31</v>
      </c>
      <c r="C156" s="32">
        <v>9</v>
      </c>
      <c r="D156" s="33">
        <v>6</v>
      </c>
      <c r="E156" s="33">
        <v>5</v>
      </c>
      <c r="F156" s="33">
        <v>4</v>
      </c>
      <c r="G156" s="33">
        <v>3</v>
      </c>
      <c r="H156" s="33">
        <v>3</v>
      </c>
      <c r="I156" s="33">
        <v>5</v>
      </c>
      <c r="J156" s="33">
        <v>6</v>
      </c>
      <c r="K156" s="33">
        <v>2</v>
      </c>
      <c r="L156" s="33">
        <v>1</v>
      </c>
      <c r="M156" s="33">
        <v>0</v>
      </c>
      <c r="N156" s="33">
        <v>14</v>
      </c>
      <c r="O156" s="33">
        <v>2</v>
      </c>
      <c r="P156" s="33">
        <v>5</v>
      </c>
      <c r="Q156" s="33">
        <v>2</v>
      </c>
      <c r="R156" s="33">
        <v>2</v>
      </c>
      <c r="S156" s="33">
        <v>2</v>
      </c>
      <c r="T156" s="33">
        <v>0</v>
      </c>
      <c r="U156" s="33">
        <v>3</v>
      </c>
      <c r="V156" s="33">
        <v>4</v>
      </c>
      <c r="W156" s="33">
        <v>2</v>
      </c>
      <c r="X156" s="33">
        <v>1</v>
      </c>
      <c r="Y156" s="33">
        <v>1</v>
      </c>
      <c r="Z156" s="33">
        <v>1</v>
      </c>
      <c r="AA156" s="33">
        <v>1</v>
      </c>
      <c r="AB156" s="33">
        <v>1</v>
      </c>
      <c r="AC156" s="33">
        <v>1</v>
      </c>
      <c r="AD156" s="33">
        <v>1</v>
      </c>
      <c r="AE156" s="33">
        <v>6</v>
      </c>
      <c r="AF156" s="33">
        <v>0</v>
      </c>
      <c r="AG156" s="33">
        <v>6</v>
      </c>
      <c r="AH156" s="33">
        <v>2</v>
      </c>
      <c r="AI156" s="33">
        <v>2</v>
      </c>
      <c r="AJ156" s="33">
        <v>0</v>
      </c>
      <c r="AK156" s="33">
        <v>6</v>
      </c>
      <c r="AL156" s="33">
        <v>1</v>
      </c>
      <c r="AM156" s="35"/>
      <c r="AN156" s="5">
        <f>SUM(C156:AM156)</f>
        <v>110</v>
      </c>
      <c r="AO156" t="str">
        <f>" その他（ n = "&amp;B156&amp;"）"</f>
        <v xml:space="preserve"> その他（ n = 31）</v>
      </c>
    </row>
    <row r="157" spans="1:43" x14ac:dyDescent="0.2">
      <c r="A157" s="287"/>
      <c r="B157" s="37">
        <v>100</v>
      </c>
      <c r="C157" s="20">
        <f t="shared" ref="C157:AL157" si="87">C156/$B$156*100</f>
        <v>29.032258064516132</v>
      </c>
      <c r="D157" s="20">
        <f t="shared" si="87"/>
        <v>19.35483870967742</v>
      </c>
      <c r="E157" s="20">
        <f t="shared" si="87"/>
        <v>16.129032258064516</v>
      </c>
      <c r="F157" s="20">
        <f t="shared" si="87"/>
        <v>12.903225806451612</v>
      </c>
      <c r="G157" s="20">
        <f t="shared" si="87"/>
        <v>9.67741935483871</v>
      </c>
      <c r="H157" s="20">
        <f t="shared" si="87"/>
        <v>9.67741935483871</v>
      </c>
      <c r="I157" s="20">
        <f t="shared" si="87"/>
        <v>16.129032258064516</v>
      </c>
      <c r="J157" s="20">
        <f t="shared" si="87"/>
        <v>19.35483870967742</v>
      </c>
      <c r="K157" s="20">
        <f t="shared" si="87"/>
        <v>6.4516129032258061</v>
      </c>
      <c r="L157" s="20">
        <f t="shared" si="87"/>
        <v>3.225806451612903</v>
      </c>
      <c r="M157" s="20">
        <f t="shared" si="87"/>
        <v>0</v>
      </c>
      <c r="N157" s="20">
        <f t="shared" si="87"/>
        <v>45.161290322580641</v>
      </c>
      <c r="O157" s="20">
        <f t="shared" si="87"/>
        <v>6.4516129032258061</v>
      </c>
      <c r="P157" s="20">
        <f t="shared" si="87"/>
        <v>16.129032258064516</v>
      </c>
      <c r="Q157" s="20">
        <f t="shared" si="87"/>
        <v>6.4516129032258061</v>
      </c>
      <c r="R157" s="20">
        <f t="shared" si="87"/>
        <v>6.4516129032258061</v>
      </c>
      <c r="S157" s="20">
        <f t="shared" si="87"/>
        <v>6.4516129032258061</v>
      </c>
      <c r="T157" s="20">
        <f t="shared" si="87"/>
        <v>0</v>
      </c>
      <c r="U157" s="20">
        <f t="shared" si="87"/>
        <v>9.67741935483871</v>
      </c>
      <c r="V157" s="20">
        <f t="shared" si="87"/>
        <v>12.903225806451612</v>
      </c>
      <c r="W157" s="20">
        <f t="shared" si="87"/>
        <v>6.4516129032258061</v>
      </c>
      <c r="X157" s="20">
        <f t="shared" si="87"/>
        <v>3.225806451612903</v>
      </c>
      <c r="Y157" s="20">
        <f t="shared" si="87"/>
        <v>3.225806451612903</v>
      </c>
      <c r="Z157" s="20">
        <f t="shared" si="87"/>
        <v>3.225806451612903</v>
      </c>
      <c r="AA157" s="20">
        <f t="shared" si="87"/>
        <v>3.225806451612903</v>
      </c>
      <c r="AB157" s="20">
        <f t="shared" si="87"/>
        <v>3.225806451612903</v>
      </c>
      <c r="AC157" s="20">
        <f t="shared" si="87"/>
        <v>3.225806451612903</v>
      </c>
      <c r="AD157" s="20">
        <f t="shared" si="87"/>
        <v>3.225806451612903</v>
      </c>
      <c r="AE157" s="20">
        <f t="shared" si="87"/>
        <v>19.35483870967742</v>
      </c>
      <c r="AF157" s="20">
        <f t="shared" si="87"/>
        <v>0</v>
      </c>
      <c r="AG157" s="20">
        <f t="shared" si="87"/>
        <v>19.35483870967742</v>
      </c>
      <c r="AH157" s="20">
        <f t="shared" si="87"/>
        <v>6.4516129032258061</v>
      </c>
      <c r="AI157" s="20">
        <f t="shared" si="87"/>
        <v>6.4516129032258061</v>
      </c>
      <c r="AJ157" s="20">
        <f t="shared" si="87"/>
        <v>0</v>
      </c>
      <c r="AK157" s="20">
        <f t="shared" si="87"/>
        <v>19.35483870967742</v>
      </c>
      <c r="AL157" s="20">
        <f t="shared" si="87"/>
        <v>3.225806451612903</v>
      </c>
      <c r="AM157" s="20"/>
      <c r="AN157" s="214"/>
      <c r="AO157" t="str">
        <f>" その他（ n = "&amp;B156+B142+B150&amp;"）"</f>
        <v xml:space="preserve"> その他（ n = 88）</v>
      </c>
    </row>
    <row r="158" spans="1:43" s="271" customFormat="1" x14ac:dyDescent="0.2">
      <c r="A158" s="272"/>
      <c r="B158" s="201"/>
      <c r="C158" s="201">
        <f t="shared" ref="C158:AL158" si="88">_xlfn.RANK.EQ(C139,$C$139:$AL$139,0)</f>
        <v>1</v>
      </c>
      <c r="D158" s="201">
        <f t="shared" si="88"/>
        <v>10</v>
      </c>
      <c r="E158" s="201">
        <f t="shared" si="88"/>
        <v>19</v>
      </c>
      <c r="F158" s="201">
        <f t="shared" si="88"/>
        <v>14</v>
      </c>
      <c r="G158" s="201">
        <f t="shared" si="88"/>
        <v>15</v>
      </c>
      <c r="H158" s="201">
        <f t="shared" si="88"/>
        <v>8</v>
      </c>
      <c r="I158" s="201">
        <f t="shared" si="88"/>
        <v>28</v>
      </c>
      <c r="J158" s="201">
        <f t="shared" si="88"/>
        <v>4</v>
      </c>
      <c r="K158" s="201">
        <f t="shared" si="88"/>
        <v>27</v>
      </c>
      <c r="L158" s="201">
        <f t="shared" si="88"/>
        <v>32</v>
      </c>
      <c r="M158" s="201">
        <f t="shared" si="88"/>
        <v>36</v>
      </c>
      <c r="N158" s="201">
        <f t="shared" si="88"/>
        <v>2</v>
      </c>
      <c r="O158" s="201">
        <f t="shared" si="88"/>
        <v>18</v>
      </c>
      <c r="P158" s="201">
        <f t="shared" si="88"/>
        <v>5</v>
      </c>
      <c r="Q158" s="201">
        <f t="shared" si="88"/>
        <v>3</v>
      </c>
      <c r="R158" s="201">
        <f t="shared" si="88"/>
        <v>13</v>
      </c>
      <c r="S158" s="201">
        <f t="shared" si="88"/>
        <v>21</v>
      </c>
      <c r="T158" s="201">
        <f t="shared" si="88"/>
        <v>30</v>
      </c>
      <c r="U158" s="201">
        <f t="shared" si="88"/>
        <v>17</v>
      </c>
      <c r="V158" s="201">
        <f t="shared" si="88"/>
        <v>12</v>
      </c>
      <c r="W158" s="201">
        <f t="shared" si="88"/>
        <v>23</v>
      </c>
      <c r="X158" s="201">
        <f t="shared" si="88"/>
        <v>22</v>
      </c>
      <c r="Y158" s="201">
        <f t="shared" si="88"/>
        <v>25</v>
      </c>
      <c r="Z158" s="201">
        <f t="shared" si="88"/>
        <v>29</v>
      </c>
      <c r="AA158" s="201">
        <f t="shared" si="88"/>
        <v>34</v>
      </c>
      <c r="AB158" s="201">
        <f t="shared" si="88"/>
        <v>9</v>
      </c>
      <c r="AC158" s="201">
        <f t="shared" si="88"/>
        <v>16</v>
      </c>
      <c r="AD158" s="201">
        <f t="shared" si="88"/>
        <v>23</v>
      </c>
      <c r="AE158" s="201">
        <f t="shared" si="88"/>
        <v>7</v>
      </c>
      <c r="AF158" s="201">
        <f t="shared" si="88"/>
        <v>26</v>
      </c>
      <c r="AG158" s="201">
        <f t="shared" si="88"/>
        <v>11</v>
      </c>
      <c r="AH158" s="201">
        <f t="shared" si="88"/>
        <v>31</v>
      </c>
      <c r="AI158" s="201">
        <f t="shared" si="88"/>
        <v>33</v>
      </c>
      <c r="AJ158" s="201">
        <f t="shared" si="88"/>
        <v>35</v>
      </c>
      <c r="AK158" s="201">
        <f t="shared" si="88"/>
        <v>6</v>
      </c>
      <c r="AL158" s="201">
        <f t="shared" si="88"/>
        <v>20</v>
      </c>
      <c r="AM158" s="201"/>
      <c r="AN158" s="201"/>
      <c r="AO158" s="201"/>
      <c r="AP158" s="201"/>
      <c r="AQ158" s="201"/>
    </row>
    <row r="159" spans="1:43" x14ac:dyDescent="0.2">
      <c r="A159" s="26" t="s">
        <v>2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N159" s="214"/>
    </row>
    <row r="160" spans="1:43" x14ac:dyDescent="0.2">
      <c r="A160" s="6" t="s">
        <v>4</v>
      </c>
      <c r="B160" s="53"/>
      <c r="C160" s="201">
        <v>1</v>
      </c>
      <c r="D160" s="201">
        <v>2</v>
      </c>
      <c r="E160" s="201">
        <v>3</v>
      </c>
      <c r="F160" s="201">
        <v>4</v>
      </c>
      <c r="G160" s="201">
        <v>5</v>
      </c>
      <c r="H160" s="201">
        <v>6</v>
      </c>
      <c r="I160" s="201">
        <v>7</v>
      </c>
      <c r="J160" s="201">
        <v>8</v>
      </c>
      <c r="K160" s="201">
        <v>9</v>
      </c>
      <c r="L160" s="201">
        <v>10</v>
      </c>
      <c r="M160" s="201">
        <v>11</v>
      </c>
      <c r="N160" s="201">
        <v>12</v>
      </c>
      <c r="O160" s="201">
        <v>13</v>
      </c>
      <c r="P160" s="201">
        <v>14</v>
      </c>
      <c r="Q160" s="201">
        <v>15</v>
      </c>
      <c r="R160" s="201">
        <v>16</v>
      </c>
      <c r="S160" s="201">
        <v>17</v>
      </c>
      <c r="T160" s="201">
        <v>17</v>
      </c>
      <c r="U160" s="201">
        <v>19</v>
      </c>
      <c r="V160" s="201">
        <v>20</v>
      </c>
      <c r="W160" s="201">
        <v>21</v>
      </c>
      <c r="X160" s="201">
        <v>22</v>
      </c>
      <c r="Y160" s="201">
        <v>23</v>
      </c>
      <c r="Z160" s="201">
        <v>24</v>
      </c>
      <c r="AA160" s="201">
        <v>24</v>
      </c>
      <c r="AB160" s="201">
        <v>26</v>
      </c>
      <c r="AC160" s="201">
        <v>27</v>
      </c>
      <c r="AD160" s="201">
        <v>28</v>
      </c>
      <c r="AE160" s="201">
        <v>29</v>
      </c>
      <c r="AF160" s="201">
        <v>30</v>
      </c>
      <c r="AG160" s="216">
        <v>31</v>
      </c>
      <c r="AH160" s="201">
        <v>32</v>
      </c>
      <c r="AI160" s="201">
        <v>33</v>
      </c>
      <c r="AJ160" s="216">
        <v>34</v>
      </c>
      <c r="AK160" s="201">
        <v>35</v>
      </c>
      <c r="AL160" s="216">
        <v>36</v>
      </c>
      <c r="AM160" s="216"/>
    </row>
    <row r="161" spans="1:40" ht="43.2" x14ac:dyDescent="0.2">
      <c r="A161" s="13" t="s">
        <v>29</v>
      </c>
      <c r="B161" s="67" t="s">
        <v>161</v>
      </c>
      <c r="C161" s="68" t="s">
        <v>406</v>
      </c>
      <c r="D161" s="69" t="s">
        <v>405</v>
      </c>
      <c r="E161" s="69" t="s">
        <v>401</v>
      </c>
      <c r="F161" s="69" t="s">
        <v>403</v>
      </c>
      <c r="G161" s="69" t="s">
        <v>377</v>
      </c>
      <c r="H161" s="69" t="s">
        <v>373</v>
      </c>
      <c r="I161" s="69" t="s">
        <v>388</v>
      </c>
      <c r="J161" s="69" t="s">
        <v>402</v>
      </c>
      <c r="K161" s="69" t="s">
        <v>365</v>
      </c>
      <c r="L161" s="69" t="s">
        <v>399</v>
      </c>
      <c r="M161" s="69" t="s">
        <v>398</v>
      </c>
      <c r="N161" s="69" t="s">
        <v>385</v>
      </c>
      <c r="O161" s="69" t="s">
        <v>383</v>
      </c>
      <c r="P161" s="69" t="s">
        <v>397</v>
      </c>
      <c r="Q161" s="69" t="s">
        <v>378</v>
      </c>
      <c r="R161" s="69" t="s">
        <v>400</v>
      </c>
      <c r="S161" s="69" t="s">
        <v>395</v>
      </c>
      <c r="T161" s="69" t="s">
        <v>391</v>
      </c>
      <c r="U161" s="69" t="s">
        <v>379</v>
      </c>
      <c r="V161" s="69" t="s">
        <v>384</v>
      </c>
      <c r="W161" s="69" t="s">
        <v>382</v>
      </c>
      <c r="X161" s="69" t="s">
        <v>371</v>
      </c>
      <c r="Y161" s="69" t="s">
        <v>372</v>
      </c>
      <c r="Z161" s="69" t="s">
        <v>387</v>
      </c>
      <c r="AA161" s="69" t="s">
        <v>374</v>
      </c>
      <c r="AB161" s="69" t="s">
        <v>394</v>
      </c>
      <c r="AC161" s="69" t="s">
        <v>396</v>
      </c>
      <c r="AD161" s="69" t="s">
        <v>393</v>
      </c>
      <c r="AE161" s="69" t="s">
        <v>390</v>
      </c>
      <c r="AF161" s="69" t="s">
        <v>381</v>
      </c>
      <c r="AG161" s="69" t="s">
        <v>380</v>
      </c>
      <c r="AH161" s="69" t="s">
        <v>389</v>
      </c>
      <c r="AI161" s="69" t="s">
        <v>386</v>
      </c>
      <c r="AJ161" s="69" t="s">
        <v>375</v>
      </c>
      <c r="AK161" s="69" t="s">
        <v>417</v>
      </c>
      <c r="AL161" s="69" t="s">
        <v>376</v>
      </c>
      <c r="AM161" s="71"/>
      <c r="AN161" s="5" t="s">
        <v>122</v>
      </c>
    </row>
    <row r="162" spans="1:40" ht="13.5" customHeight="1" x14ac:dyDescent="0.2">
      <c r="A162" s="286" t="str">
        <f>A138</f>
        <v>全体(n = 1,553 )　　</v>
      </c>
      <c r="B162" s="122">
        <f>B138</f>
        <v>1553</v>
      </c>
      <c r="C162" s="130">
        <v>528</v>
      </c>
      <c r="D162" s="131">
        <v>504</v>
      </c>
      <c r="E162" s="131">
        <v>381</v>
      </c>
      <c r="F162" s="131">
        <v>367</v>
      </c>
      <c r="G162" s="131">
        <v>322</v>
      </c>
      <c r="H162" s="131">
        <v>289</v>
      </c>
      <c r="I162" s="131">
        <v>274</v>
      </c>
      <c r="J162" s="131">
        <v>241</v>
      </c>
      <c r="K162" s="131">
        <v>217</v>
      </c>
      <c r="L162" s="131">
        <v>224</v>
      </c>
      <c r="M162" s="131">
        <v>219</v>
      </c>
      <c r="N162" s="131">
        <v>212</v>
      </c>
      <c r="O162" s="131">
        <v>174</v>
      </c>
      <c r="P162" s="131">
        <v>161</v>
      </c>
      <c r="Q162" s="131">
        <v>144</v>
      </c>
      <c r="R162" s="131">
        <v>142</v>
      </c>
      <c r="S162" s="131">
        <v>137</v>
      </c>
      <c r="T162" s="131">
        <v>135</v>
      </c>
      <c r="U162" s="131">
        <v>130</v>
      </c>
      <c r="V162" s="131">
        <v>128</v>
      </c>
      <c r="W162" s="131">
        <v>124</v>
      </c>
      <c r="X162" s="131">
        <v>122</v>
      </c>
      <c r="Y162" s="131">
        <v>121</v>
      </c>
      <c r="Z162" s="131">
        <v>121</v>
      </c>
      <c r="AA162" s="131">
        <v>113</v>
      </c>
      <c r="AB162" s="131">
        <v>104</v>
      </c>
      <c r="AC162" s="131">
        <v>97</v>
      </c>
      <c r="AD162" s="131">
        <v>90</v>
      </c>
      <c r="AE162" s="131">
        <v>82</v>
      </c>
      <c r="AF162" s="131">
        <v>80</v>
      </c>
      <c r="AG162" s="131">
        <v>75</v>
      </c>
      <c r="AH162" s="131">
        <v>71</v>
      </c>
      <c r="AI162" s="131">
        <v>70</v>
      </c>
      <c r="AJ162" s="131">
        <v>66</v>
      </c>
      <c r="AK162" s="131">
        <v>54</v>
      </c>
      <c r="AL162" s="131">
        <v>18</v>
      </c>
      <c r="AM162" s="133"/>
      <c r="AN162" s="5">
        <f>SUM(C162:AM162)</f>
        <v>6337</v>
      </c>
    </row>
    <row r="163" spans="1:40" x14ac:dyDescent="0.2">
      <c r="A163" s="287"/>
      <c r="B163" s="123">
        <f t="shared" ref="B163:B181" si="89">B139</f>
        <v>100</v>
      </c>
      <c r="C163" s="134">
        <v>33.99871216999356</v>
      </c>
      <c r="D163" s="135">
        <v>32.453316162266582</v>
      </c>
      <c r="E163" s="135">
        <v>24.533161622665808</v>
      </c>
      <c r="F163" s="135">
        <v>23.631680618158406</v>
      </c>
      <c r="G163" s="135">
        <v>20.734063103670316</v>
      </c>
      <c r="H163" s="135">
        <v>18.609143593045719</v>
      </c>
      <c r="I163" s="135">
        <v>17.643271088216355</v>
      </c>
      <c r="J163" s="135">
        <v>15.518351577591757</v>
      </c>
      <c r="K163" s="135">
        <v>13.9</v>
      </c>
      <c r="L163" s="135">
        <v>14.42369607211848</v>
      </c>
      <c r="M163" s="135">
        <v>14.101738570508694</v>
      </c>
      <c r="N163" s="135">
        <v>13.650998068254991</v>
      </c>
      <c r="O163" s="135">
        <v>11.204121056020606</v>
      </c>
      <c r="P163" s="135">
        <v>10.367031551835158</v>
      </c>
      <c r="Q163" s="135">
        <v>9.2723760463618792</v>
      </c>
      <c r="R163" s="135">
        <v>9.1435930457179655</v>
      </c>
      <c r="S163" s="135">
        <v>8.8216355441081777</v>
      </c>
      <c r="T163" s="135">
        <v>8.6928525434642641</v>
      </c>
      <c r="U163" s="135">
        <v>8.3708950418544763</v>
      </c>
      <c r="V163" s="135">
        <v>8.2421120412105608</v>
      </c>
      <c r="W163" s="135">
        <v>7.9845460399227299</v>
      </c>
      <c r="X163" s="135">
        <v>7.8557630392788154</v>
      </c>
      <c r="Y163" s="135">
        <v>7.7913715389568576</v>
      </c>
      <c r="Z163" s="135">
        <v>7.7913715389568576</v>
      </c>
      <c r="AA163" s="135">
        <v>7.2762395363811976</v>
      </c>
      <c r="AB163" s="135">
        <v>6.6967160334835798</v>
      </c>
      <c r="AC163" s="135">
        <v>6.2459755312298775</v>
      </c>
      <c r="AD163" s="135">
        <v>5.7952350289761752</v>
      </c>
      <c r="AE163" s="135">
        <v>5.2801030264005151</v>
      </c>
      <c r="AF163" s="135">
        <v>5.1513200257565996</v>
      </c>
      <c r="AG163" s="135">
        <v>4.8293625241468119</v>
      </c>
      <c r="AH163" s="135">
        <v>4.5717965228589827</v>
      </c>
      <c r="AI163" s="135">
        <v>4.507405022537025</v>
      </c>
      <c r="AJ163" s="135">
        <v>4.249839021249195</v>
      </c>
      <c r="AK163" s="135">
        <v>3.4771410173857049</v>
      </c>
      <c r="AL163" s="135">
        <v>1.1590470057952349</v>
      </c>
      <c r="AM163" s="137"/>
      <c r="AN163" s="214"/>
    </row>
    <row r="164" spans="1:40" ht="13.5" customHeight="1" x14ac:dyDescent="0.2">
      <c r="A164" s="286" t="str">
        <f>A140</f>
        <v>自営業(n = 145 )　　</v>
      </c>
      <c r="B164" s="122">
        <f t="shared" si="89"/>
        <v>145</v>
      </c>
      <c r="C164" s="138">
        <v>46</v>
      </c>
      <c r="D164" s="139">
        <v>41</v>
      </c>
      <c r="E164" s="139">
        <v>30</v>
      </c>
      <c r="F164" s="139">
        <v>28</v>
      </c>
      <c r="G164" s="139">
        <v>30</v>
      </c>
      <c r="H164" s="139">
        <v>30</v>
      </c>
      <c r="I164" s="139">
        <v>17</v>
      </c>
      <c r="J164" s="139">
        <v>22</v>
      </c>
      <c r="K164" s="139">
        <v>14</v>
      </c>
      <c r="L164" s="139">
        <v>23</v>
      </c>
      <c r="M164" s="139">
        <v>16</v>
      </c>
      <c r="N164" s="139">
        <v>15</v>
      </c>
      <c r="O164" s="139">
        <v>39</v>
      </c>
      <c r="P164" s="139">
        <v>16</v>
      </c>
      <c r="Q164" s="139">
        <v>13</v>
      </c>
      <c r="R164" s="139">
        <v>10</v>
      </c>
      <c r="S164" s="139">
        <v>19</v>
      </c>
      <c r="T164" s="139">
        <v>9</v>
      </c>
      <c r="U164" s="139">
        <v>12</v>
      </c>
      <c r="V164" s="139">
        <v>12</v>
      </c>
      <c r="W164" s="139">
        <v>12</v>
      </c>
      <c r="X164" s="139">
        <v>12</v>
      </c>
      <c r="Y164" s="139">
        <v>9</v>
      </c>
      <c r="Z164" s="139">
        <v>9</v>
      </c>
      <c r="AA164" s="139">
        <v>5</v>
      </c>
      <c r="AB164" s="139">
        <v>7</v>
      </c>
      <c r="AC164" s="139">
        <v>7</v>
      </c>
      <c r="AD164" s="139">
        <v>10</v>
      </c>
      <c r="AE164" s="139">
        <v>17</v>
      </c>
      <c r="AF164" s="139">
        <v>14</v>
      </c>
      <c r="AG164" s="139">
        <v>6</v>
      </c>
      <c r="AH164" s="139">
        <v>10</v>
      </c>
      <c r="AI164" s="139">
        <v>7</v>
      </c>
      <c r="AJ164" s="139">
        <v>12</v>
      </c>
      <c r="AK164" s="139">
        <v>3</v>
      </c>
      <c r="AL164" s="139">
        <v>0</v>
      </c>
      <c r="AM164" s="140"/>
      <c r="AN164" s="5">
        <f>SUM(C164:AM164)</f>
        <v>582</v>
      </c>
    </row>
    <row r="165" spans="1:40" x14ac:dyDescent="0.2">
      <c r="A165" s="287"/>
      <c r="B165" s="123">
        <f t="shared" si="89"/>
        <v>100</v>
      </c>
      <c r="C165" s="134">
        <v>31.724137931034484</v>
      </c>
      <c r="D165" s="135">
        <v>28.27586206896552</v>
      </c>
      <c r="E165" s="135">
        <v>20.689655172413794</v>
      </c>
      <c r="F165" s="135">
        <v>19.310344827586206</v>
      </c>
      <c r="G165" s="135">
        <v>20.689655172413794</v>
      </c>
      <c r="H165" s="135">
        <v>20.689655172413794</v>
      </c>
      <c r="I165" s="135">
        <v>11.724137931034482</v>
      </c>
      <c r="J165" s="135">
        <v>15.172413793103448</v>
      </c>
      <c r="K165" s="135">
        <v>9.8000000000000007</v>
      </c>
      <c r="L165" s="135">
        <v>15.862068965517242</v>
      </c>
      <c r="M165" s="135">
        <v>11.03448275862069</v>
      </c>
      <c r="N165" s="135">
        <v>10.344827586206897</v>
      </c>
      <c r="O165" s="135">
        <v>26.896551724137929</v>
      </c>
      <c r="P165" s="135">
        <v>11.03448275862069</v>
      </c>
      <c r="Q165" s="135">
        <v>8.9655172413793096</v>
      </c>
      <c r="R165" s="135">
        <v>6.8965517241379306</v>
      </c>
      <c r="S165" s="135">
        <v>13.103448275862069</v>
      </c>
      <c r="T165" s="135">
        <v>6.2068965517241379</v>
      </c>
      <c r="U165" s="135">
        <v>8.2758620689655178</v>
      </c>
      <c r="V165" s="135">
        <v>8.2758620689655178</v>
      </c>
      <c r="W165" s="135">
        <v>8.2758620689655178</v>
      </c>
      <c r="X165" s="135">
        <v>8.2758620689655178</v>
      </c>
      <c r="Y165" s="135">
        <v>6.2068965517241379</v>
      </c>
      <c r="Z165" s="135">
        <v>6.2068965517241379</v>
      </c>
      <c r="AA165" s="135">
        <v>3.4482758620689653</v>
      </c>
      <c r="AB165" s="135">
        <v>4.8275862068965516</v>
      </c>
      <c r="AC165" s="135">
        <v>4.8275862068965516</v>
      </c>
      <c r="AD165" s="135">
        <v>6.8965517241379306</v>
      </c>
      <c r="AE165" s="135">
        <v>11.724137931034482</v>
      </c>
      <c r="AF165" s="135">
        <v>9.6551724137931032</v>
      </c>
      <c r="AG165" s="135">
        <v>4.1379310344827589</v>
      </c>
      <c r="AH165" s="135">
        <v>6.8965517241379306</v>
      </c>
      <c r="AI165" s="135">
        <v>4.8275862068965516</v>
      </c>
      <c r="AJ165" s="135">
        <v>8.2758620689655178</v>
      </c>
      <c r="AK165" s="135">
        <v>2.0689655172413794</v>
      </c>
      <c r="AL165" s="135">
        <v>0</v>
      </c>
      <c r="AM165" s="137"/>
      <c r="AN165" s="214"/>
    </row>
    <row r="166" spans="1:40" ht="13.5" customHeight="1" x14ac:dyDescent="0.2">
      <c r="A166" s="286" t="str">
        <f>A142</f>
        <v>自由業(※1)(n = 14 )　　</v>
      </c>
      <c r="B166" s="122">
        <f t="shared" si="89"/>
        <v>14</v>
      </c>
      <c r="C166" s="138">
        <v>8</v>
      </c>
      <c r="D166" s="139">
        <v>5</v>
      </c>
      <c r="E166" s="139">
        <v>2</v>
      </c>
      <c r="F166" s="139">
        <v>4</v>
      </c>
      <c r="G166" s="139">
        <v>2</v>
      </c>
      <c r="H166" s="139">
        <v>2</v>
      </c>
      <c r="I166" s="139">
        <v>4</v>
      </c>
      <c r="J166" s="139">
        <v>1</v>
      </c>
      <c r="K166" s="139">
        <v>6</v>
      </c>
      <c r="L166" s="139">
        <v>3</v>
      </c>
      <c r="M166" s="139">
        <v>1</v>
      </c>
      <c r="N166" s="139">
        <v>2</v>
      </c>
      <c r="O166" s="139">
        <v>1</v>
      </c>
      <c r="P166" s="139">
        <v>1</v>
      </c>
      <c r="Q166" s="139">
        <v>2</v>
      </c>
      <c r="R166" s="139">
        <v>1</v>
      </c>
      <c r="S166" s="139">
        <v>3</v>
      </c>
      <c r="T166" s="139">
        <v>0</v>
      </c>
      <c r="U166" s="139">
        <v>3</v>
      </c>
      <c r="V166" s="139">
        <v>1</v>
      </c>
      <c r="W166" s="139">
        <v>2</v>
      </c>
      <c r="X166" s="139">
        <v>0</v>
      </c>
      <c r="Y166" s="139">
        <v>0</v>
      </c>
      <c r="Z166" s="139">
        <v>1</v>
      </c>
      <c r="AA166" s="139">
        <v>1</v>
      </c>
      <c r="AB166" s="139">
        <v>1</v>
      </c>
      <c r="AC166" s="139">
        <v>4</v>
      </c>
      <c r="AD166" s="139">
        <v>1</v>
      </c>
      <c r="AE166" s="139">
        <v>1</v>
      </c>
      <c r="AF166" s="139">
        <v>0</v>
      </c>
      <c r="AG166" s="139">
        <v>1</v>
      </c>
      <c r="AH166" s="139">
        <v>1</v>
      </c>
      <c r="AI166" s="139">
        <v>2</v>
      </c>
      <c r="AJ166" s="139">
        <v>1</v>
      </c>
      <c r="AK166" s="139">
        <v>1</v>
      </c>
      <c r="AL166" s="139">
        <v>0</v>
      </c>
      <c r="AM166" s="140"/>
      <c r="AN166" s="5">
        <f>SUM(C166:AM166)</f>
        <v>69</v>
      </c>
    </row>
    <row r="167" spans="1:40" x14ac:dyDescent="0.2">
      <c r="A167" s="287"/>
      <c r="B167" s="123">
        <f t="shared" si="89"/>
        <v>100</v>
      </c>
      <c r="C167" s="134">
        <v>57.142857142857139</v>
      </c>
      <c r="D167" s="135">
        <v>35.714285714285715</v>
      </c>
      <c r="E167" s="135">
        <v>14.285714285714285</v>
      </c>
      <c r="F167" s="135">
        <v>28.571428571428569</v>
      </c>
      <c r="G167" s="135">
        <v>14.285714285714285</v>
      </c>
      <c r="H167" s="135">
        <v>14.285714285714285</v>
      </c>
      <c r="I167" s="135">
        <v>28.571428571428569</v>
      </c>
      <c r="J167" s="135">
        <v>7.1428571428571423</v>
      </c>
      <c r="K167" s="135">
        <v>25</v>
      </c>
      <c r="L167" s="135">
        <v>21.428571428571427</v>
      </c>
      <c r="M167" s="135">
        <v>7.1428571428571423</v>
      </c>
      <c r="N167" s="135">
        <v>14.285714285714285</v>
      </c>
      <c r="O167" s="135">
        <v>7.1428571428571423</v>
      </c>
      <c r="P167" s="135">
        <v>7.1428571428571423</v>
      </c>
      <c r="Q167" s="135">
        <v>14.285714285714285</v>
      </c>
      <c r="R167" s="135">
        <v>7.1428571428571423</v>
      </c>
      <c r="S167" s="135">
        <v>21.428571428571427</v>
      </c>
      <c r="T167" s="135">
        <v>0</v>
      </c>
      <c r="U167" s="135">
        <v>21.428571428571427</v>
      </c>
      <c r="V167" s="135">
        <v>7.1428571428571423</v>
      </c>
      <c r="W167" s="135">
        <v>14.285714285714285</v>
      </c>
      <c r="X167" s="135">
        <v>0</v>
      </c>
      <c r="Y167" s="135">
        <v>0</v>
      </c>
      <c r="Z167" s="135">
        <v>7.1428571428571423</v>
      </c>
      <c r="AA167" s="135">
        <v>7.1428571428571423</v>
      </c>
      <c r="AB167" s="135">
        <v>7.1428571428571423</v>
      </c>
      <c r="AC167" s="135">
        <v>28.571428571428569</v>
      </c>
      <c r="AD167" s="135">
        <v>7.1428571428571423</v>
      </c>
      <c r="AE167" s="135">
        <v>7.1428571428571423</v>
      </c>
      <c r="AF167" s="135">
        <v>0</v>
      </c>
      <c r="AG167" s="135">
        <v>7.1428571428571423</v>
      </c>
      <c r="AH167" s="135">
        <v>7.1428571428571423</v>
      </c>
      <c r="AI167" s="135">
        <v>14.285714285714285</v>
      </c>
      <c r="AJ167" s="135">
        <v>7.1428571428571423</v>
      </c>
      <c r="AK167" s="135">
        <v>7.1428571428571423</v>
      </c>
      <c r="AL167" s="135">
        <v>0</v>
      </c>
      <c r="AM167" s="137"/>
      <c r="AN167" s="214"/>
    </row>
    <row r="168" spans="1:40" ht="13.5" customHeight="1" x14ac:dyDescent="0.2">
      <c r="A168" s="286" t="str">
        <f>A144</f>
        <v>会社・団体役員(n = 152 )　　</v>
      </c>
      <c r="B168" s="122">
        <f t="shared" si="89"/>
        <v>152</v>
      </c>
      <c r="C168" s="138">
        <v>43</v>
      </c>
      <c r="D168" s="139">
        <v>40</v>
      </c>
      <c r="E168" s="139">
        <v>43</v>
      </c>
      <c r="F168" s="139">
        <v>28</v>
      </c>
      <c r="G168" s="139">
        <v>46</v>
      </c>
      <c r="H168" s="139">
        <v>33</v>
      </c>
      <c r="I168" s="139">
        <v>25</v>
      </c>
      <c r="J168" s="139">
        <v>23</v>
      </c>
      <c r="K168" s="139">
        <v>20</v>
      </c>
      <c r="L168" s="139">
        <v>23</v>
      </c>
      <c r="M168" s="139">
        <v>25</v>
      </c>
      <c r="N168" s="139">
        <v>14</v>
      </c>
      <c r="O168" s="139">
        <v>20</v>
      </c>
      <c r="P168" s="139">
        <v>12</v>
      </c>
      <c r="Q168" s="139">
        <v>9</v>
      </c>
      <c r="R168" s="139">
        <v>12</v>
      </c>
      <c r="S168" s="139">
        <v>17</v>
      </c>
      <c r="T168" s="139">
        <v>13</v>
      </c>
      <c r="U168" s="139">
        <v>12</v>
      </c>
      <c r="V168" s="139">
        <v>11</v>
      </c>
      <c r="W168" s="139">
        <v>12</v>
      </c>
      <c r="X168" s="139">
        <v>9</v>
      </c>
      <c r="Y168" s="139">
        <v>13</v>
      </c>
      <c r="Z168" s="139">
        <v>11</v>
      </c>
      <c r="AA168" s="139">
        <v>14</v>
      </c>
      <c r="AB168" s="139">
        <v>10</v>
      </c>
      <c r="AC168" s="139">
        <v>15</v>
      </c>
      <c r="AD168" s="139">
        <v>3</v>
      </c>
      <c r="AE168" s="139">
        <v>8</v>
      </c>
      <c r="AF168" s="139">
        <v>10</v>
      </c>
      <c r="AG168" s="139">
        <v>6</v>
      </c>
      <c r="AH168" s="139">
        <v>7</v>
      </c>
      <c r="AI168" s="139">
        <v>5</v>
      </c>
      <c r="AJ168" s="139">
        <v>7</v>
      </c>
      <c r="AK168" s="139">
        <v>9</v>
      </c>
      <c r="AL168" s="139">
        <v>3</v>
      </c>
      <c r="AM168" s="140"/>
      <c r="AN168" s="5">
        <f>SUM(C168:AM168)</f>
        <v>611</v>
      </c>
    </row>
    <row r="169" spans="1:40" x14ac:dyDescent="0.2">
      <c r="A169" s="287"/>
      <c r="B169" s="123">
        <f t="shared" si="89"/>
        <v>100</v>
      </c>
      <c r="C169" s="134">
        <v>28.289473684210524</v>
      </c>
      <c r="D169" s="135">
        <v>26.315789473684209</v>
      </c>
      <c r="E169" s="135">
        <v>28.289473684210524</v>
      </c>
      <c r="F169" s="135">
        <v>18.421052631578945</v>
      </c>
      <c r="G169" s="135">
        <v>30.263157894736842</v>
      </c>
      <c r="H169" s="135">
        <v>21.710526315789476</v>
      </c>
      <c r="I169" s="135">
        <v>16.447368421052634</v>
      </c>
      <c r="J169" s="135">
        <v>15.131578947368421</v>
      </c>
      <c r="K169" s="135">
        <v>14</v>
      </c>
      <c r="L169" s="135">
        <v>15.131578947368421</v>
      </c>
      <c r="M169" s="135">
        <v>16.447368421052634</v>
      </c>
      <c r="N169" s="135">
        <v>9.2105263157894726</v>
      </c>
      <c r="O169" s="135">
        <v>13.157894736842104</v>
      </c>
      <c r="P169" s="135">
        <v>7.8947368421052628</v>
      </c>
      <c r="Q169" s="135">
        <v>5.9210526315789469</v>
      </c>
      <c r="R169" s="135">
        <v>7.8947368421052628</v>
      </c>
      <c r="S169" s="135">
        <v>11.184210526315789</v>
      </c>
      <c r="T169" s="135">
        <v>8.5526315789473681</v>
      </c>
      <c r="U169" s="135">
        <v>7.8947368421052628</v>
      </c>
      <c r="V169" s="135">
        <v>7.2368421052631584</v>
      </c>
      <c r="W169" s="135">
        <v>7.8947368421052628</v>
      </c>
      <c r="X169" s="135">
        <v>5.9210526315789469</v>
      </c>
      <c r="Y169" s="135">
        <v>8.5526315789473681</v>
      </c>
      <c r="Z169" s="135">
        <v>7.2368421052631584</v>
      </c>
      <c r="AA169" s="135">
        <v>9.2105263157894726</v>
      </c>
      <c r="AB169" s="135">
        <v>6.5789473684210522</v>
      </c>
      <c r="AC169" s="135">
        <v>9.8684210526315788</v>
      </c>
      <c r="AD169" s="135">
        <v>1.9736842105263157</v>
      </c>
      <c r="AE169" s="135">
        <v>5.2631578947368416</v>
      </c>
      <c r="AF169" s="135">
        <v>6.5789473684210522</v>
      </c>
      <c r="AG169" s="135">
        <v>3.9473684210526314</v>
      </c>
      <c r="AH169" s="135">
        <v>4.6052631578947363</v>
      </c>
      <c r="AI169" s="135">
        <v>3.2894736842105261</v>
      </c>
      <c r="AJ169" s="135">
        <v>4.6052631578947363</v>
      </c>
      <c r="AK169" s="135">
        <v>5.9210526315789469</v>
      </c>
      <c r="AL169" s="135">
        <v>1.9736842105263157</v>
      </c>
      <c r="AM169" s="137"/>
      <c r="AN169" s="214"/>
    </row>
    <row r="170" spans="1:40" ht="13.5" customHeight="1" x14ac:dyDescent="0.2">
      <c r="A170" s="290" t="str">
        <f>A146</f>
        <v>正規の従業員・職員(n = 361 )　　</v>
      </c>
      <c r="B170" s="122">
        <f t="shared" si="89"/>
        <v>361</v>
      </c>
      <c r="C170" s="138">
        <v>133</v>
      </c>
      <c r="D170" s="139">
        <v>91</v>
      </c>
      <c r="E170" s="139">
        <v>131</v>
      </c>
      <c r="F170" s="139">
        <v>84</v>
      </c>
      <c r="G170" s="139">
        <v>94</v>
      </c>
      <c r="H170" s="139">
        <v>77</v>
      </c>
      <c r="I170" s="139">
        <v>65</v>
      </c>
      <c r="J170" s="139">
        <v>53</v>
      </c>
      <c r="K170" s="139">
        <v>61</v>
      </c>
      <c r="L170" s="139">
        <v>51</v>
      </c>
      <c r="M170" s="139">
        <v>57</v>
      </c>
      <c r="N170" s="139">
        <v>47</v>
      </c>
      <c r="O170" s="139">
        <v>40</v>
      </c>
      <c r="P170" s="139">
        <v>25</v>
      </c>
      <c r="Q170" s="139">
        <v>28</v>
      </c>
      <c r="R170" s="139">
        <v>31</v>
      </c>
      <c r="S170" s="139">
        <v>28</v>
      </c>
      <c r="T170" s="139">
        <v>29</v>
      </c>
      <c r="U170" s="139">
        <v>23</v>
      </c>
      <c r="V170" s="139">
        <v>33</v>
      </c>
      <c r="W170" s="139">
        <v>28</v>
      </c>
      <c r="X170" s="139">
        <v>21</v>
      </c>
      <c r="Y170" s="139">
        <v>35</v>
      </c>
      <c r="Z170" s="139">
        <v>30</v>
      </c>
      <c r="AA170" s="139">
        <v>24</v>
      </c>
      <c r="AB170" s="139">
        <v>27</v>
      </c>
      <c r="AC170" s="139">
        <v>19</v>
      </c>
      <c r="AD170" s="139">
        <v>19</v>
      </c>
      <c r="AE170" s="139">
        <v>15</v>
      </c>
      <c r="AF170" s="139">
        <v>18</v>
      </c>
      <c r="AG170" s="139">
        <v>19</v>
      </c>
      <c r="AH170" s="139">
        <v>8</v>
      </c>
      <c r="AI170" s="139">
        <v>17</v>
      </c>
      <c r="AJ170" s="139">
        <v>11</v>
      </c>
      <c r="AK170" s="139">
        <v>16</v>
      </c>
      <c r="AL170" s="139">
        <v>3</v>
      </c>
      <c r="AM170" s="140"/>
      <c r="AN170" s="5">
        <f>SUM(C170:AM170)</f>
        <v>1491</v>
      </c>
    </row>
    <row r="171" spans="1:40" x14ac:dyDescent="0.2">
      <c r="A171" s="291"/>
      <c r="B171" s="123">
        <f t="shared" si="89"/>
        <v>100</v>
      </c>
      <c r="C171" s="134">
        <v>36.84210526315789</v>
      </c>
      <c r="D171" s="135">
        <v>25.207756232686979</v>
      </c>
      <c r="E171" s="135">
        <v>36.288088642659275</v>
      </c>
      <c r="F171" s="135">
        <v>23.26869806094183</v>
      </c>
      <c r="G171" s="135">
        <v>26.038781163434905</v>
      </c>
      <c r="H171" s="135">
        <v>21.329639889196674</v>
      </c>
      <c r="I171" s="135">
        <v>18.005540166204987</v>
      </c>
      <c r="J171" s="135">
        <v>14.681440443213297</v>
      </c>
      <c r="K171" s="135">
        <v>16.100000000000001</v>
      </c>
      <c r="L171" s="135">
        <v>14.127423822714682</v>
      </c>
      <c r="M171" s="135">
        <v>15.789473684210526</v>
      </c>
      <c r="N171" s="135">
        <v>13.019390581717452</v>
      </c>
      <c r="O171" s="135">
        <v>11.080332409972298</v>
      </c>
      <c r="P171" s="135">
        <v>6.9252077562326875</v>
      </c>
      <c r="Q171" s="135">
        <v>7.7562326869806091</v>
      </c>
      <c r="R171" s="135">
        <v>8.5872576177285325</v>
      </c>
      <c r="S171" s="135">
        <v>7.7562326869806091</v>
      </c>
      <c r="T171" s="135">
        <v>8.0332409972299157</v>
      </c>
      <c r="U171" s="135">
        <v>6.3711911357340725</v>
      </c>
      <c r="V171" s="135">
        <v>9.1412742382271475</v>
      </c>
      <c r="W171" s="135">
        <v>7.7562326869806091</v>
      </c>
      <c r="X171" s="135">
        <v>5.8171745152354575</v>
      </c>
      <c r="Y171" s="135">
        <v>9.6952908587257625</v>
      </c>
      <c r="Z171" s="135">
        <v>8.310249307479225</v>
      </c>
      <c r="AA171" s="135">
        <v>6.64819944598338</v>
      </c>
      <c r="AB171" s="135">
        <v>7.4792243767313016</v>
      </c>
      <c r="AC171" s="135">
        <v>5.2631578947368416</v>
      </c>
      <c r="AD171" s="135">
        <v>5.2631578947368416</v>
      </c>
      <c r="AE171" s="135">
        <v>4.1551246537396125</v>
      </c>
      <c r="AF171" s="135">
        <v>4.986149584487535</v>
      </c>
      <c r="AG171" s="135">
        <v>5.2631578947368416</v>
      </c>
      <c r="AH171" s="135">
        <v>2.21606648199446</v>
      </c>
      <c r="AI171" s="135">
        <v>4.7091412742382275</v>
      </c>
      <c r="AJ171" s="135">
        <v>3.0470914127423825</v>
      </c>
      <c r="AK171" s="135">
        <v>4.43213296398892</v>
      </c>
      <c r="AL171" s="135">
        <v>0.8310249307479225</v>
      </c>
      <c r="AM171" s="137"/>
      <c r="AN171" s="214"/>
    </row>
    <row r="172" spans="1:40" ht="13.5" customHeight="1" x14ac:dyDescent="0.2">
      <c r="A172" s="294" t="str">
        <f>A148</f>
        <v>パートタイム・アルバイト・派遣(n = 288 )　　</v>
      </c>
      <c r="B172" s="122">
        <f t="shared" si="89"/>
        <v>288</v>
      </c>
      <c r="C172" s="138">
        <v>79</v>
      </c>
      <c r="D172" s="139">
        <v>95</v>
      </c>
      <c r="E172" s="139">
        <v>72</v>
      </c>
      <c r="F172" s="139">
        <v>68</v>
      </c>
      <c r="G172" s="139">
        <v>49</v>
      </c>
      <c r="H172" s="139">
        <v>46</v>
      </c>
      <c r="I172" s="139">
        <v>40</v>
      </c>
      <c r="J172" s="139">
        <v>43</v>
      </c>
      <c r="K172" s="139">
        <v>28</v>
      </c>
      <c r="L172" s="139">
        <v>38</v>
      </c>
      <c r="M172" s="139">
        <v>39</v>
      </c>
      <c r="N172" s="139">
        <v>59</v>
      </c>
      <c r="O172" s="139">
        <v>35</v>
      </c>
      <c r="P172" s="139">
        <v>27</v>
      </c>
      <c r="Q172" s="139">
        <v>36</v>
      </c>
      <c r="R172" s="139">
        <v>28</v>
      </c>
      <c r="S172" s="139">
        <v>24</v>
      </c>
      <c r="T172" s="139">
        <v>26</v>
      </c>
      <c r="U172" s="139">
        <v>22</v>
      </c>
      <c r="V172" s="139">
        <v>22</v>
      </c>
      <c r="W172" s="139">
        <v>20</v>
      </c>
      <c r="X172" s="139">
        <v>28</v>
      </c>
      <c r="Y172" s="139">
        <v>30</v>
      </c>
      <c r="Z172" s="139">
        <v>22</v>
      </c>
      <c r="AA172" s="139">
        <v>28</v>
      </c>
      <c r="AB172" s="139">
        <v>24</v>
      </c>
      <c r="AC172" s="139">
        <v>7</v>
      </c>
      <c r="AD172" s="139">
        <v>18</v>
      </c>
      <c r="AE172" s="139">
        <v>15</v>
      </c>
      <c r="AF172" s="139">
        <v>11</v>
      </c>
      <c r="AG172" s="139">
        <v>13</v>
      </c>
      <c r="AH172" s="139">
        <v>8</v>
      </c>
      <c r="AI172" s="139">
        <v>15</v>
      </c>
      <c r="AJ172" s="139">
        <v>10</v>
      </c>
      <c r="AK172" s="139">
        <v>12</v>
      </c>
      <c r="AL172" s="139">
        <v>1</v>
      </c>
      <c r="AM172" s="140"/>
      <c r="AN172" s="5">
        <f>SUM(C172:AM172)</f>
        <v>1138</v>
      </c>
    </row>
    <row r="173" spans="1:40" x14ac:dyDescent="0.2">
      <c r="A173" s="295"/>
      <c r="B173" s="123">
        <f t="shared" si="89"/>
        <v>100</v>
      </c>
      <c r="C173" s="134">
        <v>27.430555555555557</v>
      </c>
      <c r="D173" s="135">
        <v>32.986111111111107</v>
      </c>
      <c r="E173" s="135">
        <v>25</v>
      </c>
      <c r="F173" s="135">
        <v>23.611111111111111</v>
      </c>
      <c r="G173" s="135">
        <v>17.013888888888889</v>
      </c>
      <c r="H173" s="135">
        <v>15.972222222222221</v>
      </c>
      <c r="I173" s="135">
        <v>13.888888888888889</v>
      </c>
      <c r="J173" s="135">
        <v>14.930555555555555</v>
      </c>
      <c r="K173" s="135">
        <v>10.1</v>
      </c>
      <c r="L173" s="135">
        <v>13.194444444444445</v>
      </c>
      <c r="M173" s="135">
        <v>13.541666666666666</v>
      </c>
      <c r="N173" s="135">
        <v>20.486111111111111</v>
      </c>
      <c r="O173" s="135">
        <v>12.152777777777777</v>
      </c>
      <c r="P173" s="135">
        <v>9.375</v>
      </c>
      <c r="Q173" s="135">
        <v>12.5</v>
      </c>
      <c r="R173" s="135">
        <v>9.7222222222222232</v>
      </c>
      <c r="S173" s="135">
        <v>8.3333333333333321</v>
      </c>
      <c r="T173" s="135">
        <v>9.0277777777777768</v>
      </c>
      <c r="U173" s="135">
        <v>7.6388888888888893</v>
      </c>
      <c r="V173" s="135">
        <v>7.6388888888888893</v>
      </c>
      <c r="W173" s="135">
        <v>6.9444444444444446</v>
      </c>
      <c r="X173" s="135">
        <v>9.7222222222222232</v>
      </c>
      <c r="Y173" s="135">
        <v>10.416666666666668</v>
      </c>
      <c r="Z173" s="135">
        <v>7.6388888888888893</v>
      </c>
      <c r="AA173" s="135">
        <v>9.7222222222222232</v>
      </c>
      <c r="AB173" s="135">
        <v>8.3333333333333321</v>
      </c>
      <c r="AC173" s="135">
        <v>2.4305555555555558</v>
      </c>
      <c r="AD173" s="135">
        <v>6.25</v>
      </c>
      <c r="AE173" s="135">
        <v>5.2083333333333339</v>
      </c>
      <c r="AF173" s="135">
        <v>3.8194444444444446</v>
      </c>
      <c r="AG173" s="135">
        <v>4.5138888888888884</v>
      </c>
      <c r="AH173" s="135">
        <v>2.7777777777777777</v>
      </c>
      <c r="AI173" s="135">
        <v>5.2083333333333339</v>
      </c>
      <c r="AJ173" s="135">
        <v>3.4722222222222223</v>
      </c>
      <c r="AK173" s="135">
        <v>4.1666666666666661</v>
      </c>
      <c r="AL173" s="135">
        <v>0.34722222222222221</v>
      </c>
      <c r="AM173" s="137"/>
      <c r="AN173" s="251"/>
    </row>
    <row r="174" spans="1:40" ht="13.5" customHeight="1" x14ac:dyDescent="0.2">
      <c r="A174" s="286" t="str">
        <f>A150</f>
        <v>学生(n = 43 )　　</v>
      </c>
      <c r="B174" s="122">
        <f t="shared" si="89"/>
        <v>43</v>
      </c>
      <c r="C174" s="138">
        <v>12</v>
      </c>
      <c r="D174" s="139">
        <v>11</v>
      </c>
      <c r="E174" s="139">
        <v>17</v>
      </c>
      <c r="F174" s="139">
        <v>8</v>
      </c>
      <c r="G174" s="139">
        <v>9</v>
      </c>
      <c r="H174" s="139">
        <v>9</v>
      </c>
      <c r="I174" s="139">
        <v>6</v>
      </c>
      <c r="J174" s="139">
        <v>4</v>
      </c>
      <c r="K174" s="139">
        <v>6</v>
      </c>
      <c r="L174" s="139">
        <v>5</v>
      </c>
      <c r="M174" s="139">
        <v>5</v>
      </c>
      <c r="N174" s="139">
        <v>10</v>
      </c>
      <c r="O174" s="139">
        <v>5</v>
      </c>
      <c r="P174" s="139">
        <v>8</v>
      </c>
      <c r="Q174" s="139">
        <v>0</v>
      </c>
      <c r="R174" s="139">
        <v>1</v>
      </c>
      <c r="S174" s="139">
        <v>5</v>
      </c>
      <c r="T174" s="139">
        <v>5</v>
      </c>
      <c r="U174" s="139">
        <v>5</v>
      </c>
      <c r="V174" s="139">
        <v>6</v>
      </c>
      <c r="W174" s="139">
        <v>4</v>
      </c>
      <c r="X174" s="139">
        <v>4</v>
      </c>
      <c r="Y174" s="139">
        <v>5</v>
      </c>
      <c r="Z174" s="139">
        <v>0</v>
      </c>
      <c r="AA174" s="139">
        <v>5</v>
      </c>
      <c r="AB174" s="139">
        <v>1</v>
      </c>
      <c r="AC174" s="139">
        <v>2</v>
      </c>
      <c r="AD174" s="139">
        <v>3</v>
      </c>
      <c r="AE174" s="139">
        <v>1</v>
      </c>
      <c r="AF174" s="139">
        <v>1</v>
      </c>
      <c r="AG174" s="139">
        <v>0</v>
      </c>
      <c r="AH174" s="139">
        <v>1</v>
      </c>
      <c r="AI174" s="139">
        <v>0</v>
      </c>
      <c r="AJ174" s="139">
        <v>1</v>
      </c>
      <c r="AK174" s="139">
        <v>2</v>
      </c>
      <c r="AL174" s="139">
        <v>2</v>
      </c>
      <c r="AM174" s="140"/>
      <c r="AN174" s="5">
        <f>SUM(C174:AM174)</f>
        <v>169</v>
      </c>
    </row>
    <row r="175" spans="1:40" x14ac:dyDescent="0.2">
      <c r="A175" s="287"/>
      <c r="B175" s="123">
        <f t="shared" si="89"/>
        <v>100</v>
      </c>
      <c r="C175" s="134">
        <v>27.906976744186046</v>
      </c>
      <c r="D175" s="135">
        <v>25.581395348837212</v>
      </c>
      <c r="E175" s="135">
        <v>39.534883720930232</v>
      </c>
      <c r="F175" s="135">
        <v>18.604651162790699</v>
      </c>
      <c r="G175" s="135">
        <v>20.930232558139537</v>
      </c>
      <c r="H175" s="135">
        <v>20.930232558139537</v>
      </c>
      <c r="I175" s="135">
        <v>13.953488372093023</v>
      </c>
      <c r="J175" s="135">
        <v>9.3023255813953494</v>
      </c>
      <c r="K175" s="135">
        <v>15.4</v>
      </c>
      <c r="L175" s="135">
        <v>11.627906976744185</v>
      </c>
      <c r="M175" s="135">
        <v>11.627906976744185</v>
      </c>
      <c r="N175" s="135">
        <v>23.255813953488371</v>
      </c>
      <c r="O175" s="135">
        <v>11.627906976744185</v>
      </c>
      <c r="P175" s="135">
        <v>18.604651162790699</v>
      </c>
      <c r="Q175" s="135">
        <v>0</v>
      </c>
      <c r="R175" s="135">
        <v>2.3255813953488373</v>
      </c>
      <c r="S175" s="135">
        <v>11.627906976744185</v>
      </c>
      <c r="T175" s="135">
        <v>11.627906976744185</v>
      </c>
      <c r="U175" s="135">
        <v>11.627906976744185</v>
      </c>
      <c r="V175" s="135">
        <v>13.953488372093023</v>
      </c>
      <c r="W175" s="135">
        <v>9.3023255813953494</v>
      </c>
      <c r="X175" s="135">
        <v>9.3023255813953494</v>
      </c>
      <c r="Y175" s="135">
        <v>11.627906976744185</v>
      </c>
      <c r="Z175" s="135">
        <v>0</v>
      </c>
      <c r="AA175" s="135">
        <v>11.627906976744185</v>
      </c>
      <c r="AB175" s="135">
        <v>2.3255813953488373</v>
      </c>
      <c r="AC175" s="135">
        <v>4.6511627906976747</v>
      </c>
      <c r="AD175" s="135">
        <v>6.9767441860465116</v>
      </c>
      <c r="AE175" s="135">
        <v>2.3255813953488373</v>
      </c>
      <c r="AF175" s="135">
        <v>2.3255813953488373</v>
      </c>
      <c r="AG175" s="135">
        <v>0</v>
      </c>
      <c r="AH175" s="135">
        <v>2.3255813953488373</v>
      </c>
      <c r="AI175" s="135">
        <v>0</v>
      </c>
      <c r="AJ175" s="135">
        <v>2.3255813953488373</v>
      </c>
      <c r="AK175" s="135">
        <v>4.6511627906976747</v>
      </c>
      <c r="AL175" s="135">
        <v>4.6511627906976747</v>
      </c>
      <c r="AM175" s="137"/>
      <c r="AN175" s="214"/>
    </row>
    <row r="176" spans="1:40" ht="13.5" customHeight="1" x14ac:dyDescent="0.2">
      <c r="A176" s="286" t="str">
        <f>A152</f>
        <v>家事従事(n = 160 )　　</v>
      </c>
      <c r="B176" s="122">
        <f t="shared" si="89"/>
        <v>160</v>
      </c>
      <c r="C176" s="138">
        <v>59</v>
      </c>
      <c r="D176" s="139">
        <v>55</v>
      </c>
      <c r="E176" s="139">
        <v>42</v>
      </c>
      <c r="F176" s="139">
        <v>46</v>
      </c>
      <c r="G176" s="139">
        <v>30</v>
      </c>
      <c r="H176" s="139">
        <v>33</v>
      </c>
      <c r="I176" s="139">
        <v>35</v>
      </c>
      <c r="J176" s="139">
        <v>24</v>
      </c>
      <c r="K176" s="139">
        <v>16</v>
      </c>
      <c r="L176" s="139">
        <v>22</v>
      </c>
      <c r="M176" s="139">
        <v>25</v>
      </c>
      <c r="N176" s="139">
        <v>23</v>
      </c>
      <c r="O176" s="139">
        <v>6</v>
      </c>
      <c r="P176" s="139">
        <v>16</v>
      </c>
      <c r="Q176" s="139">
        <v>12</v>
      </c>
      <c r="R176" s="139">
        <v>11</v>
      </c>
      <c r="S176" s="139">
        <v>11</v>
      </c>
      <c r="T176" s="139">
        <v>11</v>
      </c>
      <c r="U176" s="139">
        <v>18</v>
      </c>
      <c r="V176" s="139">
        <v>7</v>
      </c>
      <c r="W176" s="139">
        <v>12</v>
      </c>
      <c r="X176" s="139">
        <v>19</v>
      </c>
      <c r="Y176" s="139">
        <v>9</v>
      </c>
      <c r="Z176" s="139">
        <v>14</v>
      </c>
      <c r="AA176" s="139">
        <v>17</v>
      </c>
      <c r="AB176" s="139">
        <v>16</v>
      </c>
      <c r="AC176" s="139">
        <v>15</v>
      </c>
      <c r="AD176" s="139">
        <v>8</v>
      </c>
      <c r="AE176" s="139">
        <v>6</v>
      </c>
      <c r="AF176" s="139">
        <v>8</v>
      </c>
      <c r="AG176" s="139">
        <v>9</v>
      </c>
      <c r="AH176" s="139">
        <v>10</v>
      </c>
      <c r="AI176" s="139">
        <v>10</v>
      </c>
      <c r="AJ176" s="139">
        <v>4</v>
      </c>
      <c r="AK176" s="139">
        <v>3</v>
      </c>
      <c r="AL176" s="139">
        <v>2</v>
      </c>
      <c r="AM176" s="140"/>
      <c r="AN176" s="5">
        <f>SUM(C176:AM176)</f>
        <v>664</v>
      </c>
    </row>
    <row r="177" spans="1:40" x14ac:dyDescent="0.2">
      <c r="A177" s="287"/>
      <c r="B177" s="123">
        <f t="shared" si="89"/>
        <v>100</v>
      </c>
      <c r="C177" s="134">
        <v>36.875</v>
      </c>
      <c r="D177" s="135">
        <v>34.375</v>
      </c>
      <c r="E177" s="135">
        <v>26.25</v>
      </c>
      <c r="F177" s="135">
        <v>28.749999999999996</v>
      </c>
      <c r="G177" s="135">
        <v>18.75</v>
      </c>
      <c r="H177" s="135">
        <v>20.625</v>
      </c>
      <c r="I177" s="135">
        <v>21.875</v>
      </c>
      <c r="J177" s="135">
        <v>15</v>
      </c>
      <c r="K177" s="135">
        <v>11.3</v>
      </c>
      <c r="L177" s="135">
        <v>13.750000000000002</v>
      </c>
      <c r="M177" s="135">
        <v>15.625</v>
      </c>
      <c r="N177" s="135">
        <v>14.374999999999998</v>
      </c>
      <c r="O177" s="135">
        <v>3.75</v>
      </c>
      <c r="P177" s="135">
        <v>10</v>
      </c>
      <c r="Q177" s="135">
        <v>7.5</v>
      </c>
      <c r="R177" s="135">
        <v>6.8750000000000009</v>
      </c>
      <c r="S177" s="135">
        <v>6.8750000000000009</v>
      </c>
      <c r="T177" s="135">
        <v>6.8750000000000009</v>
      </c>
      <c r="U177" s="135">
        <v>11.25</v>
      </c>
      <c r="V177" s="135">
        <v>4.375</v>
      </c>
      <c r="W177" s="135">
        <v>7.5</v>
      </c>
      <c r="X177" s="135">
        <v>11.875</v>
      </c>
      <c r="Y177" s="135">
        <v>5.625</v>
      </c>
      <c r="Z177" s="135">
        <v>8.75</v>
      </c>
      <c r="AA177" s="135">
        <v>10.625</v>
      </c>
      <c r="AB177" s="135">
        <v>10</v>
      </c>
      <c r="AC177" s="135">
        <v>9.375</v>
      </c>
      <c r="AD177" s="135">
        <v>5</v>
      </c>
      <c r="AE177" s="135">
        <v>3.75</v>
      </c>
      <c r="AF177" s="135">
        <v>5</v>
      </c>
      <c r="AG177" s="135">
        <v>5.625</v>
      </c>
      <c r="AH177" s="135">
        <v>6.25</v>
      </c>
      <c r="AI177" s="135">
        <v>6.25</v>
      </c>
      <c r="AJ177" s="135">
        <v>2.5</v>
      </c>
      <c r="AK177" s="135">
        <v>1.875</v>
      </c>
      <c r="AL177" s="135">
        <v>1.25</v>
      </c>
      <c r="AM177" s="137"/>
      <c r="AN177" s="214"/>
    </row>
    <row r="178" spans="1:40" ht="13.5" customHeight="1" x14ac:dyDescent="0.2">
      <c r="A178" s="286" t="str">
        <f>A154</f>
        <v>無職(n = 331 )　　</v>
      </c>
      <c r="B178" s="122">
        <f t="shared" si="89"/>
        <v>331</v>
      </c>
      <c r="C178" s="138">
        <v>130</v>
      </c>
      <c r="D178" s="139">
        <v>142</v>
      </c>
      <c r="E178" s="139">
        <v>38</v>
      </c>
      <c r="F178" s="139">
        <v>90</v>
      </c>
      <c r="G178" s="139">
        <v>52</v>
      </c>
      <c r="H178" s="139">
        <v>47</v>
      </c>
      <c r="I178" s="139">
        <v>67</v>
      </c>
      <c r="J178" s="139">
        <v>63</v>
      </c>
      <c r="K178" s="139">
        <v>52</v>
      </c>
      <c r="L178" s="139">
        <v>47</v>
      </c>
      <c r="M178" s="139">
        <v>39</v>
      </c>
      <c r="N178" s="139">
        <v>37</v>
      </c>
      <c r="O178" s="139">
        <v>25</v>
      </c>
      <c r="P178" s="139">
        <v>50</v>
      </c>
      <c r="Q178" s="139">
        <v>37</v>
      </c>
      <c r="R178" s="139">
        <v>45</v>
      </c>
      <c r="S178" s="139">
        <v>26</v>
      </c>
      <c r="T178" s="139">
        <v>36</v>
      </c>
      <c r="U178" s="139">
        <v>28</v>
      </c>
      <c r="V178" s="139">
        <v>31</v>
      </c>
      <c r="W178" s="139">
        <v>30</v>
      </c>
      <c r="X178" s="139">
        <v>27</v>
      </c>
      <c r="Y178" s="139">
        <v>17</v>
      </c>
      <c r="Z178" s="139">
        <v>32</v>
      </c>
      <c r="AA178" s="139">
        <v>14</v>
      </c>
      <c r="AB178" s="139">
        <v>18</v>
      </c>
      <c r="AC178" s="139">
        <v>25</v>
      </c>
      <c r="AD178" s="139">
        <v>16</v>
      </c>
      <c r="AE178" s="139">
        <v>16</v>
      </c>
      <c r="AF178" s="139">
        <v>17</v>
      </c>
      <c r="AG178" s="139">
        <v>18</v>
      </c>
      <c r="AH178" s="139">
        <v>25</v>
      </c>
      <c r="AI178" s="139">
        <v>9</v>
      </c>
      <c r="AJ178" s="139">
        <v>18</v>
      </c>
      <c r="AK178" s="139">
        <v>7</v>
      </c>
      <c r="AL178" s="139">
        <v>7</v>
      </c>
      <c r="AM178" s="140"/>
      <c r="AN178" s="5">
        <f>SUM(C178:AM178)</f>
        <v>1378</v>
      </c>
    </row>
    <row r="179" spans="1:40" x14ac:dyDescent="0.2">
      <c r="A179" s="287"/>
      <c r="B179" s="123">
        <f t="shared" si="89"/>
        <v>100</v>
      </c>
      <c r="C179" s="134">
        <v>39.274924471299094</v>
      </c>
      <c r="D179" s="135">
        <v>42.900302114803623</v>
      </c>
      <c r="E179" s="135">
        <v>11.48036253776435</v>
      </c>
      <c r="F179" s="135">
        <v>27.19033232628399</v>
      </c>
      <c r="G179" s="135">
        <v>15.709969788519636</v>
      </c>
      <c r="H179" s="135">
        <v>14.19939577039275</v>
      </c>
      <c r="I179" s="135">
        <v>20.241691842900302</v>
      </c>
      <c r="J179" s="135">
        <v>19.033232628398792</v>
      </c>
      <c r="K179" s="135">
        <v>15.2</v>
      </c>
      <c r="L179" s="135">
        <v>14.19939577039275</v>
      </c>
      <c r="M179" s="135">
        <v>11.782477341389729</v>
      </c>
      <c r="N179" s="135">
        <v>11.178247734138973</v>
      </c>
      <c r="O179" s="135">
        <v>7.5528700906344408</v>
      </c>
      <c r="P179" s="135">
        <v>15.105740181268882</v>
      </c>
      <c r="Q179" s="135">
        <v>11.178247734138973</v>
      </c>
      <c r="R179" s="135">
        <v>13.595166163141995</v>
      </c>
      <c r="S179" s="135">
        <v>7.8549848942598182</v>
      </c>
      <c r="T179" s="135">
        <v>10.876132930513595</v>
      </c>
      <c r="U179" s="135">
        <v>8.4592145015105746</v>
      </c>
      <c r="V179" s="135">
        <v>9.3655589123867067</v>
      </c>
      <c r="W179" s="135">
        <v>9.0634441087613293</v>
      </c>
      <c r="X179" s="135">
        <v>8.1570996978851973</v>
      </c>
      <c r="Y179" s="135">
        <v>5.1359516616314203</v>
      </c>
      <c r="Z179" s="135">
        <v>9.667673716012084</v>
      </c>
      <c r="AA179" s="135">
        <v>4.2296072507552873</v>
      </c>
      <c r="AB179" s="135">
        <v>5.4380664652567976</v>
      </c>
      <c r="AC179" s="135">
        <v>7.5528700906344408</v>
      </c>
      <c r="AD179" s="135">
        <v>4.833836858006042</v>
      </c>
      <c r="AE179" s="135">
        <v>4.833836858006042</v>
      </c>
      <c r="AF179" s="135">
        <v>5.1359516616314203</v>
      </c>
      <c r="AG179" s="135">
        <v>5.4380664652567976</v>
      </c>
      <c r="AH179" s="135">
        <v>7.5528700906344408</v>
      </c>
      <c r="AI179" s="135">
        <v>2.7190332326283988</v>
      </c>
      <c r="AJ179" s="135">
        <v>5.4380664652567976</v>
      </c>
      <c r="AK179" s="135">
        <v>2.1148036253776437</v>
      </c>
      <c r="AL179" s="135">
        <v>2.1148036253776437</v>
      </c>
      <c r="AM179" s="137"/>
      <c r="AN179" s="214"/>
    </row>
    <row r="180" spans="1:40" x14ac:dyDescent="0.2">
      <c r="A180" s="286" t="str">
        <f>A156</f>
        <v>その他(n = 31 )　　</v>
      </c>
      <c r="B180" s="122">
        <f t="shared" si="89"/>
        <v>31</v>
      </c>
      <c r="C180" s="138">
        <v>9</v>
      </c>
      <c r="D180" s="139">
        <v>14</v>
      </c>
      <c r="E180" s="139">
        <v>2</v>
      </c>
      <c r="F180" s="139">
        <v>6</v>
      </c>
      <c r="G180" s="139">
        <v>5</v>
      </c>
      <c r="H180" s="139">
        <v>6</v>
      </c>
      <c r="I180" s="139">
        <v>6</v>
      </c>
      <c r="J180" s="139">
        <v>3</v>
      </c>
      <c r="K180" s="139">
        <v>4</v>
      </c>
      <c r="L180" s="139">
        <v>6</v>
      </c>
      <c r="M180" s="139">
        <v>6</v>
      </c>
      <c r="N180" s="139">
        <v>4</v>
      </c>
      <c r="O180" s="139">
        <v>2</v>
      </c>
      <c r="P180" s="139">
        <v>4</v>
      </c>
      <c r="Q180" s="139">
        <v>3</v>
      </c>
      <c r="R180" s="139">
        <v>1</v>
      </c>
      <c r="S180" s="139">
        <v>3</v>
      </c>
      <c r="T180" s="139">
        <v>2</v>
      </c>
      <c r="U180" s="139">
        <v>5</v>
      </c>
      <c r="V180" s="139">
        <v>1</v>
      </c>
      <c r="W180" s="139">
        <v>2</v>
      </c>
      <c r="X180" s="139">
        <v>1</v>
      </c>
      <c r="Y180" s="139">
        <v>2</v>
      </c>
      <c r="Z180" s="139">
        <v>1</v>
      </c>
      <c r="AA180" s="139">
        <v>1</v>
      </c>
      <c r="AB180" s="139">
        <v>0</v>
      </c>
      <c r="AC180" s="139">
        <v>2</v>
      </c>
      <c r="AD180" s="139">
        <v>5</v>
      </c>
      <c r="AE180" s="139">
        <v>1</v>
      </c>
      <c r="AF180" s="139">
        <v>0</v>
      </c>
      <c r="AG180" s="139">
        <v>2</v>
      </c>
      <c r="AH180" s="139">
        <v>1</v>
      </c>
      <c r="AI180" s="139">
        <v>2</v>
      </c>
      <c r="AJ180" s="139">
        <v>1</v>
      </c>
      <c r="AK180" s="139">
        <v>0</v>
      </c>
      <c r="AL180" s="139">
        <v>0</v>
      </c>
      <c r="AM180" s="140"/>
      <c r="AN180" s="5">
        <f>SUM(C180:AM180)</f>
        <v>113</v>
      </c>
    </row>
    <row r="181" spans="1:40" x14ac:dyDescent="0.2">
      <c r="A181" s="287"/>
      <c r="B181" s="123">
        <f t="shared" si="89"/>
        <v>100</v>
      </c>
      <c r="C181" s="134">
        <v>29.032258064516132</v>
      </c>
      <c r="D181" s="135">
        <v>45.161290322580641</v>
      </c>
      <c r="E181" s="135">
        <v>6.4516129032258061</v>
      </c>
      <c r="F181" s="135">
        <v>19.35483870967742</v>
      </c>
      <c r="G181" s="135">
        <v>16.129032258064516</v>
      </c>
      <c r="H181" s="135">
        <v>19.35483870967742</v>
      </c>
      <c r="I181" s="135">
        <v>19.35483870967742</v>
      </c>
      <c r="J181" s="135">
        <v>9.67741935483871</v>
      </c>
      <c r="K181" s="135">
        <v>13.8</v>
      </c>
      <c r="L181" s="135">
        <v>19.35483870967742</v>
      </c>
      <c r="M181" s="135">
        <v>19.35483870967742</v>
      </c>
      <c r="N181" s="135">
        <v>12.903225806451612</v>
      </c>
      <c r="O181" s="135">
        <v>6.4516129032258061</v>
      </c>
      <c r="P181" s="135">
        <v>12.903225806451612</v>
      </c>
      <c r="Q181" s="135">
        <v>9.67741935483871</v>
      </c>
      <c r="R181" s="135">
        <v>3.225806451612903</v>
      </c>
      <c r="S181" s="135">
        <v>9.67741935483871</v>
      </c>
      <c r="T181" s="135">
        <v>6.4516129032258061</v>
      </c>
      <c r="U181" s="135">
        <v>16.129032258064516</v>
      </c>
      <c r="V181" s="135">
        <v>3.225806451612903</v>
      </c>
      <c r="W181" s="135">
        <v>6.4516129032258061</v>
      </c>
      <c r="X181" s="135">
        <v>3.225806451612903</v>
      </c>
      <c r="Y181" s="135">
        <v>6.4516129032258061</v>
      </c>
      <c r="Z181" s="135">
        <v>3.225806451612903</v>
      </c>
      <c r="AA181" s="135">
        <v>3.225806451612903</v>
      </c>
      <c r="AB181" s="135">
        <v>0</v>
      </c>
      <c r="AC181" s="135">
        <v>6.4516129032258061</v>
      </c>
      <c r="AD181" s="135">
        <v>16.129032258064516</v>
      </c>
      <c r="AE181" s="135">
        <v>3.225806451612903</v>
      </c>
      <c r="AF181" s="135">
        <v>0</v>
      </c>
      <c r="AG181" s="135">
        <v>6.4516129032258061</v>
      </c>
      <c r="AH181" s="135">
        <v>3.225806451612903</v>
      </c>
      <c r="AI181" s="135">
        <v>6.4516129032258061</v>
      </c>
      <c r="AJ181" s="135">
        <v>3.225806451612903</v>
      </c>
      <c r="AK181" s="135">
        <v>0</v>
      </c>
      <c r="AL181" s="135">
        <v>0</v>
      </c>
      <c r="AM181" s="137"/>
      <c r="AN181" s="214"/>
    </row>
    <row r="182" spans="1:40" s="205" customFormat="1" x14ac:dyDescent="0.2">
      <c r="A182" s="203"/>
      <c r="B182" s="201"/>
      <c r="C182" s="201">
        <v>1</v>
      </c>
      <c r="D182" s="201">
        <v>2</v>
      </c>
      <c r="E182" s="201">
        <v>3</v>
      </c>
      <c r="F182" s="201">
        <v>4</v>
      </c>
      <c r="G182" s="201">
        <v>5</v>
      </c>
      <c r="H182" s="201">
        <v>6</v>
      </c>
      <c r="I182" s="201">
        <v>7</v>
      </c>
      <c r="J182" s="201">
        <v>8</v>
      </c>
      <c r="K182" s="201">
        <v>9</v>
      </c>
      <c r="L182" s="201">
        <v>10</v>
      </c>
      <c r="M182" s="201">
        <v>11</v>
      </c>
      <c r="N182" s="201">
        <v>12</v>
      </c>
      <c r="O182" s="201">
        <v>13</v>
      </c>
      <c r="P182" s="201">
        <v>14</v>
      </c>
      <c r="Q182" s="201">
        <v>15</v>
      </c>
      <c r="R182" s="201">
        <v>16</v>
      </c>
      <c r="S182" s="201">
        <v>17</v>
      </c>
      <c r="T182" s="201">
        <v>18</v>
      </c>
      <c r="U182" s="201">
        <v>19</v>
      </c>
      <c r="V182" s="201">
        <v>20</v>
      </c>
      <c r="W182" s="201">
        <v>21</v>
      </c>
      <c r="X182" s="201">
        <v>22</v>
      </c>
      <c r="Y182" s="201">
        <v>23</v>
      </c>
      <c r="Z182" s="201">
        <v>23</v>
      </c>
      <c r="AA182" s="201">
        <v>25</v>
      </c>
      <c r="AB182" s="201">
        <v>26</v>
      </c>
      <c r="AC182" s="201">
        <v>27</v>
      </c>
      <c r="AD182" s="201">
        <v>28</v>
      </c>
      <c r="AE182" s="201">
        <v>29</v>
      </c>
      <c r="AF182" s="201">
        <v>30</v>
      </c>
      <c r="AG182" s="201">
        <v>31</v>
      </c>
      <c r="AH182" s="201">
        <v>32</v>
      </c>
      <c r="AI182" s="201">
        <v>33</v>
      </c>
      <c r="AJ182" s="204">
        <v>34</v>
      </c>
      <c r="AK182" s="204">
        <v>35</v>
      </c>
      <c r="AL182" s="204">
        <v>36</v>
      </c>
      <c r="AM182" s="204"/>
      <c r="AN182" s="201">
        <f>SUM(C182:AM182)</f>
        <v>665</v>
      </c>
    </row>
    <row r="183" spans="1:40" x14ac:dyDescent="0.2">
      <c r="A183" s="26" t="s">
        <v>2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N183" s="214"/>
    </row>
    <row r="184" spans="1:40" ht="12.75" customHeight="1" x14ac:dyDescent="0.2">
      <c r="A184" s="6" t="s">
        <v>368</v>
      </c>
      <c r="B184" s="4"/>
      <c r="C184" s="27">
        <v>1</v>
      </c>
      <c r="D184" s="27">
        <v>2</v>
      </c>
      <c r="E184" s="27">
        <v>3</v>
      </c>
      <c r="F184" s="27">
        <v>4</v>
      </c>
      <c r="G184" s="27">
        <v>5</v>
      </c>
      <c r="H184" s="27">
        <v>6</v>
      </c>
      <c r="I184" s="27">
        <v>7</v>
      </c>
      <c r="J184" s="27">
        <v>8</v>
      </c>
      <c r="K184" s="27">
        <v>9</v>
      </c>
      <c r="L184" s="27">
        <v>10</v>
      </c>
    </row>
    <row r="185" spans="1:40" ht="32.4" x14ac:dyDescent="0.2">
      <c r="A185" s="12" t="str">
        <f>A137</f>
        <v>【職業別】</v>
      </c>
      <c r="B185" s="67" t="str">
        <f>B122</f>
        <v>調査数</v>
      </c>
      <c r="C185" s="68" t="str">
        <f t="shared" ref="C185:L185" si="90">C161</f>
        <v>防災対策</v>
      </c>
      <c r="D185" s="69" t="str">
        <f t="shared" si="90"/>
        <v>高齢者福祉</v>
      </c>
      <c r="E185" s="69" t="str">
        <f t="shared" si="90"/>
        <v>子育て支援</v>
      </c>
      <c r="F185" s="69" t="str">
        <f t="shared" si="90"/>
        <v>地域医療の確保</v>
      </c>
      <c r="G185" s="69" t="str">
        <f t="shared" si="90"/>
        <v>少子化対策</v>
      </c>
      <c r="H185" s="69" t="str">
        <f t="shared" si="90"/>
        <v>若者の県内定着</v>
      </c>
      <c r="I185" s="70" t="str">
        <f t="shared" si="90"/>
        <v>公共交通の充実</v>
      </c>
      <c r="J185" s="69" t="str">
        <f t="shared" si="90"/>
        <v>防犯・交通安全対策</v>
      </c>
      <c r="K185" s="70" t="str">
        <f t="shared" si="90"/>
        <v>道路整備・維持管理</v>
      </c>
      <c r="L185" s="71" t="str">
        <f t="shared" si="90"/>
        <v>自然環境保全</v>
      </c>
    </row>
    <row r="186" spans="1:40" ht="12.75" customHeight="1" x14ac:dyDescent="0.2">
      <c r="A186" s="286" t="str">
        <f>A138</f>
        <v>全体(n = 1,553 )　　</v>
      </c>
      <c r="B186" s="122">
        <f t="shared" ref="B186:B205" si="91">B138</f>
        <v>1553</v>
      </c>
      <c r="C186" s="130">
        <f t="shared" ref="C186:L186" si="92">C162</f>
        <v>528</v>
      </c>
      <c r="D186" s="131">
        <f t="shared" si="92"/>
        <v>504</v>
      </c>
      <c r="E186" s="131">
        <f t="shared" si="92"/>
        <v>381</v>
      </c>
      <c r="F186" s="131">
        <f t="shared" si="92"/>
        <v>367</v>
      </c>
      <c r="G186" s="131">
        <f t="shared" si="92"/>
        <v>322</v>
      </c>
      <c r="H186" s="131">
        <f t="shared" si="92"/>
        <v>289</v>
      </c>
      <c r="I186" s="132">
        <f t="shared" si="92"/>
        <v>274</v>
      </c>
      <c r="J186" s="131">
        <f t="shared" si="92"/>
        <v>241</v>
      </c>
      <c r="K186" s="132">
        <f t="shared" si="92"/>
        <v>217</v>
      </c>
      <c r="L186" s="133">
        <f t="shared" si="92"/>
        <v>224</v>
      </c>
    </row>
    <row r="187" spans="1:40" ht="12.75" customHeight="1" x14ac:dyDescent="0.2">
      <c r="A187" s="287"/>
      <c r="B187" s="123">
        <f t="shared" si="91"/>
        <v>100</v>
      </c>
      <c r="C187" s="134">
        <f t="shared" ref="C187:L187" si="93">C163</f>
        <v>33.99871216999356</v>
      </c>
      <c r="D187" s="135">
        <f t="shared" si="93"/>
        <v>32.453316162266582</v>
      </c>
      <c r="E187" s="135">
        <f t="shared" si="93"/>
        <v>24.533161622665808</v>
      </c>
      <c r="F187" s="135">
        <f t="shared" si="93"/>
        <v>23.631680618158406</v>
      </c>
      <c r="G187" s="135">
        <f t="shared" si="93"/>
        <v>20.734063103670316</v>
      </c>
      <c r="H187" s="135">
        <f t="shared" si="93"/>
        <v>18.609143593045719</v>
      </c>
      <c r="I187" s="136">
        <f t="shared" si="93"/>
        <v>17.643271088216355</v>
      </c>
      <c r="J187" s="135">
        <f t="shared" si="93"/>
        <v>15.518351577591757</v>
      </c>
      <c r="K187" s="136">
        <f t="shared" si="93"/>
        <v>13.9</v>
      </c>
      <c r="L187" s="137">
        <f t="shared" si="93"/>
        <v>14.42369607211848</v>
      </c>
    </row>
    <row r="188" spans="1:40" ht="12.75" customHeight="1" x14ac:dyDescent="0.2">
      <c r="A188" s="286" t="str">
        <f>A140</f>
        <v>自営業(n = 145 )　　</v>
      </c>
      <c r="B188" s="122">
        <f t="shared" si="91"/>
        <v>145</v>
      </c>
      <c r="C188" s="138">
        <f t="shared" ref="C188:L188" si="94">C164</f>
        <v>46</v>
      </c>
      <c r="D188" s="139">
        <f t="shared" si="94"/>
        <v>41</v>
      </c>
      <c r="E188" s="139">
        <f t="shared" si="94"/>
        <v>30</v>
      </c>
      <c r="F188" s="139">
        <f t="shared" si="94"/>
        <v>28</v>
      </c>
      <c r="G188" s="139">
        <f t="shared" si="94"/>
        <v>30</v>
      </c>
      <c r="H188" s="139">
        <f t="shared" si="94"/>
        <v>30</v>
      </c>
      <c r="I188" s="149">
        <f t="shared" si="94"/>
        <v>17</v>
      </c>
      <c r="J188" s="139">
        <f t="shared" si="94"/>
        <v>22</v>
      </c>
      <c r="K188" s="149">
        <f t="shared" si="94"/>
        <v>14</v>
      </c>
      <c r="L188" s="140">
        <f t="shared" si="94"/>
        <v>23</v>
      </c>
    </row>
    <row r="189" spans="1:40" ht="13.5" customHeight="1" x14ac:dyDescent="0.2">
      <c r="A189" s="287"/>
      <c r="B189" s="123">
        <f t="shared" si="91"/>
        <v>100</v>
      </c>
      <c r="C189" s="134">
        <f t="shared" ref="C189:L189" si="95">C165</f>
        <v>31.724137931034484</v>
      </c>
      <c r="D189" s="135">
        <f t="shared" si="95"/>
        <v>28.27586206896552</v>
      </c>
      <c r="E189" s="135">
        <f t="shared" si="95"/>
        <v>20.689655172413794</v>
      </c>
      <c r="F189" s="135">
        <f t="shared" si="95"/>
        <v>19.310344827586206</v>
      </c>
      <c r="G189" s="135">
        <f t="shared" si="95"/>
        <v>20.689655172413794</v>
      </c>
      <c r="H189" s="135">
        <f t="shared" si="95"/>
        <v>20.689655172413794</v>
      </c>
      <c r="I189" s="136">
        <f t="shared" si="95"/>
        <v>11.724137931034482</v>
      </c>
      <c r="J189" s="135">
        <f t="shared" si="95"/>
        <v>15.172413793103448</v>
      </c>
      <c r="K189" s="136">
        <f t="shared" si="95"/>
        <v>9.8000000000000007</v>
      </c>
      <c r="L189" s="137">
        <f t="shared" si="95"/>
        <v>15.862068965517242</v>
      </c>
    </row>
    <row r="190" spans="1:40" ht="13.5" customHeight="1" x14ac:dyDescent="0.2">
      <c r="A190" s="286" t="str">
        <f>A142</f>
        <v>自由業(※1)(n = 14 )　　</v>
      </c>
      <c r="B190" s="122">
        <f t="shared" si="91"/>
        <v>14</v>
      </c>
      <c r="C190" s="138">
        <f t="shared" ref="C190:L190" si="96">C166</f>
        <v>8</v>
      </c>
      <c r="D190" s="139">
        <f t="shared" si="96"/>
        <v>5</v>
      </c>
      <c r="E190" s="139">
        <f t="shared" si="96"/>
        <v>2</v>
      </c>
      <c r="F190" s="139">
        <f t="shared" si="96"/>
        <v>4</v>
      </c>
      <c r="G190" s="139">
        <f t="shared" si="96"/>
        <v>2</v>
      </c>
      <c r="H190" s="139">
        <f t="shared" si="96"/>
        <v>2</v>
      </c>
      <c r="I190" s="149">
        <f t="shared" si="96"/>
        <v>4</v>
      </c>
      <c r="J190" s="139">
        <f t="shared" si="96"/>
        <v>1</v>
      </c>
      <c r="K190" s="149">
        <f t="shared" si="96"/>
        <v>6</v>
      </c>
      <c r="L190" s="140">
        <f t="shared" si="96"/>
        <v>3</v>
      </c>
    </row>
    <row r="191" spans="1:40" ht="13.5" customHeight="1" x14ac:dyDescent="0.2">
      <c r="A191" s="287"/>
      <c r="B191" s="123">
        <f t="shared" si="91"/>
        <v>100</v>
      </c>
      <c r="C191" s="134">
        <f t="shared" ref="C191:L191" si="97">C167</f>
        <v>57.142857142857139</v>
      </c>
      <c r="D191" s="135">
        <f t="shared" si="97"/>
        <v>35.714285714285715</v>
      </c>
      <c r="E191" s="135">
        <f t="shared" si="97"/>
        <v>14.285714285714285</v>
      </c>
      <c r="F191" s="135">
        <f t="shared" si="97"/>
        <v>28.571428571428569</v>
      </c>
      <c r="G191" s="135">
        <f t="shared" si="97"/>
        <v>14.285714285714285</v>
      </c>
      <c r="H191" s="135">
        <f t="shared" si="97"/>
        <v>14.285714285714285</v>
      </c>
      <c r="I191" s="136">
        <f t="shared" si="97"/>
        <v>28.571428571428569</v>
      </c>
      <c r="J191" s="135">
        <f t="shared" si="97"/>
        <v>7.1428571428571423</v>
      </c>
      <c r="K191" s="136">
        <f t="shared" si="97"/>
        <v>25</v>
      </c>
      <c r="L191" s="137">
        <f t="shared" si="97"/>
        <v>21.428571428571427</v>
      </c>
    </row>
    <row r="192" spans="1:40" ht="13.5" customHeight="1" x14ac:dyDescent="0.2">
      <c r="A192" s="286" t="str">
        <f>A144</f>
        <v>会社・団体役員(n = 152 )　　</v>
      </c>
      <c r="B192" s="122">
        <f t="shared" si="91"/>
        <v>152</v>
      </c>
      <c r="C192" s="138">
        <f t="shared" ref="C192:L192" si="98">C168</f>
        <v>43</v>
      </c>
      <c r="D192" s="139">
        <f t="shared" si="98"/>
        <v>40</v>
      </c>
      <c r="E192" s="139">
        <f t="shared" si="98"/>
        <v>43</v>
      </c>
      <c r="F192" s="139">
        <f t="shared" si="98"/>
        <v>28</v>
      </c>
      <c r="G192" s="139">
        <f t="shared" si="98"/>
        <v>46</v>
      </c>
      <c r="H192" s="139">
        <f t="shared" si="98"/>
        <v>33</v>
      </c>
      <c r="I192" s="149">
        <f t="shared" si="98"/>
        <v>25</v>
      </c>
      <c r="J192" s="139">
        <f t="shared" si="98"/>
        <v>23</v>
      </c>
      <c r="K192" s="149">
        <f t="shared" si="98"/>
        <v>20</v>
      </c>
      <c r="L192" s="140">
        <f t="shared" si="98"/>
        <v>23</v>
      </c>
    </row>
    <row r="193" spans="1:35" x14ac:dyDescent="0.2">
      <c r="A193" s="287"/>
      <c r="B193" s="123">
        <f t="shared" si="91"/>
        <v>100</v>
      </c>
      <c r="C193" s="134">
        <f t="shared" ref="C193:L193" si="99">C169</f>
        <v>28.289473684210524</v>
      </c>
      <c r="D193" s="135">
        <f t="shared" si="99"/>
        <v>26.315789473684209</v>
      </c>
      <c r="E193" s="135">
        <f t="shared" si="99"/>
        <v>28.289473684210524</v>
      </c>
      <c r="F193" s="135">
        <f t="shared" si="99"/>
        <v>18.421052631578945</v>
      </c>
      <c r="G193" s="135">
        <f t="shared" si="99"/>
        <v>30.263157894736842</v>
      </c>
      <c r="H193" s="135">
        <f t="shared" si="99"/>
        <v>21.710526315789476</v>
      </c>
      <c r="I193" s="136">
        <f t="shared" si="99"/>
        <v>16.447368421052634</v>
      </c>
      <c r="J193" s="135">
        <f t="shared" si="99"/>
        <v>15.131578947368421</v>
      </c>
      <c r="K193" s="136">
        <f t="shared" si="99"/>
        <v>14</v>
      </c>
      <c r="L193" s="137">
        <f t="shared" si="99"/>
        <v>15.131578947368421</v>
      </c>
    </row>
    <row r="194" spans="1:35" x14ac:dyDescent="0.2">
      <c r="A194" s="286" t="str">
        <f>A146</f>
        <v>正規の従業員・職員(n = 361 )　　</v>
      </c>
      <c r="B194" s="122">
        <f t="shared" si="91"/>
        <v>361</v>
      </c>
      <c r="C194" s="138">
        <f t="shared" ref="C194:L194" si="100">C170</f>
        <v>133</v>
      </c>
      <c r="D194" s="139">
        <f t="shared" si="100"/>
        <v>91</v>
      </c>
      <c r="E194" s="139">
        <f t="shared" si="100"/>
        <v>131</v>
      </c>
      <c r="F194" s="139">
        <f t="shared" si="100"/>
        <v>84</v>
      </c>
      <c r="G194" s="139">
        <f t="shared" si="100"/>
        <v>94</v>
      </c>
      <c r="H194" s="139">
        <f t="shared" si="100"/>
        <v>77</v>
      </c>
      <c r="I194" s="149">
        <f t="shared" si="100"/>
        <v>65</v>
      </c>
      <c r="J194" s="139">
        <f t="shared" si="100"/>
        <v>53</v>
      </c>
      <c r="K194" s="149">
        <f t="shared" si="100"/>
        <v>61</v>
      </c>
      <c r="L194" s="140">
        <f t="shared" si="100"/>
        <v>51</v>
      </c>
    </row>
    <row r="195" spans="1:35" x14ac:dyDescent="0.2">
      <c r="A195" s="287"/>
      <c r="B195" s="123">
        <f t="shared" si="91"/>
        <v>100</v>
      </c>
      <c r="C195" s="134">
        <f t="shared" ref="C195:L195" si="101">C171</f>
        <v>36.84210526315789</v>
      </c>
      <c r="D195" s="135">
        <f t="shared" si="101"/>
        <v>25.207756232686979</v>
      </c>
      <c r="E195" s="135">
        <f t="shared" si="101"/>
        <v>36.288088642659275</v>
      </c>
      <c r="F195" s="135">
        <f t="shared" si="101"/>
        <v>23.26869806094183</v>
      </c>
      <c r="G195" s="135">
        <f t="shared" si="101"/>
        <v>26.038781163434905</v>
      </c>
      <c r="H195" s="135">
        <f t="shared" si="101"/>
        <v>21.329639889196674</v>
      </c>
      <c r="I195" s="136">
        <f t="shared" si="101"/>
        <v>18.005540166204987</v>
      </c>
      <c r="J195" s="135">
        <f t="shared" si="101"/>
        <v>14.681440443213297</v>
      </c>
      <c r="K195" s="136">
        <f t="shared" si="101"/>
        <v>16.100000000000001</v>
      </c>
      <c r="L195" s="137">
        <f t="shared" si="101"/>
        <v>14.127423822714682</v>
      </c>
    </row>
    <row r="196" spans="1:35" ht="13.5" customHeight="1" x14ac:dyDescent="0.2">
      <c r="A196" s="286" t="str">
        <f>A148</f>
        <v>パートタイム・アルバイト・派遣(n = 288 )　　</v>
      </c>
      <c r="B196" s="122">
        <f t="shared" si="91"/>
        <v>288</v>
      </c>
      <c r="C196" s="138">
        <f t="shared" ref="C196:L196" si="102">C172</f>
        <v>79</v>
      </c>
      <c r="D196" s="139">
        <f t="shared" si="102"/>
        <v>95</v>
      </c>
      <c r="E196" s="139">
        <f t="shared" si="102"/>
        <v>72</v>
      </c>
      <c r="F196" s="139">
        <f t="shared" si="102"/>
        <v>68</v>
      </c>
      <c r="G196" s="139">
        <f t="shared" si="102"/>
        <v>49</v>
      </c>
      <c r="H196" s="139">
        <f t="shared" si="102"/>
        <v>46</v>
      </c>
      <c r="I196" s="149">
        <f t="shared" si="102"/>
        <v>40</v>
      </c>
      <c r="J196" s="139">
        <f t="shared" si="102"/>
        <v>43</v>
      </c>
      <c r="K196" s="149">
        <f t="shared" si="102"/>
        <v>28</v>
      </c>
      <c r="L196" s="140">
        <f t="shared" si="102"/>
        <v>38</v>
      </c>
    </row>
    <row r="197" spans="1:35" ht="13.5" customHeight="1" x14ac:dyDescent="0.2">
      <c r="A197" s="287"/>
      <c r="B197" s="123">
        <f t="shared" si="91"/>
        <v>100</v>
      </c>
      <c r="C197" s="134">
        <f t="shared" ref="C197:L197" si="103">C173</f>
        <v>27.430555555555557</v>
      </c>
      <c r="D197" s="135">
        <f t="shared" si="103"/>
        <v>32.986111111111107</v>
      </c>
      <c r="E197" s="135">
        <f t="shared" si="103"/>
        <v>25</v>
      </c>
      <c r="F197" s="135">
        <f t="shared" si="103"/>
        <v>23.611111111111111</v>
      </c>
      <c r="G197" s="135">
        <f t="shared" si="103"/>
        <v>17.013888888888889</v>
      </c>
      <c r="H197" s="135">
        <f t="shared" si="103"/>
        <v>15.972222222222221</v>
      </c>
      <c r="I197" s="136">
        <f t="shared" si="103"/>
        <v>13.888888888888889</v>
      </c>
      <c r="J197" s="135">
        <f t="shared" si="103"/>
        <v>14.930555555555555</v>
      </c>
      <c r="K197" s="136">
        <f t="shared" si="103"/>
        <v>10.1</v>
      </c>
      <c r="L197" s="137">
        <f t="shared" si="103"/>
        <v>13.194444444444445</v>
      </c>
    </row>
    <row r="198" spans="1:35" ht="13.5" customHeight="1" x14ac:dyDescent="0.2">
      <c r="A198" s="286" t="str">
        <f>A150</f>
        <v>学生(n = 43 )　　</v>
      </c>
      <c r="B198" s="122">
        <f t="shared" si="91"/>
        <v>43</v>
      </c>
      <c r="C198" s="138">
        <f t="shared" ref="C198:L198" si="104">C174</f>
        <v>12</v>
      </c>
      <c r="D198" s="139">
        <f t="shared" si="104"/>
        <v>11</v>
      </c>
      <c r="E198" s="139">
        <f t="shared" si="104"/>
        <v>17</v>
      </c>
      <c r="F198" s="139">
        <f t="shared" si="104"/>
        <v>8</v>
      </c>
      <c r="G198" s="139">
        <f t="shared" si="104"/>
        <v>9</v>
      </c>
      <c r="H198" s="139">
        <f t="shared" si="104"/>
        <v>9</v>
      </c>
      <c r="I198" s="149">
        <f t="shared" si="104"/>
        <v>6</v>
      </c>
      <c r="J198" s="139">
        <f t="shared" si="104"/>
        <v>4</v>
      </c>
      <c r="K198" s="149">
        <f t="shared" si="104"/>
        <v>6</v>
      </c>
      <c r="L198" s="140">
        <f t="shared" si="104"/>
        <v>5</v>
      </c>
    </row>
    <row r="199" spans="1:35" ht="13.5" customHeight="1" x14ac:dyDescent="0.2">
      <c r="A199" s="287"/>
      <c r="B199" s="123">
        <f t="shared" si="91"/>
        <v>100</v>
      </c>
      <c r="C199" s="134">
        <f t="shared" ref="C199:L199" si="105">C175</f>
        <v>27.906976744186046</v>
      </c>
      <c r="D199" s="135">
        <f t="shared" si="105"/>
        <v>25.581395348837212</v>
      </c>
      <c r="E199" s="135">
        <f t="shared" si="105"/>
        <v>39.534883720930232</v>
      </c>
      <c r="F199" s="135">
        <f t="shared" si="105"/>
        <v>18.604651162790699</v>
      </c>
      <c r="G199" s="135">
        <f t="shared" si="105"/>
        <v>20.930232558139537</v>
      </c>
      <c r="H199" s="135">
        <f t="shared" si="105"/>
        <v>20.930232558139537</v>
      </c>
      <c r="I199" s="136">
        <f t="shared" si="105"/>
        <v>13.953488372093023</v>
      </c>
      <c r="J199" s="135">
        <f t="shared" si="105"/>
        <v>9.3023255813953494</v>
      </c>
      <c r="K199" s="136">
        <f t="shared" si="105"/>
        <v>15.4</v>
      </c>
      <c r="L199" s="137">
        <f t="shared" si="105"/>
        <v>11.627906976744185</v>
      </c>
    </row>
    <row r="200" spans="1:35" ht="13.5" customHeight="1" x14ac:dyDescent="0.2">
      <c r="A200" s="286" t="str">
        <f>A152</f>
        <v>家事従事(n = 160 )　　</v>
      </c>
      <c r="B200" s="122">
        <f t="shared" si="91"/>
        <v>160</v>
      </c>
      <c r="C200" s="138">
        <f t="shared" ref="C200:L200" si="106">C176</f>
        <v>59</v>
      </c>
      <c r="D200" s="139">
        <f t="shared" si="106"/>
        <v>55</v>
      </c>
      <c r="E200" s="139">
        <f t="shared" si="106"/>
        <v>42</v>
      </c>
      <c r="F200" s="139">
        <f t="shared" si="106"/>
        <v>46</v>
      </c>
      <c r="G200" s="139">
        <f t="shared" si="106"/>
        <v>30</v>
      </c>
      <c r="H200" s="139">
        <f t="shared" si="106"/>
        <v>33</v>
      </c>
      <c r="I200" s="149">
        <f t="shared" si="106"/>
        <v>35</v>
      </c>
      <c r="J200" s="139">
        <f t="shared" si="106"/>
        <v>24</v>
      </c>
      <c r="K200" s="149">
        <f t="shared" si="106"/>
        <v>16</v>
      </c>
      <c r="L200" s="140">
        <f t="shared" si="106"/>
        <v>22</v>
      </c>
    </row>
    <row r="201" spans="1:35" ht="13.5" customHeight="1" x14ac:dyDescent="0.2">
      <c r="A201" s="287"/>
      <c r="B201" s="123">
        <f t="shared" si="91"/>
        <v>100</v>
      </c>
      <c r="C201" s="134">
        <f t="shared" ref="C201:L201" si="107">C177</f>
        <v>36.875</v>
      </c>
      <c r="D201" s="135">
        <f t="shared" si="107"/>
        <v>34.375</v>
      </c>
      <c r="E201" s="135">
        <f t="shared" si="107"/>
        <v>26.25</v>
      </c>
      <c r="F201" s="135">
        <f t="shared" si="107"/>
        <v>28.749999999999996</v>
      </c>
      <c r="G201" s="135">
        <f t="shared" si="107"/>
        <v>18.75</v>
      </c>
      <c r="H201" s="135">
        <f t="shared" si="107"/>
        <v>20.625</v>
      </c>
      <c r="I201" s="136">
        <f t="shared" si="107"/>
        <v>21.875</v>
      </c>
      <c r="J201" s="135">
        <f t="shared" si="107"/>
        <v>15</v>
      </c>
      <c r="K201" s="136">
        <f t="shared" si="107"/>
        <v>11.3</v>
      </c>
      <c r="L201" s="137">
        <f t="shared" si="107"/>
        <v>13.750000000000002</v>
      </c>
    </row>
    <row r="202" spans="1:35" ht="13.5" customHeight="1" x14ac:dyDescent="0.2">
      <c r="A202" s="286" t="str">
        <f>A154</f>
        <v>無職(n = 331 )　　</v>
      </c>
      <c r="B202" s="122">
        <f t="shared" si="91"/>
        <v>331</v>
      </c>
      <c r="C202" s="138">
        <f t="shared" ref="C202:L202" si="108">C178</f>
        <v>130</v>
      </c>
      <c r="D202" s="139">
        <f t="shared" si="108"/>
        <v>142</v>
      </c>
      <c r="E202" s="139">
        <f t="shared" si="108"/>
        <v>38</v>
      </c>
      <c r="F202" s="139">
        <f t="shared" si="108"/>
        <v>90</v>
      </c>
      <c r="G202" s="139">
        <f t="shared" si="108"/>
        <v>52</v>
      </c>
      <c r="H202" s="139">
        <f t="shared" si="108"/>
        <v>47</v>
      </c>
      <c r="I202" s="149">
        <f t="shared" si="108"/>
        <v>67</v>
      </c>
      <c r="J202" s="139">
        <f t="shared" si="108"/>
        <v>63</v>
      </c>
      <c r="K202" s="149">
        <f t="shared" si="108"/>
        <v>52</v>
      </c>
      <c r="L202" s="140">
        <f t="shared" si="108"/>
        <v>47</v>
      </c>
    </row>
    <row r="203" spans="1:35" x14ac:dyDescent="0.2">
      <c r="A203" s="287"/>
      <c r="B203" s="123">
        <f t="shared" si="91"/>
        <v>100</v>
      </c>
      <c r="C203" s="134">
        <f t="shared" ref="C203:L203" si="109">C179</f>
        <v>39.274924471299094</v>
      </c>
      <c r="D203" s="135">
        <f t="shared" si="109"/>
        <v>42.900302114803623</v>
      </c>
      <c r="E203" s="135">
        <f t="shared" si="109"/>
        <v>11.48036253776435</v>
      </c>
      <c r="F203" s="135">
        <f t="shared" si="109"/>
        <v>27.19033232628399</v>
      </c>
      <c r="G203" s="135">
        <f t="shared" si="109"/>
        <v>15.709969788519636</v>
      </c>
      <c r="H203" s="135">
        <f t="shared" si="109"/>
        <v>14.19939577039275</v>
      </c>
      <c r="I203" s="136">
        <f t="shared" si="109"/>
        <v>20.241691842900302</v>
      </c>
      <c r="J203" s="135">
        <f t="shared" si="109"/>
        <v>19.033232628398792</v>
      </c>
      <c r="K203" s="136">
        <f t="shared" si="109"/>
        <v>15.2</v>
      </c>
      <c r="L203" s="137">
        <f t="shared" si="109"/>
        <v>14.19939577039275</v>
      </c>
    </row>
    <row r="204" spans="1:35" x14ac:dyDescent="0.2">
      <c r="A204" s="286" t="str">
        <f>A156</f>
        <v>その他(n = 31 )　　</v>
      </c>
      <c r="B204" s="122">
        <f t="shared" si="91"/>
        <v>31</v>
      </c>
      <c r="C204" s="138">
        <f t="shared" ref="C204:L204" si="110">C180</f>
        <v>9</v>
      </c>
      <c r="D204" s="139">
        <f t="shared" si="110"/>
        <v>14</v>
      </c>
      <c r="E204" s="139">
        <f t="shared" si="110"/>
        <v>2</v>
      </c>
      <c r="F204" s="139">
        <f t="shared" si="110"/>
        <v>6</v>
      </c>
      <c r="G204" s="139">
        <f t="shared" si="110"/>
        <v>5</v>
      </c>
      <c r="H204" s="139">
        <f t="shared" si="110"/>
        <v>6</v>
      </c>
      <c r="I204" s="149">
        <f t="shared" si="110"/>
        <v>6</v>
      </c>
      <c r="J204" s="139">
        <f t="shared" si="110"/>
        <v>3</v>
      </c>
      <c r="K204" s="149">
        <f t="shared" si="110"/>
        <v>4</v>
      </c>
      <c r="L204" s="140">
        <f t="shared" si="110"/>
        <v>6</v>
      </c>
    </row>
    <row r="205" spans="1:35" x14ac:dyDescent="0.2">
      <c r="A205" s="287"/>
      <c r="B205" s="123">
        <f t="shared" si="91"/>
        <v>100</v>
      </c>
      <c r="C205" s="134">
        <f t="shared" ref="C205:L205" si="111">C181</f>
        <v>29.032258064516132</v>
      </c>
      <c r="D205" s="135">
        <f t="shared" si="111"/>
        <v>45.161290322580641</v>
      </c>
      <c r="E205" s="135">
        <f t="shared" si="111"/>
        <v>6.4516129032258061</v>
      </c>
      <c r="F205" s="135">
        <f t="shared" si="111"/>
        <v>19.35483870967742</v>
      </c>
      <c r="G205" s="135">
        <f t="shared" si="111"/>
        <v>16.129032258064516</v>
      </c>
      <c r="H205" s="135">
        <f t="shared" si="111"/>
        <v>19.35483870967742</v>
      </c>
      <c r="I205" s="136">
        <f t="shared" si="111"/>
        <v>19.35483870967742</v>
      </c>
      <c r="J205" s="135">
        <f t="shared" si="111"/>
        <v>9.67741935483871</v>
      </c>
      <c r="K205" s="136">
        <f t="shared" si="111"/>
        <v>13.8</v>
      </c>
      <c r="L205" s="137">
        <f t="shared" si="111"/>
        <v>19.35483870967742</v>
      </c>
    </row>
    <row r="206" spans="1:35" x14ac:dyDescent="0.2">
      <c r="A206" s="259" t="s">
        <v>2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1:35" ht="12.75" customHeight="1" x14ac:dyDescent="0.2">
      <c r="A207" s="258" t="s">
        <v>370</v>
      </c>
      <c r="B207" s="4"/>
      <c r="C207" s="27">
        <v>1</v>
      </c>
      <c r="D207" s="27">
        <v>2</v>
      </c>
      <c r="E207" s="27">
        <v>3</v>
      </c>
      <c r="F207" s="27">
        <v>4</v>
      </c>
      <c r="G207" s="27">
        <v>5</v>
      </c>
      <c r="H207" s="27">
        <v>6</v>
      </c>
      <c r="I207" s="27">
        <v>7</v>
      </c>
      <c r="J207" s="27">
        <v>8</v>
      </c>
      <c r="K207" s="27">
        <v>9</v>
      </c>
      <c r="L207" s="27">
        <v>10</v>
      </c>
      <c r="O207" s="191">
        <v>1</v>
      </c>
      <c r="P207" s="191">
        <v>2</v>
      </c>
      <c r="Q207" s="191">
        <v>3</v>
      </c>
      <c r="R207" s="191">
        <v>4</v>
      </c>
      <c r="S207" s="191">
        <v>5</v>
      </c>
      <c r="T207" s="191">
        <v>6</v>
      </c>
      <c r="U207" s="191">
        <v>7</v>
      </c>
      <c r="V207" s="191">
        <v>8</v>
      </c>
      <c r="W207" s="191">
        <v>9</v>
      </c>
      <c r="X207" s="191">
        <v>10</v>
      </c>
    </row>
    <row r="208" spans="1:35" ht="33.75" customHeight="1" x14ac:dyDescent="0.2">
      <c r="A208" s="12" t="str">
        <f t="shared" ref="A208:L208" si="112">A185</f>
        <v>【職業別】</v>
      </c>
      <c r="B208" s="67" t="str">
        <f t="shared" si="112"/>
        <v>調査数</v>
      </c>
      <c r="C208" s="68" t="str">
        <f t="shared" si="112"/>
        <v>防災対策</v>
      </c>
      <c r="D208" s="69" t="str">
        <f t="shared" si="112"/>
        <v>高齢者福祉</v>
      </c>
      <c r="E208" s="69" t="str">
        <f t="shared" si="112"/>
        <v>子育て支援</v>
      </c>
      <c r="F208" s="69" t="str">
        <f t="shared" si="112"/>
        <v>地域医療の確保</v>
      </c>
      <c r="G208" s="69" t="str">
        <f t="shared" si="112"/>
        <v>少子化対策</v>
      </c>
      <c r="H208" s="69" t="str">
        <f t="shared" si="112"/>
        <v>若者の県内定着</v>
      </c>
      <c r="I208" s="70" t="str">
        <f t="shared" si="112"/>
        <v>公共交通の充実</v>
      </c>
      <c r="J208" s="69" t="str">
        <f t="shared" si="112"/>
        <v>防犯・交通安全対策</v>
      </c>
      <c r="K208" s="70" t="str">
        <f t="shared" si="112"/>
        <v>道路整備・維持管理</v>
      </c>
      <c r="L208" s="71" t="str">
        <f t="shared" si="112"/>
        <v>自然環境保全</v>
      </c>
      <c r="M208" s="249" t="s">
        <v>35</v>
      </c>
      <c r="N208" s="12" t="str">
        <f>A208</f>
        <v>【職業別】</v>
      </c>
      <c r="O208" s="68" t="str">
        <f t="shared" ref="O208:X208" si="113">C208</f>
        <v>防災対策</v>
      </c>
      <c r="P208" s="69" t="str">
        <f t="shared" si="113"/>
        <v>高齢者福祉</v>
      </c>
      <c r="Q208" s="69" t="str">
        <f t="shared" si="113"/>
        <v>子育て支援</v>
      </c>
      <c r="R208" s="69" t="str">
        <f t="shared" si="113"/>
        <v>地域医療の確保</v>
      </c>
      <c r="S208" s="114" t="str">
        <f t="shared" si="113"/>
        <v>少子化対策</v>
      </c>
      <c r="T208" s="115" t="str">
        <f t="shared" si="113"/>
        <v>若者の県内定着</v>
      </c>
      <c r="U208" s="69" t="str">
        <f t="shared" si="113"/>
        <v>公共交通の充実</v>
      </c>
      <c r="V208" s="69" t="str">
        <f t="shared" si="113"/>
        <v>防犯・交通安全対策</v>
      </c>
      <c r="W208" s="70" t="str">
        <f t="shared" si="113"/>
        <v>道路整備・維持管理</v>
      </c>
      <c r="X208" s="71" t="str">
        <f t="shared" si="113"/>
        <v>自然環境保全</v>
      </c>
    </row>
    <row r="209" spans="1:24" ht="12.75" customHeight="1" x14ac:dyDescent="0.2">
      <c r="A209" s="286" t="str">
        <f>'問10-2M（表）'!A209</f>
        <v>全体(n = 1,553 )　　</v>
      </c>
      <c r="B209" s="122">
        <f t="shared" ref="B209:L209" si="114">B186</f>
        <v>1553</v>
      </c>
      <c r="C209" s="130">
        <f t="shared" si="114"/>
        <v>528</v>
      </c>
      <c r="D209" s="131">
        <f t="shared" si="114"/>
        <v>504</v>
      </c>
      <c r="E209" s="131">
        <f t="shared" si="114"/>
        <v>381</v>
      </c>
      <c r="F209" s="131">
        <f t="shared" si="114"/>
        <v>367</v>
      </c>
      <c r="G209" s="131">
        <f t="shared" si="114"/>
        <v>322</v>
      </c>
      <c r="H209" s="131">
        <f t="shared" si="114"/>
        <v>289</v>
      </c>
      <c r="I209" s="132">
        <f t="shared" si="114"/>
        <v>274</v>
      </c>
      <c r="J209" s="131">
        <f t="shared" si="114"/>
        <v>241</v>
      </c>
      <c r="K209" s="132">
        <f t="shared" si="114"/>
        <v>217</v>
      </c>
      <c r="L209" s="133">
        <f t="shared" si="114"/>
        <v>224</v>
      </c>
      <c r="M209" s="23"/>
      <c r="N209" s="101" t="str">
        <f>A211</f>
        <v>自営業(n = 145 )　　</v>
      </c>
      <c r="O209" s="92">
        <f t="shared" ref="O209:X209" si="115">C212</f>
        <v>31.724137931034484</v>
      </c>
      <c r="P209" s="93">
        <f t="shared" si="115"/>
        <v>28.27586206896552</v>
      </c>
      <c r="Q209" s="93">
        <f t="shared" si="115"/>
        <v>20.689655172413794</v>
      </c>
      <c r="R209" s="93">
        <f t="shared" si="115"/>
        <v>19.310344827586206</v>
      </c>
      <c r="S209" s="257">
        <f t="shared" si="115"/>
        <v>20.689655172413794</v>
      </c>
      <c r="T209" s="117">
        <f t="shared" si="115"/>
        <v>20.689655172413794</v>
      </c>
      <c r="U209" s="93">
        <f t="shared" si="115"/>
        <v>11.724137931034482</v>
      </c>
      <c r="V209" s="93">
        <f t="shared" si="115"/>
        <v>15.172413793103448</v>
      </c>
      <c r="W209" s="94">
        <f t="shared" si="115"/>
        <v>9.8000000000000007</v>
      </c>
      <c r="X209" s="95">
        <f t="shared" si="115"/>
        <v>15.862068965517242</v>
      </c>
    </row>
    <row r="210" spans="1:24" ht="12.75" customHeight="1" x14ac:dyDescent="0.2">
      <c r="A210" s="287"/>
      <c r="B210" s="123">
        <f t="shared" ref="B210:L210" si="116">B187</f>
        <v>100</v>
      </c>
      <c r="C210" s="134">
        <f t="shared" si="116"/>
        <v>33.99871216999356</v>
      </c>
      <c r="D210" s="135">
        <f t="shared" si="116"/>
        <v>32.453316162266582</v>
      </c>
      <c r="E210" s="135">
        <f t="shared" si="116"/>
        <v>24.533161622665808</v>
      </c>
      <c r="F210" s="135">
        <f t="shared" si="116"/>
        <v>23.631680618158406</v>
      </c>
      <c r="G210" s="135">
        <f t="shared" si="116"/>
        <v>20.734063103670316</v>
      </c>
      <c r="H210" s="135">
        <f t="shared" si="116"/>
        <v>18.609143593045719</v>
      </c>
      <c r="I210" s="136">
        <f t="shared" si="116"/>
        <v>17.643271088216355</v>
      </c>
      <c r="J210" s="135">
        <f t="shared" si="116"/>
        <v>15.518351577591757</v>
      </c>
      <c r="K210" s="136">
        <f t="shared" si="116"/>
        <v>13.9</v>
      </c>
      <c r="L210" s="137">
        <f t="shared" si="116"/>
        <v>14.42369607211848</v>
      </c>
      <c r="M210" s="23"/>
      <c r="N210" s="103" t="str">
        <f>A213</f>
        <v>会社・団体役員(n = 152 )　　</v>
      </c>
      <c r="O210" s="96">
        <f t="shared" ref="O210:X210" si="117">C214</f>
        <v>28.289473684210524</v>
      </c>
      <c r="P210" s="97">
        <f t="shared" si="117"/>
        <v>26.315789473684209</v>
      </c>
      <c r="Q210" s="97">
        <f t="shared" si="117"/>
        <v>28.289473684210524</v>
      </c>
      <c r="R210" s="97">
        <f t="shared" si="117"/>
        <v>18.421052631578945</v>
      </c>
      <c r="S210" s="256">
        <f t="shared" si="117"/>
        <v>30.263157894736842</v>
      </c>
      <c r="T210" s="118">
        <f t="shared" si="117"/>
        <v>21.710526315789476</v>
      </c>
      <c r="U210" s="97">
        <f t="shared" si="117"/>
        <v>16.447368421052634</v>
      </c>
      <c r="V210" s="97">
        <f t="shared" si="117"/>
        <v>15.131578947368421</v>
      </c>
      <c r="W210" s="98">
        <f t="shared" si="117"/>
        <v>14</v>
      </c>
      <c r="X210" s="99">
        <f t="shared" si="117"/>
        <v>15.131578947368421</v>
      </c>
    </row>
    <row r="211" spans="1:24" ht="13.5" customHeight="1" x14ac:dyDescent="0.2">
      <c r="A211" s="286" t="str">
        <f>'問10-2M（表）'!A211</f>
        <v>自営業(n = 145 )　　</v>
      </c>
      <c r="B211" s="122">
        <f t="shared" ref="B211:L211" si="118">B188</f>
        <v>145</v>
      </c>
      <c r="C211" s="138">
        <f t="shared" si="118"/>
        <v>46</v>
      </c>
      <c r="D211" s="139">
        <f t="shared" si="118"/>
        <v>41</v>
      </c>
      <c r="E211" s="139">
        <f t="shared" si="118"/>
        <v>30</v>
      </c>
      <c r="F211" s="139">
        <f t="shared" si="118"/>
        <v>28</v>
      </c>
      <c r="G211" s="139">
        <f t="shared" si="118"/>
        <v>30</v>
      </c>
      <c r="H211" s="139">
        <f t="shared" si="118"/>
        <v>30</v>
      </c>
      <c r="I211" s="149">
        <f t="shared" si="118"/>
        <v>17</v>
      </c>
      <c r="J211" s="139">
        <f t="shared" si="118"/>
        <v>22</v>
      </c>
      <c r="K211" s="149">
        <f t="shared" si="118"/>
        <v>14</v>
      </c>
      <c r="L211" s="140">
        <f t="shared" si="118"/>
        <v>23</v>
      </c>
      <c r="M211" s="23"/>
      <c r="N211" s="103" t="str">
        <f>A215</f>
        <v>正規の従業員・職員(n = 361 )　　</v>
      </c>
      <c r="O211" s="96">
        <f t="shared" ref="O211:X211" si="119">C216</f>
        <v>36.84210526315789</v>
      </c>
      <c r="P211" s="97">
        <f t="shared" si="119"/>
        <v>25.207756232686979</v>
      </c>
      <c r="Q211" s="97">
        <f t="shared" si="119"/>
        <v>36.288088642659275</v>
      </c>
      <c r="R211" s="97">
        <f t="shared" si="119"/>
        <v>23.26869806094183</v>
      </c>
      <c r="S211" s="256">
        <f t="shared" si="119"/>
        <v>26.038781163434905</v>
      </c>
      <c r="T211" s="118">
        <f t="shared" si="119"/>
        <v>21.329639889196674</v>
      </c>
      <c r="U211" s="97">
        <f t="shared" si="119"/>
        <v>18.005540166204987</v>
      </c>
      <c r="V211" s="97">
        <f t="shared" si="119"/>
        <v>14.681440443213297</v>
      </c>
      <c r="W211" s="98">
        <f t="shared" si="119"/>
        <v>16.100000000000001</v>
      </c>
      <c r="X211" s="99">
        <f t="shared" si="119"/>
        <v>14.127423822714682</v>
      </c>
    </row>
    <row r="212" spans="1:24" ht="13.5" customHeight="1" x14ac:dyDescent="0.2">
      <c r="A212" s="287"/>
      <c r="B212" s="123">
        <f t="shared" ref="B212:L212" si="120">B189</f>
        <v>100</v>
      </c>
      <c r="C212" s="134">
        <f t="shared" si="120"/>
        <v>31.724137931034484</v>
      </c>
      <c r="D212" s="135">
        <f t="shared" si="120"/>
        <v>28.27586206896552</v>
      </c>
      <c r="E212" s="135">
        <f t="shared" si="120"/>
        <v>20.689655172413794</v>
      </c>
      <c r="F212" s="135">
        <f t="shared" si="120"/>
        <v>19.310344827586206</v>
      </c>
      <c r="G212" s="135">
        <f t="shared" si="120"/>
        <v>20.689655172413794</v>
      </c>
      <c r="H212" s="135">
        <f t="shared" si="120"/>
        <v>20.689655172413794</v>
      </c>
      <c r="I212" s="136">
        <f t="shared" si="120"/>
        <v>11.724137931034482</v>
      </c>
      <c r="J212" s="135">
        <f t="shared" si="120"/>
        <v>15.172413793103448</v>
      </c>
      <c r="K212" s="136">
        <f t="shared" si="120"/>
        <v>9.8000000000000007</v>
      </c>
      <c r="L212" s="137">
        <f t="shared" si="120"/>
        <v>15.862068965517242</v>
      </c>
      <c r="M212" s="23"/>
      <c r="N212" s="103" t="str">
        <f>A217</f>
        <v>パートタイム・アルバイト・派遣(n = 288 )　　</v>
      </c>
      <c r="O212" s="96">
        <f t="shared" ref="O212:X212" si="121">C218</f>
        <v>27.430555555555557</v>
      </c>
      <c r="P212" s="97">
        <f t="shared" si="121"/>
        <v>32.986111111111107</v>
      </c>
      <c r="Q212" s="97">
        <f t="shared" si="121"/>
        <v>25</v>
      </c>
      <c r="R212" s="97">
        <f t="shared" si="121"/>
        <v>23.611111111111111</v>
      </c>
      <c r="S212" s="256">
        <f t="shared" si="121"/>
        <v>17.013888888888889</v>
      </c>
      <c r="T212" s="118">
        <f t="shared" si="121"/>
        <v>15.972222222222221</v>
      </c>
      <c r="U212" s="97">
        <f t="shared" si="121"/>
        <v>13.888888888888889</v>
      </c>
      <c r="V212" s="97">
        <f t="shared" si="121"/>
        <v>14.930555555555555</v>
      </c>
      <c r="W212" s="98">
        <f t="shared" si="121"/>
        <v>10.1</v>
      </c>
      <c r="X212" s="99">
        <f t="shared" si="121"/>
        <v>13.194444444444445</v>
      </c>
    </row>
    <row r="213" spans="1:24" ht="13.5" customHeight="1" x14ac:dyDescent="0.2">
      <c r="A213" s="286" t="str">
        <f>'問10-2M（表）'!A213</f>
        <v>会社・団体役員(n = 152 )　　</v>
      </c>
      <c r="B213" s="122">
        <f t="shared" ref="B213:L213" si="122">B192</f>
        <v>152</v>
      </c>
      <c r="C213" s="138">
        <f t="shared" si="122"/>
        <v>43</v>
      </c>
      <c r="D213" s="139">
        <f t="shared" si="122"/>
        <v>40</v>
      </c>
      <c r="E213" s="139">
        <f t="shared" si="122"/>
        <v>43</v>
      </c>
      <c r="F213" s="139">
        <f t="shared" si="122"/>
        <v>28</v>
      </c>
      <c r="G213" s="139">
        <f t="shared" si="122"/>
        <v>46</v>
      </c>
      <c r="H213" s="139">
        <f t="shared" si="122"/>
        <v>33</v>
      </c>
      <c r="I213" s="149">
        <f t="shared" si="122"/>
        <v>25</v>
      </c>
      <c r="J213" s="139">
        <f t="shared" si="122"/>
        <v>23</v>
      </c>
      <c r="K213" s="149">
        <f t="shared" si="122"/>
        <v>20</v>
      </c>
      <c r="L213" s="140">
        <f t="shared" si="122"/>
        <v>23</v>
      </c>
      <c r="N213" s="103" t="str">
        <f>A219</f>
        <v>家事従事(n = 160 )　　</v>
      </c>
      <c r="O213" s="96">
        <f t="shared" ref="O213:X213" si="123">C220</f>
        <v>36.875</v>
      </c>
      <c r="P213" s="97">
        <f t="shared" si="123"/>
        <v>34.375</v>
      </c>
      <c r="Q213" s="97">
        <f t="shared" si="123"/>
        <v>26.25</v>
      </c>
      <c r="R213" s="97">
        <f t="shared" si="123"/>
        <v>28.749999999999996</v>
      </c>
      <c r="S213" s="256">
        <f t="shared" si="123"/>
        <v>18.75</v>
      </c>
      <c r="T213" s="118">
        <f t="shared" si="123"/>
        <v>20.625</v>
      </c>
      <c r="U213" s="97">
        <f t="shared" si="123"/>
        <v>21.875</v>
      </c>
      <c r="V213" s="97">
        <f t="shared" si="123"/>
        <v>15</v>
      </c>
      <c r="W213" s="98">
        <f t="shared" si="123"/>
        <v>11.3</v>
      </c>
      <c r="X213" s="99">
        <f t="shared" si="123"/>
        <v>13.750000000000002</v>
      </c>
    </row>
    <row r="214" spans="1:24" ht="13.5" customHeight="1" x14ac:dyDescent="0.2">
      <c r="A214" s="287"/>
      <c r="B214" s="123">
        <f t="shared" ref="B214:L214" si="124">B193</f>
        <v>100</v>
      </c>
      <c r="C214" s="134">
        <f t="shared" si="124"/>
        <v>28.289473684210524</v>
      </c>
      <c r="D214" s="135">
        <f t="shared" si="124"/>
        <v>26.315789473684209</v>
      </c>
      <c r="E214" s="135">
        <f t="shared" si="124"/>
        <v>28.289473684210524</v>
      </c>
      <c r="F214" s="135">
        <f t="shared" si="124"/>
        <v>18.421052631578945</v>
      </c>
      <c r="G214" s="135">
        <f t="shared" si="124"/>
        <v>30.263157894736842</v>
      </c>
      <c r="H214" s="135">
        <f t="shared" si="124"/>
        <v>21.710526315789476</v>
      </c>
      <c r="I214" s="136">
        <f t="shared" si="124"/>
        <v>16.447368421052634</v>
      </c>
      <c r="J214" s="135">
        <f t="shared" si="124"/>
        <v>15.131578947368421</v>
      </c>
      <c r="K214" s="136">
        <f t="shared" si="124"/>
        <v>14</v>
      </c>
      <c r="L214" s="137">
        <f t="shared" si="124"/>
        <v>15.131578947368421</v>
      </c>
      <c r="N214" s="103" t="str">
        <f>A221</f>
        <v>無職(n = 331 )　　</v>
      </c>
      <c r="O214" s="96">
        <f t="shared" ref="O214:X214" si="125">C222</f>
        <v>39.274924471299094</v>
      </c>
      <c r="P214" s="97">
        <f t="shared" si="125"/>
        <v>42.900302114803623</v>
      </c>
      <c r="Q214" s="97">
        <f t="shared" si="125"/>
        <v>11.48036253776435</v>
      </c>
      <c r="R214" s="97">
        <f t="shared" si="125"/>
        <v>27.19033232628399</v>
      </c>
      <c r="S214" s="256">
        <f t="shared" si="125"/>
        <v>15.709969788519636</v>
      </c>
      <c r="T214" s="118">
        <f t="shared" si="125"/>
        <v>14.19939577039275</v>
      </c>
      <c r="U214" s="97">
        <f t="shared" si="125"/>
        <v>20.241691842900302</v>
      </c>
      <c r="V214" s="97">
        <f t="shared" si="125"/>
        <v>19.033232628398792</v>
      </c>
      <c r="W214" s="98">
        <f t="shared" si="125"/>
        <v>15.2</v>
      </c>
      <c r="X214" s="99">
        <f t="shared" si="125"/>
        <v>14.19939577039275</v>
      </c>
    </row>
    <row r="215" spans="1:24" ht="13.5" customHeight="1" x14ac:dyDescent="0.2">
      <c r="A215" s="286" t="str">
        <f>'問10-2M（表）'!A215</f>
        <v>正規の従業員・職員(n = 361 )　　</v>
      </c>
      <c r="B215" s="122">
        <f t="shared" ref="B215:L215" si="126">B194</f>
        <v>361</v>
      </c>
      <c r="C215" s="138">
        <f t="shared" si="126"/>
        <v>133</v>
      </c>
      <c r="D215" s="139">
        <f t="shared" si="126"/>
        <v>91</v>
      </c>
      <c r="E215" s="139">
        <f t="shared" si="126"/>
        <v>131</v>
      </c>
      <c r="F215" s="139">
        <f t="shared" si="126"/>
        <v>84</v>
      </c>
      <c r="G215" s="139">
        <f t="shared" si="126"/>
        <v>94</v>
      </c>
      <c r="H215" s="139">
        <f t="shared" si="126"/>
        <v>77</v>
      </c>
      <c r="I215" s="149">
        <f t="shared" si="126"/>
        <v>65</v>
      </c>
      <c r="J215" s="139">
        <f t="shared" si="126"/>
        <v>53</v>
      </c>
      <c r="K215" s="149">
        <f t="shared" si="126"/>
        <v>61</v>
      </c>
      <c r="L215" s="140">
        <f t="shared" si="126"/>
        <v>51</v>
      </c>
      <c r="N215" s="102" t="str">
        <f>A223</f>
        <v>その他(n = 88 )　　</v>
      </c>
      <c r="O215" s="86">
        <f t="shared" ref="O215:X215" si="127">C224</f>
        <v>32.954545454545453</v>
      </c>
      <c r="P215" s="87">
        <f t="shared" si="127"/>
        <v>34.090909090909086</v>
      </c>
      <c r="Q215" s="87">
        <f t="shared" si="127"/>
        <v>23.863636363636363</v>
      </c>
      <c r="R215" s="87">
        <f t="shared" si="127"/>
        <v>20.454545454545457</v>
      </c>
      <c r="S215" s="255">
        <f t="shared" si="127"/>
        <v>18.181818181818183</v>
      </c>
      <c r="T215" s="116">
        <f t="shared" si="127"/>
        <v>19.318181818181817</v>
      </c>
      <c r="U215" s="87">
        <f t="shared" si="127"/>
        <v>18.181818181818183</v>
      </c>
      <c r="V215" s="87">
        <f t="shared" si="127"/>
        <v>9.0909090909090917</v>
      </c>
      <c r="W215" s="88">
        <f t="shared" si="127"/>
        <v>18.181818181818183</v>
      </c>
      <c r="X215" s="89">
        <f t="shared" si="127"/>
        <v>15.909090909090908</v>
      </c>
    </row>
    <row r="216" spans="1:24" ht="13.5" customHeight="1" x14ac:dyDescent="0.2">
      <c r="A216" s="287"/>
      <c r="B216" s="123">
        <f t="shared" ref="B216:L216" si="128">B195</f>
        <v>100</v>
      </c>
      <c r="C216" s="134">
        <f t="shared" si="128"/>
        <v>36.84210526315789</v>
      </c>
      <c r="D216" s="135">
        <f t="shared" si="128"/>
        <v>25.207756232686979</v>
      </c>
      <c r="E216" s="135">
        <f t="shared" si="128"/>
        <v>36.288088642659275</v>
      </c>
      <c r="F216" s="135">
        <f t="shared" si="128"/>
        <v>23.26869806094183</v>
      </c>
      <c r="G216" s="135">
        <f t="shared" si="128"/>
        <v>26.038781163434905</v>
      </c>
      <c r="H216" s="135">
        <f t="shared" si="128"/>
        <v>21.329639889196674</v>
      </c>
      <c r="I216" s="136">
        <f t="shared" si="128"/>
        <v>18.005540166204987</v>
      </c>
      <c r="J216" s="135">
        <f t="shared" si="128"/>
        <v>14.681440443213297</v>
      </c>
      <c r="K216" s="136">
        <f t="shared" si="128"/>
        <v>16.100000000000001</v>
      </c>
      <c r="L216" s="137">
        <f t="shared" si="128"/>
        <v>14.127423822714682</v>
      </c>
    </row>
    <row r="217" spans="1:24" ht="13.5" customHeight="1" x14ac:dyDescent="0.2">
      <c r="A217" s="286" t="str">
        <f>'問10-2M（表）'!A217</f>
        <v>パートタイム・アルバイト・派遣(n = 288 )　　</v>
      </c>
      <c r="B217" s="122">
        <f t="shared" ref="B217:L217" si="129">B196</f>
        <v>288</v>
      </c>
      <c r="C217" s="138">
        <f t="shared" si="129"/>
        <v>79</v>
      </c>
      <c r="D217" s="139">
        <f t="shared" si="129"/>
        <v>95</v>
      </c>
      <c r="E217" s="139">
        <f t="shared" si="129"/>
        <v>72</v>
      </c>
      <c r="F217" s="139">
        <f t="shared" si="129"/>
        <v>68</v>
      </c>
      <c r="G217" s="139">
        <f t="shared" si="129"/>
        <v>49</v>
      </c>
      <c r="H217" s="139">
        <f t="shared" si="129"/>
        <v>46</v>
      </c>
      <c r="I217" s="149">
        <f t="shared" si="129"/>
        <v>40</v>
      </c>
      <c r="J217" s="139">
        <f t="shared" si="129"/>
        <v>43</v>
      </c>
      <c r="K217" s="149">
        <f t="shared" si="129"/>
        <v>28</v>
      </c>
      <c r="L217" s="140">
        <f t="shared" si="129"/>
        <v>38</v>
      </c>
    </row>
    <row r="218" spans="1:24" ht="13.5" customHeight="1" x14ac:dyDescent="0.2">
      <c r="A218" s="287"/>
      <c r="B218" s="123">
        <f t="shared" ref="B218:L218" si="130">B197</f>
        <v>100</v>
      </c>
      <c r="C218" s="134">
        <f t="shared" si="130"/>
        <v>27.430555555555557</v>
      </c>
      <c r="D218" s="135">
        <f t="shared" si="130"/>
        <v>32.986111111111107</v>
      </c>
      <c r="E218" s="135">
        <f t="shared" si="130"/>
        <v>25</v>
      </c>
      <c r="F218" s="135">
        <f t="shared" si="130"/>
        <v>23.611111111111111</v>
      </c>
      <c r="G218" s="135">
        <f t="shared" si="130"/>
        <v>17.013888888888889</v>
      </c>
      <c r="H218" s="135">
        <f t="shared" si="130"/>
        <v>15.972222222222221</v>
      </c>
      <c r="I218" s="136">
        <f t="shared" si="130"/>
        <v>13.888888888888889</v>
      </c>
      <c r="J218" s="135">
        <f t="shared" si="130"/>
        <v>14.930555555555555</v>
      </c>
      <c r="K218" s="136">
        <f t="shared" si="130"/>
        <v>10.1</v>
      </c>
      <c r="L218" s="137">
        <f t="shared" si="130"/>
        <v>13.194444444444445</v>
      </c>
    </row>
    <row r="219" spans="1:24" ht="13.5" customHeight="1" x14ac:dyDescent="0.2">
      <c r="A219" s="286" t="str">
        <f>'問10-2M（表）'!A219</f>
        <v>家事従事(n = 160 )　　</v>
      </c>
      <c r="B219" s="122">
        <f t="shared" ref="B219:L219" si="131">B200</f>
        <v>160</v>
      </c>
      <c r="C219" s="138">
        <f t="shared" si="131"/>
        <v>59</v>
      </c>
      <c r="D219" s="139">
        <f t="shared" si="131"/>
        <v>55</v>
      </c>
      <c r="E219" s="139">
        <f t="shared" si="131"/>
        <v>42</v>
      </c>
      <c r="F219" s="139">
        <f t="shared" si="131"/>
        <v>46</v>
      </c>
      <c r="G219" s="139">
        <f t="shared" si="131"/>
        <v>30</v>
      </c>
      <c r="H219" s="139">
        <f t="shared" si="131"/>
        <v>33</v>
      </c>
      <c r="I219" s="149">
        <f t="shared" si="131"/>
        <v>35</v>
      </c>
      <c r="J219" s="139">
        <f t="shared" si="131"/>
        <v>24</v>
      </c>
      <c r="K219" s="149">
        <f t="shared" si="131"/>
        <v>16</v>
      </c>
      <c r="L219" s="140">
        <f t="shared" si="131"/>
        <v>22</v>
      </c>
    </row>
    <row r="220" spans="1:24" ht="13.5" customHeight="1" x14ac:dyDescent="0.2">
      <c r="A220" s="287"/>
      <c r="B220" s="123">
        <f t="shared" ref="B220:L220" si="132">B201</f>
        <v>100</v>
      </c>
      <c r="C220" s="134">
        <f t="shared" si="132"/>
        <v>36.875</v>
      </c>
      <c r="D220" s="135">
        <f t="shared" si="132"/>
        <v>34.375</v>
      </c>
      <c r="E220" s="135">
        <f t="shared" si="132"/>
        <v>26.25</v>
      </c>
      <c r="F220" s="135">
        <f t="shared" si="132"/>
        <v>28.749999999999996</v>
      </c>
      <c r="G220" s="135">
        <f t="shared" si="132"/>
        <v>18.75</v>
      </c>
      <c r="H220" s="135">
        <f t="shared" si="132"/>
        <v>20.625</v>
      </c>
      <c r="I220" s="136">
        <f t="shared" si="132"/>
        <v>21.875</v>
      </c>
      <c r="J220" s="135">
        <f t="shared" si="132"/>
        <v>15</v>
      </c>
      <c r="K220" s="136">
        <f t="shared" si="132"/>
        <v>11.3</v>
      </c>
      <c r="L220" s="137">
        <f t="shared" si="132"/>
        <v>13.750000000000002</v>
      </c>
    </row>
    <row r="221" spans="1:24" ht="13.5" customHeight="1" x14ac:dyDescent="0.2">
      <c r="A221" s="286" t="str">
        <f>'問10-2M（表）'!A221</f>
        <v>無職(n = 331 )　　</v>
      </c>
      <c r="B221" s="122">
        <f t="shared" ref="B221:L221" si="133">B202</f>
        <v>331</v>
      </c>
      <c r="C221" s="138">
        <f t="shared" si="133"/>
        <v>130</v>
      </c>
      <c r="D221" s="139">
        <f t="shared" si="133"/>
        <v>142</v>
      </c>
      <c r="E221" s="139">
        <f t="shared" si="133"/>
        <v>38</v>
      </c>
      <c r="F221" s="139">
        <f t="shared" si="133"/>
        <v>90</v>
      </c>
      <c r="G221" s="139">
        <f t="shared" si="133"/>
        <v>52</v>
      </c>
      <c r="H221" s="139">
        <f t="shared" si="133"/>
        <v>47</v>
      </c>
      <c r="I221" s="149">
        <f t="shared" si="133"/>
        <v>67</v>
      </c>
      <c r="J221" s="139">
        <f t="shared" si="133"/>
        <v>63</v>
      </c>
      <c r="K221" s="149">
        <f t="shared" si="133"/>
        <v>52</v>
      </c>
      <c r="L221" s="140">
        <f t="shared" si="133"/>
        <v>47</v>
      </c>
    </row>
    <row r="222" spans="1:24" x14ac:dyDescent="0.2">
      <c r="A222" s="287"/>
      <c r="B222" s="123">
        <f t="shared" ref="B222:L222" si="134">B203</f>
        <v>100</v>
      </c>
      <c r="C222" s="134">
        <f t="shared" si="134"/>
        <v>39.274924471299094</v>
      </c>
      <c r="D222" s="135">
        <f t="shared" si="134"/>
        <v>42.900302114803623</v>
      </c>
      <c r="E222" s="135">
        <f t="shared" si="134"/>
        <v>11.48036253776435</v>
      </c>
      <c r="F222" s="135">
        <f t="shared" si="134"/>
        <v>27.19033232628399</v>
      </c>
      <c r="G222" s="135">
        <f t="shared" si="134"/>
        <v>15.709969788519636</v>
      </c>
      <c r="H222" s="135">
        <f t="shared" si="134"/>
        <v>14.19939577039275</v>
      </c>
      <c r="I222" s="136">
        <f t="shared" si="134"/>
        <v>20.241691842900302</v>
      </c>
      <c r="J222" s="135">
        <f t="shared" si="134"/>
        <v>19.033232628398792</v>
      </c>
      <c r="K222" s="136">
        <f t="shared" si="134"/>
        <v>15.2</v>
      </c>
      <c r="L222" s="137">
        <f t="shared" si="134"/>
        <v>14.19939577039275</v>
      </c>
    </row>
    <row r="223" spans="1:24" x14ac:dyDescent="0.2">
      <c r="A223" s="286" t="str">
        <f>'問10-2M（表）'!A223</f>
        <v>その他(n = 88 )　　</v>
      </c>
      <c r="B223" s="122">
        <f t="shared" ref="B223:L223" si="135">B190+B198+B204</f>
        <v>88</v>
      </c>
      <c r="C223" s="138">
        <f t="shared" si="135"/>
        <v>29</v>
      </c>
      <c r="D223" s="139">
        <f t="shared" si="135"/>
        <v>30</v>
      </c>
      <c r="E223" s="139">
        <f t="shared" si="135"/>
        <v>21</v>
      </c>
      <c r="F223" s="139">
        <f t="shared" si="135"/>
        <v>18</v>
      </c>
      <c r="G223" s="139">
        <f t="shared" si="135"/>
        <v>16</v>
      </c>
      <c r="H223" s="139">
        <f t="shared" si="135"/>
        <v>17</v>
      </c>
      <c r="I223" s="149">
        <f t="shared" si="135"/>
        <v>16</v>
      </c>
      <c r="J223" s="139">
        <f t="shared" si="135"/>
        <v>8</v>
      </c>
      <c r="K223" s="149">
        <f t="shared" si="135"/>
        <v>16</v>
      </c>
      <c r="L223" s="140">
        <f t="shared" si="135"/>
        <v>14</v>
      </c>
    </row>
    <row r="224" spans="1:24" x14ac:dyDescent="0.2">
      <c r="A224" s="287"/>
      <c r="B224" s="123">
        <v>100</v>
      </c>
      <c r="C224" s="134">
        <f t="shared" ref="C224:L224" si="136">(C223/$B$223)*100</f>
        <v>32.954545454545453</v>
      </c>
      <c r="D224" s="135">
        <f t="shared" si="136"/>
        <v>34.090909090909086</v>
      </c>
      <c r="E224" s="135">
        <f t="shared" si="136"/>
        <v>23.863636363636363</v>
      </c>
      <c r="F224" s="135">
        <f t="shared" si="136"/>
        <v>20.454545454545457</v>
      </c>
      <c r="G224" s="135">
        <f t="shared" si="136"/>
        <v>18.181818181818183</v>
      </c>
      <c r="H224" s="135">
        <f t="shared" si="136"/>
        <v>19.318181818181817</v>
      </c>
      <c r="I224" s="136">
        <f t="shared" si="136"/>
        <v>18.181818181818183</v>
      </c>
      <c r="J224" s="135">
        <f t="shared" si="136"/>
        <v>9.0909090909090917</v>
      </c>
      <c r="K224" s="136">
        <f t="shared" si="136"/>
        <v>18.181818181818183</v>
      </c>
      <c r="L224" s="137">
        <f t="shared" si="136"/>
        <v>15.909090909090908</v>
      </c>
    </row>
  </sheetData>
  <mergeCells count="89">
    <mergeCell ref="A60:A61"/>
    <mergeCell ref="A62:A63"/>
    <mergeCell ref="A64:A65"/>
    <mergeCell ref="A3:A4"/>
    <mergeCell ref="A5:A6"/>
    <mergeCell ref="A7:A8"/>
    <mergeCell ref="A13:A14"/>
    <mergeCell ref="A15:A16"/>
    <mergeCell ref="A17:A18"/>
    <mergeCell ref="A23:A24"/>
    <mergeCell ref="A25:A26"/>
    <mergeCell ref="A27:A28"/>
    <mergeCell ref="A32:A33"/>
    <mergeCell ref="A34:A35"/>
    <mergeCell ref="A36:A37"/>
    <mergeCell ref="A38:A39"/>
    <mergeCell ref="A40:A41"/>
    <mergeCell ref="A42:A43"/>
    <mergeCell ref="A44:A45"/>
    <mergeCell ref="A46:A47"/>
    <mergeCell ref="A52:A53"/>
    <mergeCell ref="A54:A55"/>
    <mergeCell ref="A56:A57"/>
    <mergeCell ref="A58:A59"/>
    <mergeCell ref="A123:A124"/>
    <mergeCell ref="A125:A126"/>
    <mergeCell ref="A127:A128"/>
    <mergeCell ref="A66:A67"/>
    <mergeCell ref="A72:A73"/>
    <mergeCell ref="A74:A75"/>
    <mergeCell ref="A76:A77"/>
    <mergeCell ref="A78:A79"/>
    <mergeCell ref="A80:A81"/>
    <mergeCell ref="A82:A83"/>
    <mergeCell ref="A84:A85"/>
    <mergeCell ref="A86:A87"/>
    <mergeCell ref="A91:A92"/>
    <mergeCell ref="A93:A94"/>
    <mergeCell ref="A95:A96"/>
    <mergeCell ref="A97:A98"/>
    <mergeCell ref="A99:A100"/>
    <mergeCell ref="A101:A102"/>
    <mergeCell ref="A107:A108"/>
    <mergeCell ref="A109:A110"/>
    <mergeCell ref="A111:A112"/>
    <mergeCell ref="A113:A114"/>
    <mergeCell ref="A115:A116"/>
    <mergeCell ref="A117:A118"/>
    <mergeCell ref="A178:A179"/>
    <mergeCell ref="A180:A181"/>
    <mergeCell ref="A186:A187"/>
    <mergeCell ref="A129:A130"/>
    <mergeCell ref="A131:A132"/>
    <mergeCell ref="A133:A134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9:A210"/>
    <mergeCell ref="A211:A212"/>
    <mergeCell ref="A213:A214"/>
    <mergeCell ref="A215:A216"/>
    <mergeCell ref="A217:A218"/>
    <mergeCell ref="A219:A220"/>
    <mergeCell ref="A221:A222"/>
    <mergeCell ref="A223:A22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155"/>
  <sheetViews>
    <sheetView topLeftCell="A136" zoomScale="85" zoomScaleNormal="85" workbookViewId="0">
      <selection activeCell="K139" sqref="K139"/>
    </sheetView>
  </sheetViews>
  <sheetFormatPr defaultRowHeight="13.2" x14ac:dyDescent="0.2"/>
  <cols>
    <col min="12" max="12" width="9" customWidth="1"/>
  </cols>
  <sheetData>
    <row r="1" spans="1:21" x14ac:dyDescent="0.2">
      <c r="A1" s="3" t="s">
        <v>153</v>
      </c>
      <c r="B1" s="1" t="s">
        <v>114</v>
      </c>
      <c r="C1" s="8"/>
      <c r="D1" s="100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  <c r="O1" s="8"/>
      <c r="P1" s="8"/>
    </row>
    <row r="2" spans="1:21" ht="86.4" x14ac:dyDescent="0.2">
      <c r="A2" s="12" t="s">
        <v>20</v>
      </c>
      <c r="B2" s="67" t="s">
        <v>3</v>
      </c>
      <c r="C2" s="68" t="s">
        <v>115</v>
      </c>
      <c r="D2" s="69" t="s">
        <v>116</v>
      </c>
      <c r="E2" s="69" t="s">
        <v>117</v>
      </c>
      <c r="F2" s="69" t="s">
        <v>118</v>
      </c>
      <c r="G2" s="69" t="s">
        <v>119</v>
      </c>
      <c r="H2" s="69" t="s">
        <v>120</v>
      </c>
      <c r="I2" s="69" t="s">
        <v>104</v>
      </c>
      <c r="J2" s="69" t="s">
        <v>23</v>
      </c>
      <c r="K2" s="71" t="s">
        <v>0</v>
      </c>
      <c r="L2" s="5" t="s">
        <v>121</v>
      </c>
      <c r="M2" s="223" t="s">
        <v>251</v>
      </c>
    </row>
    <row r="3" spans="1:21" ht="13.5" customHeight="1" x14ac:dyDescent="0.2">
      <c r="A3" s="280" t="str">
        <f>"全体(n = "&amp;B3&amp;" )　　"</f>
        <v>全体(n = 536 )　　</v>
      </c>
      <c r="B3" s="36">
        <v>536</v>
      </c>
      <c r="C3" s="36">
        <f t="shared" ref="C3:J3" si="0">SUM(C5,C7)</f>
        <v>359</v>
      </c>
      <c r="D3" s="36">
        <f t="shared" si="0"/>
        <v>294</v>
      </c>
      <c r="E3" s="36">
        <f t="shared" si="0"/>
        <v>189</v>
      </c>
      <c r="F3" s="36">
        <f t="shared" si="0"/>
        <v>69</v>
      </c>
      <c r="G3" s="36">
        <f t="shared" si="0"/>
        <v>136</v>
      </c>
      <c r="H3" s="36">
        <f t="shared" si="0"/>
        <v>107</v>
      </c>
      <c r="I3" s="36">
        <f t="shared" si="0"/>
        <v>50</v>
      </c>
      <c r="J3" s="36">
        <f t="shared" si="0"/>
        <v>2</v>
      </c>
      <c r="K3" s="36"/>
      <c r="L3" s="5">
        <f>SUM($C3:K3)</f>
        <v>1206</v>
      </c>
      <c r="M3" s="185">
        <f>SUM(M5,M7)</f>
        <v>536</v>
      </c>
    </row>
    <row r="4" spans="1:21" x14ac:dyDescent="0.2">
      <c r="A4" s="281"/>
      <c r="B4" s="212"/>
      <c r="C4" s="20">
        <f t="shared" ref="C4:J4" si="1">C3/$B3*100</f>
        <v>66.977611940298516</v>
      </c>
      <c r="D4" s="20">
        <f t="shared" si="1"/>
        <v>54.850746268656714</v>
      </c>
      <c r="E4" s="20">
        <f t="shared" si="1"/>
        <v>35.261194029850742</v>
      </c>
      <c r="F4" s="20">
        <f t="shared" si="1"/>
        <v>12.87313432835821</v>
      </c>
      <c r="G4" s="20">
        <f t="shared" si="1"/>
        <v>25.373134328358208</v>
      </c>
      <c r="H4" s="20">
        <f t="shared" si="1"/>
        <v>19.962686567164177</v>
      </c>
      <c r="I4" s="20">
        <f t="shared" si="1"/>
        <v>9.3283582089552244</v>
      </c>
      <c r="J4" s="20">
        <f t="shared" si="1"/>
        <v>0.37313432835820892</v>
      </c>
      <c r="K4" s="20"/>
      <c r="L4" s="5"/>
    </row>
    <row r="5" spans="1:21" ht="13.5" customHeight="1" x14ac:dyDescent="0.2">
      <c r="A5" s="280" t="str">
        <f>'問1S（表）'!A32</f>
        <v>男性(n = 664 )　　</v>
      </c>
      <c r="B5" s="36">
        <v>258</v>
      </c>
      <c r="C5" s="31">
        <v>171</v>
      </c>
      <c r="D5" s="31">
        <v>124</v>
      </c>
      <c r="E5" s="31">
        <v>101</v>
      </c>
      <c r="F5" s="31">
        <v>29</v>
      </c>
      <c r="G5" s="31">
        <v>68</v>
      </c>
      <c r="H5" s="31">
        <v>61</v>
      </c>
      <c r="I5" s="31">
        <v>22</v>
      </c>
      <c r="J5" s="31">
        <v>2</v>
      </c>
      <c r="K5" s="31"/>
      <c r="L5" s="5">
        <f>SUM($C5:K5)</f>
        <v>578</v>
      </c>
      <c r="M5" s="221">
        <v>258</v>
      </c>
      <c r="N5" t="str">
        <f>" 男性（N = "&amp;L5&amp;" : n = "&amp;M5&amp;"）"</f>
        <v xml:space="preserve"> 男性（N = 578 : n = 258）</v>
      </c>
    </row>
    <row r="6" spans="1:21" x14ac:dyDescent="0.2">
      <c r="A6" s="281"/>
      <c r="B6" s="20">
        <f>B5/$B$3*100</f>
        <v>48.134328358208954</v>
      </c>
      <c r="C6" s="20">
        <f>C5/$B5*100</f>
        <v>66.279069767441854</v>
      </c>
      <c r="D6" s="20">
        <f t="shared" ref="D6:J6" si="2">D5/$B5*100</f>
        <v>48.062015503875969</v>
      </c>
      <c r="E6" s="20">
        <f t="shared" si="2"/>
        <v>39.147286821705421</v>
      </c>
      <c r="F6" s="20">
        <f t="shared" si="2"/>
        <v>11.24031007751938</v>
      </c>
      <c r="G6" s="20">
        <f t="shared" si="2"/>
        <v>26.356589147286826</v>
      </c>
      <c r="H6" s="20">
        <f t="shared" si="2"/>
        <v>23.643410852713178</v>
      </c>
      <c r="I6" s="20">
        <f t="shared" si="2"/>
        <v>8.5271317829457356</v>
      </c>
      <c r="J6" s="20">
        <f t="shared" si="2"/>
        <v>0.77519379844961245</v>
      </c>
      <c r="K6" s="20"/>
      <c r="L6" s="5"/>
    </row>
    <row r="7" spans="1:21" ht="13.5" customHeight="1" x14ac:dyDescent="0.2">
      <c r="A7" s="280" t="str">
        <f>'問1S（表）'!A34</f>
        <v>女性(n = 868 )　　</v>
      </c>
      <c r="B7" s="36">
        <v>278</v>
      </c>
      <c r="C7" s="31">
        <v>188</v>
      </c>
      <c r="D7" s="31">
        <v>170</v>
      </c>
      <c r="E7" s="31">
        <v>88</v>
      </c>
      <c r="F7" s="31">
        <v>40</v>
      </c>
      <c r="G7" s="31">
        <v>68</v>
      </c>
      <c r="H7" s="31">
        <v>46</v>
      </c>
      <c r="I7" s="31">
        <v>28</v>
      </c>
      <c r="J7" s="31">
        <v>0</v>
      </c>
      <c r="K7" s="31"/>
      <c r="L7" s="5">
        <f>SUM($C7:K7)</f>
        <v>628</v>
      </c>
      <c r="M7" s="221">
        <v>278</v>
      </c>
      <c r="N7" t="str">
        <f>" 女性（N = "&amp;L7&amp;" : n = "&amp;M7&amp;"）"</f>
        <v xml:space="preserve"> 女性（N = 628 : n = 278）</v>
      </c>
    </row>
    <row r="8" spans="1:21" x14ac:dyDescent="0.2">
      <c r="A8" s="281"/>
      <c r="B8" s="20">
        <f>B7/$B$3*100</f>
        <v>51.865671641791046</v>
      </c>
      <c r="C8" s="20">
        <f t="shared" ref="C8:J8" si="3">C7/$B7*100</f>
        <v>67.625899280575538</v>
      </c>
      <c r="D8" s="20">
        <f t="shared" si="3"/>
        <v>61.151079136690647</v>
      </c>
      <c r="E8" s="20">
        <f t="shared" si="3"/>
        <v>31.654676258992804</v>
      </c>
      <c r="F8" s="20">
        <f t="shared" si="3"/>
        <v>14.388489208633093</v>
      </c>
      <c r="G8" s="20">
        <f t="shared" si="3"/>
        <v>24.46043165467626</v>
      </c>
      <c r="H8" s="20">
        <f t="shared" si="3"/>
        <v>16.546762589928058</v>
      </c>
      <c r="I8" s="20">
        <f t="shared" si="3"/>
        <v>10.071942446043165</v>
      </c>
      <c r="J8" s="20">
        <f t="shared" si="3"/>
        <v>0</v>
      </c>
      <c r="K8" s="20"/>
      <c r="L8" s="5"/>
    </row>
    <row r="9" spans="1:21" s="192" customFormat="1" x14ac:dyDescent="0.2">
      <c r="A9" s="190"/>
      <c r="B9" s="191"/>
      <c r="C9" s="191">
        <f>_xlfn.RANK.EQ(C4,$C$4:$K$4,0)</f>
        <v>1</v>
      </c>
      <c r="D9" s="191">
        <f t="shared" ref="D9:K9" si="4">_xlfn.RANK.EQ(D4,$C$4:$K$4,0)</f>
        <v>2</v>
      </c>
      <c r="E9" s="191">
        <f t="shared" si="4"/>
        <v>3</v>
      </c>
      <c r="F9" s="191">
        <f t="shared" si="4"/>
        <v>6</v>
      </c>
      <c r="G9" s="191">
        <f t="shared" si="4"/>
        <v>4</v>
      </c>
      <c r="H9" s="191">
        <f t="shared" si="4"/>
        <v>5</v>
      </c>
      <c r="I9" s="191">
        <f t="shared" si="4"/>
        <v>7</v>
      </c>
      <c r="J9" s="191">
        <f t="shared" si="4"/>
        <v>8</v>
      </c>
      <c r="K9" s="191" t="e">
        <f t="shared" si="4"/>
        <v>#N/A</v>
      </c>
    </row>
    <row r="10" spans="1:21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21" x14ac:dyDescent="0.2">
      <c r="A11" s="6" t="s">
        <v>4</v>
      </c>
      <c r="B11" s="4"/>
      <c r="C11" s="191">
        <f>_xlfn.RANK.EQ(C14,$C$14:$K$14,0)</f>
        <v>1</v>
      </c>
      <c r="D11" s="191">
        <f t="shared" ref="D11:K11" si="5">_xlfn.RANK.EQ(D14,$C$14:$K$14,0)</f>
        <v>2</v>
      </c>
      <c r="E11" s="191">
        <f t="shared" si="5"/>
        <v>3</v>
      </c>
      <c r="F11" s="191">
        <f t="shared" si="5"/>
        <v>4</v>
      </c>
      <c r="G11" s="191">
        <f t="shared" si="5"/>
        <v>5</v>
      </c>
      <c r="H11" s="191">
        <f t="shared" si="5"/>
        <v>6</v>
      </c>
      <c r="I11" s="191">
        <f t="shared" si="5"/>
        <v>7</v>
      </c>
      <c r="J11" s="191">
        <f t="shared" si="5"/>
        <v>8</v>
      </c>
      <c r="K11" s="191" t="e">
        <f t="shared" si="5"/>
        <v>#N/A</v>
      </c>
      <c r="M11" s="53"/>
      <c r="N11" s="27">
        <v>1</v>
      </c>
      <c r="O11" s="27">
        <v>2</v>
      </c>
      <c r="P11" s="27">
        <v>3</v>
      </c>
      <c r="Q11" s="27">
        <v>4</v>
      </c>
      <c r="R11" s="27">
        <v>5</v>
      </c>
      <c r="S11" s="27">
        <v>6</v>
      </c>
      <c r="T11" s="27">
        <v>7</v>
      </c>
      <c r="U11" s="27">
        <v>8</v>
      </c>
    </row>
    <row r="12" spans="1:21" ht="86.4" x14ac:dyDescent="0.2">
      <c r="A12" s="12" t="str">
        <f>A2</f>
        <v>【性別】</v>
      </c>
      <c r="B12" s="67" t="str">
        <f>B2</f>
        <v>調査数</v>
      </c>
      <c r="C12" s="68" t="s">
        <v>115</v>
      </c>
      <c r="D12" s="69" t="s">
        <v>116</v>
      </c>
      <c r="E12" s="69" t="s">
        <v>117</v>
      </c>
      <c r="F12" s="69" t="s">
        <v>119</v>
      </c>
      <c r="G12" s="69" t="s">
        <v>120</v>
      </c>
      <c r="H12" s="69" t="s">
        <v>118</v>
      </c>
      <c r="I12" s="69" t="s">
        <v>104</v>
      </c>
      <c r="J12" s="69" t="s">
        <v>23</v>
      </c>
      <c r="K12" s="71" t="s">
        <v>0</v>
      </c>
      <c r="L12" s="52" t="s">
        <v>35</v>
      </c>
      <c r="M12" s="12" t="str">
        <f>A12</f>
        <v>【性別】</v>
      </c>
      <c r="N12" s="68" t="str">
        <f>C$12</f>
        <v>給料等の収入が増えない、または減った</v>
      </c>
      <c r="O12" s="69" t="str">
        <f t="shared" ref="O12:U12" si="6">D$12</f>
        <v>食品や日用品、光熱費などの
物価上昇による支出が増えた</v>
      </c>
      <c r="P12" s="69" t="str">
        <f t="shared" si="6"/>
        <v>医療・介護費の支出が増えた</v>
      </c>
      <c r="Q12" s="69" t="str">
        <f t="shared" si="6"/>
        <v>税金の支出が増えた</v>
      </c>
      <c r="R12" s="69" t="str">
        <f t="shared" si="6"/>
        <v>各種保険料などの支出が増えた</v>
      </c>
      <c r="S12" s="69" t="str">
        <f t="shared" si="6"/>
        <v>保育・教育費の支出が増えた</v>
      </c>
      <c r="T12" s="69" t="str">
        <f t="shared" si="6"/>
        <v>その他</v>
      </c>
      <c r="U12" s="71" t="str">
        <f t="shared" si="6"/>
        <v>わからない</v>
      </c>
    </row>
    <row r="13" spans="1:21" ht="12.75" customHeight="1" x14ac:dyDescent="0.2">
      <c r="A13" s="286" t="str">
        <f>A3</f>
        <v>全体(n = 536 )　　</v>
      </c>
      <c r="B13" s="122">
        <f>B3</f>
        <v>536</v>
      </c>
      <c r="C13" s="130">
        <v>359</v>
      </c>
      <c r="D13" s="130">
        <v>294</v>
      </c>
      <c r="E13" s="130">
        <v>189</v>
      </c>
      <c r="F13" s="130">
        <v>136</v>
      </c>
      <c r="G13" s="130">
        <v>107</v>
      </c>
      <c r="H13" s="130">
        <v>69</v>
      </c>
      <c r="I13" s="130">
        <v>50</v>
      </c>
      <c r="J13" s="130">
        <v>2</v>
      </c>
      <c r="K13" s="130"/>
      <c r="L13" s="185">
        <f>SUM(C13:K13)</f>
        <v>1206</v>
      </c>
      <c r="M13" s="101" t="str">
        <f>A15</f>
        <v>男性(n = 664 )　　</v>
      </c>
      <c r="N13" s="82">
        <f t="shared" ref="N13:U13" si="7">C16</f>
        <v>66.279069767441854</v>
      </c>
      <c r="O13" s="83">
        <f t="shared" si="7"/>
        <v>48.062015503875969</v>
      </c>
      <c r="P13" s="83">
        <f t="shared" si="7"/>
        <v>39.147286821705421</v>
      </c>
      <c r="Q13" s="83">
        <f t="shared" si="7"/>
        <v>26.356589147286826</v>
      </c>
      <c r="R13" s="83">
        <f t="shared" si="7"/>
        <v>23.643410852713178</v>
      </c>
      <c r="S13" s="83">
        <f t="shared" si="7"/>
        <v>11.24031007751938</v>
      </c>
      <c r="T13" s="83">
        <f t="shared" si="7"/>
        <v>8.5271317829457356</v>
      </c>
      <c r="U13" s="85">
        <f t="shared" si="7"/>
        <v>0.77519379844961245</v>
      </c>
    </row>
    <row r="14" spans="1:21" ht="12.75" customHeight="1" x14ac:dyDescent="0.2">
      <c r="A14" s="287"/>
      <c r="B14" s="123">
        <f>B4</f>
        <v>0</v>
      </c>
      <c r="C14" s="217">
        <v>66.977611940298516</v>
      </c>
      <c r="D14" s="217">
        <v>54.850746268656714</v>
      </c>
      <c r="E14" s="217">
        <v>35.261194029850742</v>
      </c>
      <c r="F14" s="217">
        <v>25.373134328358208</v>
      </c>
      <c r="G14" s="217">
        <v>19.962686567164177</v>
      </c>
      <c r="H14" s="217">
        <v>12.87313432835821</v>
      </c>
      <c r="I14" s="217">
        <v>9.3283582089552244</v>
      </c>
      <c r="J14" s="217">
        <v>0.37313432835820892</v>
      </c>
      <c r="K14" s="217"/>
      <c r="M14" s="102" t="str">
        <f>A17</f>
        <v>女性(n = 868 )　　</v>
      </c>
      <c r="N14" s="86">
        <f t="shared" ref="N14:U14" si="8">C18</f>
        <v>67.625899280575538</v>
      </c>
      <c r="O14" s="87">
        <f t="shared" si="8"/>
        <v>61.151079136690647</v>
      </c>
      <c r="P14" s="87">
        <f t="shared" si="8"/>
        <v>31.654676258992804</v>
      </c>
      <c r="Q14" s="87">
        <f t="shared" si="8"/>
        <v>24.46043165467626</v>
      </c>
      <c r="R14" s="87">
        <f t="shared" si="8"/>
        <v>16.546762589928058</v>
      </c>
      <c r="S14" s="87">
        <f t="shared" si="8"/>
        <v>14.388489208633093</v>
      </c>
      <c r="T14" s="87">
        <f t="shared" si="8"/>
        <v>10.071942446043165</v>
      </c>
      <c r="U14" s="89">
        <f t="shared" si="8"/>
        <v>0</v>
      </c>
    </row>
    <row r="15" spans="1:21" x14ac:dyDescent="0.2">
      <c r="A15" s="286" t="str">
        <f>A5</f>
        <v>男性(n = 664 )　　</v>
      </c>
      <c r="B15" s="122">
        <f>B5</f>
        <v>258</v>
      </c>
      <c r="C15" s="130">
        <v>171</v>
      </c>
      <c r="D15" s="130">
        <v>124</v>
      </c>
      <c r="E15" s="130">
        <v>101</v>
      </c>
      <c r="F15" s="130">
        <v>68</v>
      </c>
      <c r="G15" s="130">
        <v>61</v>
      </c>
      <c r="H15" s="130">
        <v>29</v>
      </c>
      <c r="I15" s="130">
        <v>22</v>
      </c>
      <c r="J15" s="130">
        <v>2</v>
      </c>
      <c r="K15" s="130"/>
      <c r="L15" s="185">
        <f>SUM(C15:K15)</f>
        <v>578</v>
      </c>
      <c r="N15" s="25">
        <f>N13-N14</f>
        <v>-1.3468295131336845</v>
      </c>
      <c r="O15" s="25">
        <f t="shared" ref="O15:U15" si="9">O13-O14</f>
        <v>-13.089063632814678</v>
      </c>
      <c r="P15" s="25">
        <f t="shared" si="9"/>
        <v>7.4926105627126169</v>
      </c>
      <c r="Q15" s="25">
        <f t="shared" si="9"/>
        <v>1.8961574926105662</v>
      </c>
      <c r="R15" s="25">
        <f t="shared" si="9"/>
        <v>7.09664826278512</v>
      </c>
      <c r="S15" s="25">
        <f t="shared" si="9"/>
        <v>-3.1481791311137126</v>
      </c>
      <c r="T15" s="25">
        <f t="shared" si="9"/>
        <v>-1.5448106630974294</v>
      </c>
      <c r="U15" s="25">
        <f t="shared" si="9"/>
        <v>0.77519379844961245</v>
      </c>
    </row>
    <row r="16" spans="1:21" x14ac:dyDescent="0.2">
      <c r="A16" s="287"/>
      <c r="B16" s="123">
        <f>B6</f>
        <v>48.134328358208954</v>
      </c>
      <c r="C16" s="217">
        <v>66.279069767441854</v>
      </c>
      <c r="D16" s="217">
        <v>48.062015503875969</v>
      </c>
      <c r="E16" s="217">
        <v>39.147286821705421</v>
      </c>
      <c r="F16" s="217">
        <v>26.356589147286826</v>
      </c>
      <c r="G16" s="217">
        <v>23.643410852713178</v>
      </c>
      <c r="H16" s="217">
        <v>11.24031007751938</v>
      </c>
      <c r="I16" s="217">
        <v>8.5271317829457356</v>
      </c>
      <c r="J16" s="217">
        <v>0.77519379844961245</v>
      </c>
      <c r="K16" s="217"/>
    </row>
    <row r="17" spans="1:16" x14ac:dyDescent="0.2">
      <c r="A17" s="286" t="str">
        <f>A7</f>
        <v>女性(n = 868 )　　</v>
      </c>
      <c r="B17" s="122">
        <f>B7</f>
        <v>278</v>
      </c>
      <c r="C17" s="130">
        <v>188</v>
      </c>
      <c r="D17" s="130">
        <v>170</v>
      </c>
      <c r="E17" s="130">
        <v>88</v>
      </c>
      <c r="F17" s="130">
        <v>68</v>
      </c>
      <c r="G17" s="130">
        <v>46</v>
      </c>
      <c r="H17" s="130">
        <v>40</v>
      </c>
      <c r="I17" s="130">
        <v>28</v>
      </c>
      <c r="J17" s="130">
        <v>0</v>
      </c>
      <c r="K17" s="130"/>
      <c r="L17" s="185">
        <f>SUM(C17:K17)</f>
        <v>628</v>
      </c>
    </row>
    <row r="18" spans="1:16" x14ac:dyDescent="0.2">
      <c r="A18" s="287"/>
      <c r="B18" s="123">
        <f>B8</f>
        <v>51.865671641791046</v>
      </c>
      <c r="C18" s="217">
        <v>67.625899280575538</v>
      </c>
      <c r="D18" s="217">
        <v>61.151079136690647</v>
      </c>
      <c r="E18" s="217">
        <v>31.654676258992804</v>
      </c>
      <c r="F18" s="217">
        <v>24.46043165467626</v>
      </c>
      <c r="G18" s="217">
        <v>16.546762589928058</v>
      </c>
      <c r="H18" s="217">
        <v>14.388489208633093</v>
      </c>
      <c r="I18" s="217">
        <v>10.071942446043165</v>
      </c>
      <c r="J18" s="217">
        <v>0</v>
      </c>
      <c r="K18" s="217"/>
    </row>
    <row r="20" spans="1:16" x14ac:dyDescent="0.2">
      <c r="A20" s="3" t="s">
        <v>154</v>
      </c>
      <c r="B20" s="1" t="str">
        <f>B1</f>
        <v>くらしが苦しくなったと感じる理由</v>
      </c>
      <c r="C20" s="8"/>
      <c r="D20" s="100"/>
      <c r="E20" s="8"/>
      <c r="F20" s="8"/>
      <c r="G20" s="8"/>
      <c r="H20" s="9" t="s">
        <v>1</v>
      </c>
      <c r="I20" s="8"/>
      <c r="J20" s="8"/>
      <c r="K20" s="8"/>
      <c r="L20" s="8"/>
      <c r="M20" s="8"/>
      <c r="N20" s="8"/>
      <c r="O20" s="8"/>
      <c r="P20" s="8"/>
    </row>
    <row r="21" spans="1:16" ht="86.4" x14ac:dyDescent="0.2">
      <c r="A21" s="12" t="s">
        <v>62</v>
      </c>
      <c r="B21" s="67" t="str">
        <f>B2</f>
        <v>調査数</v>
      </c>
      <c r="C21" s="68" t="str">
        <f t="shared" ref="C21:K21" si="10">C2</f>
        <v>給料等の収入が増えない、または減った</v>
      </c>
      <c r="D21" s="69" t="str">
        <f t="shared" si="10"/>
        <v>食品や日用品、光熱費などの
物価上昇による支出が増えた</v>
      </c>
      <c r="E21" s="69" t="str">
        <f t="shared" si="10"/>
        <v>医療・介護費の支出が増えた</v>
      </c>
      <c r="F21" s="69" t="str">
        <f t="shared" si="10"/>
        <v>保育・教育費の支出が増えた</v>
      </c>
      <c r="G21" s="69" t="str">
        <f t="shared" si="10"/>
        <v>税金の支出が増えた</v>
      </c>
      <c r="H21" s="69" t="str">
        <f t="shared" si="10"/>
        <v>各種保険料などの支出が増えた</v>
      </c>
      <c r="I21" s="69" t="str">
        <f t="shared" si="10"/>
        <v>その他</v>
      </c>
      <c r="J21" s="69" t="str">
        <f t="shared" si="10"/>
        <v>わからない</v>
      </c>
      <c r="K21" s="71" t="str">
        <f t="shared" si="10"/>
        <v>無回答</v>
      </c>
      <c r="L21" s="5" t="s">
        <v>121</v>
      </c>
      <c r="M21" s="223" t="s">
        <v>251</v>
      </c>
    </row>
    <row r="22" spans="1:16" x14ac:dyDescent="0.2">
      <c r="A22" s="286" t="str">
        <f>A13</f>
        <v>全体(n = 536 )　　</v>
      </c>
      <c r="B22" s="36">
        <v>529</v>
      </c>
      <c r="C22" s="36">
        <f t="shared" ref="C22:J22" si="11">SUM(C24,C26,C28,C30,C32,C34,C36,)</f>
        <v>354</v>
      </c>
      <c r="D22" s="36">
        <f t="shared" si="11"/>
        <v>276</v>
      </c>
      <c r="E22" s="36">
        <f t="shared" si="11"/>
        <v>182</v>
      </c>
      <c r="F22" s="36">
        <f t="shared" si="11"/>
        <v>68</v>
      </c>
      <c r="G22" s="36">
        <f t="shared" si="11"/>
        <v>134</v>
      </c>
      <c r="H22" s="36">
        <f t="shared" si="11"/>
        <v>105</v>
      </c>
      <c r="I22" s="36">
        <f t="shared" si="11"/>
        <v>51</v>
      </c>
      <c r="J22" s="36">
        <f t="shared" si="11"/>
        <v>2</v>
      </c>
      <c r="K22" s="36"/>
      <c r="L22" s="5">
        <f>SUM($C22:K22)</f>
        <v>1172</v>
      </c>
      <c r="M22" s="185">
        <f>SUM(M24,M26,M28,M30,M32,M34,M36,)</f>
        <v>529</v>
      </c>
    </row>
    <row r="23" spans="1:16" x14ac:dyDescent="0.2">
      <c r="A23" s="287"/>
      <c r="B23" s="37"/>
      <c r="C23" s="20">
        <f t="shared" ref="C23" si="12">C22/$B22*100</f>
        <v>66.91871455576559</v>
      </c>
      <c r="D23" s="20">
        <f t="shared" ref="D23" si="13">D22/$B22*100</f>
        <v>52.173913043478258</v>
      </c>
      <c r="E23" s="20">
        <f t="shared" ref="E23" si="14">E22/$B22*100</f>
        <v>34.404536862003781</v>
      </c>
      <c r="F23" s="20">
        <f t="shared" ref="F23" si="15">F22/$B22*100</f>
        <v>12.854442344045369</v>
      </c>
      <c r="G23" s="20">
        <f t="shared" ref="G23" si="16">G22/$B22*100</f>
        <v>25.330812854442343</v>
      </c>
      <c r="H23" s="20">
        <f t="shared" ref="H23" si="17">H22/$B22*100</f>
        <v>19.848771266540645</v>
      </c>
      <c r="I23" s="20">
        <f t="shared" ref="I23" si="18">I22/$B22*100</f>
        <v>9.640831758034027</v>
      </c>
      <c r="J23" s="20">
        <f t="shared" ref="J23" si="19">J22/$B22*100</f>
        <v>0.3780718336483932</v>
      </c>
      <c r="K23" s="20"/>
      <c r="L23" s="5"/>
    </row>
    <row r="24" spans="1:16" ht="13.5" customHeight="1" x14ac:dyDescent="0.2">
      <c r="A24" s="280" t="str">
        <f>'問1S（表）'!A41</f>
        <v>18～19歳(n = 14 )　　</v>
      </c>
      <c r="B24" s="36">
        <v>4</v>
      </c>
      <c r="C24" s="28">
        <v>4</v>
      </c>
      <c r="D24" s="29">
        <v>0</v>
      </c>
      <c r="E24" s="29">
        <v>0</v>
      </c>
      <c r="F24" s="29">
        <v>0</v>
      </c>
      <c r="G24" s="29">
        <v>1</v>
      </c>
      <c r="H24" s="29">
        <v>0</v>
      </c>
      <c r="I24" s="29">
        <v>0</v>
      </c>
      <c r="J24" s="29">
        <v>0</v>
      </c>
      <c r="K24" s="31"/>
      <c r="L24" s="5">
        <f>SUM($C24:K24)</f>
        <v>5</v>
      </c>
      <c r="M24" s="222">
        <v>4</v>
      </c>
      <c r="N24" t="str">
        <f>" 18～19歳（N = "&amp;L24&amp;" : n = "&amp;M24&amp;"）"</f>
        <v xml:space="preserve"> 18～19歳（N = 5 : n = 4）</v>
      </c>
    </row>
    <row r="25" spans="1:16" x14ac:dyDescent="0.2">
      <c r="A25" s="281"/>
      <c r="B25" s="20">
        <f>B24/$B$22*100</f>
        <v>0.75614366729678639</v>
      </c>
      <c r="C25" s="20">
        <f t="shared" ref="C25" si="20">C24/$B24*100</f>
        <v>100</v>
      </c>
      <c r="D25" s="20">
        <f t="shared" ref="D25" si="21">D24/$B24*100</f>
        <v>0</v>
      </c>
      <c r="E25" s="20">
        <f t="shared" ref="E25" si="22">E24/$B24*100</f>
        <v>0</v>
      </c>
      <c r="F25" s="20">
        <f t="shared" ref="F25" si="23">F24/$B24*100</f>
        <v>0</v>
      </c>
      <c r="G25" s="20">
        <f t="shared" ref="G25" si="24">G24/$B24*100</f>
        <v>25</v>
      </c>
      <c r="H25" s="20">
        <f t="shared" ref="H25" si="25">H24/$B24*100</f>
        <v>0</v>
      </c>
      <c r="I25" s="20">
        <f t="shared" ref="I25" si="26">I24/$B24*100</f>
        <v>0</v>
      </c>
      <c r="J25" s="20">
        <f t="shared" ref="J25" si="27">J24/$B24*100</f>
        <v>0</v>
      </c>
      <c r="K25" s="20"/>
      <c r="L25" s="5"/>
    </row>
    <row r="26" spans="1:16" ht="13.5" customHeight="1" x14ac:dyDescent="0.2">
      <c r="A26" s="280" t="str">
        <f>'問1S（表）'!A43</f>
        <v>20～29歳(n = 114 )　　</v>
      </c>
      <c r="B26" s="36">
        <v>25</v>
      </c>
      <c r="C26" s="28">
        <v>23</v>
      </c>
      <c r="D26" s="29">
        <v>11</v>
      </c>
      <c r="E26" s="29">
        <v>4</v>
      </c>
      <c r="F26" s="29">
        <v>0</v>
      </c>
      <c r="G26" s="29">
        <v>6</v>
      </c>
      <c r="H26" s="29">
        <v>6</v>
      </c>
      <c r="I26" s="29">
        <v>1</v>
      </c>
      <c r="J26" s="29">
        <v>0</v>
      </c>
      <c r="K26" s="31"/>
      <c r="L26" s="5">
        <f>SUM($C26:K26)</f>
        <v>51</v>
      </c>
      <c r="M26" s="222">
        <v>25</v>
      </c>
      <c r="N26" t="str">
        <f>" 20～29歳（N = "&amp;L26&amp;" : n = "&amp;M26&amp;"）"</f>
        <v xml:space="preserve"> 20～29歳（N = 51 : n = 25）</v>
      </c>
    </row>
    <row r="27" spans="1:16" x14ac:dyDescent="0.2">
      <c r="A27" s="281"/>
      <c r="B27" s="20">
        <f>B26/$B$22*100</f>
        <v>4.7258979206049148</v>
      </c>
      <c r="C27" s="20">
        <f t="shared" ref="C27" si="28">C26/$B26*100</f>
        <v>92</v>
      </c>
      <c r="D27" s="20">
        <f t="shared" ref="D27" si="29">D26/$B26*100</f>
        <v>44</v>
      </c>
      <c r="E27" s="20">
        <f t="shared" ref="E27" si="30">E26/$B26*100</f>
        <v>16</v>
      </c>
      <c r="F27" s="20">
        <f t="shared" ref="F27" si="31">F26/$B26*100</f>
        <v>0</v>
      </c>
      <c r="G27" s="20">
        <f t="shared" ref="G27" si="32">G26/$B26*100</f>
        <v>24</v>
      </c>
      <c r="H27" s="20">
        <f t="shared" ref="H27" si="33">H26/$B26*100</f>
        <v>24</v>
      </c>
      <c r="I27" s="20">
        <f t="shared" ref="I27" si="34">I26/$B26*100</f>
        <v>4</v>
      </c>
      <c r="J27" s="20">
        <f t="shared" ref="J27" si="35">J26/$B26*100</f>
        <v>0</v>
      </c>
      <c r="K27" s="20"/>
      <c r="L27" s="5"/>
    </row>
    <row r="28" spans="1:16" ht="13.5" customHeight="1" x14ac:dyDescent="0.2">
      <c r="A28" s="280" t="str">
        <f>'問1S（表）'!A45</f>
        <v>30～39歳(n = 174 )　　</v>
      </c>
      <c r="B28" s="36">
        <v>58</v>
      </c>
      <c r="C28" s="28">
        <v>45</v>
      </c>
      <c r="D28" s="29">
        <v>35</v>
      </c>
      <c r="E28" s="29">
        <v>4</v>
      </c>
      <c r="F28" s="29">
        <v>16</v>
      </c>
      <c r="G28" s="29">
        <v>19</v>
      </c>
      <c r="H28" s="29">
        <v>7</v>
      </c>
      <c r="I28" s="29">
        <v>3</v>
      </c>
      <c r="J28" s="29">
        <v>0</v>
      </c>
      <c r="K28" s="31"/>
      <c r="L28" s="5">
        <f>SUM($C28:K28)</f>
        <v>129</v>
      </c>
      <c r="M28" s="222">
        <v>58</v>
      </c>
      <c r="N28" t="str">
        <f>" 30～39歳（N = "&amp;L28&amp;" : n = "&amp;M28&amp;"）"</f>
        <v xml:space="preserve"> 30～39歳（N = 129 : n = 58）</v>
      </c>
    </row>
    <row r="29" spans="1:16" x14ac:dyDescent="0.2">
      <c r="A29" s="281"/>
      <c r="B29" s="20">
        <f>B28/$B$22*100</f>
        <v>10.964083175803403</v>
      </c>
      <c r="C29" s="20">
        <f t="shared" ref="C29" si="36">C28/$B28*100</f>
        <v>77.58620689655173</v>
      </c>
      <c r="D29" s="20">
        <f t="shared" ref="D29" si="37">D28/$B28*100</f>
        <v>60.344827586206897</v>
      </c>
      <c r="E29" s="20">
        <f t="shared" ref="E29" si="38">E28/$B28*100</f>
        <v>6.8965517241379306</v>
      </c>
      <c r="F29" s="20">
        <f t="shared" ref="F29" si="39">F28/$B28*100</f>
        <v>27.586206896551722</v>
      </c>
      <c r="G29" s="20">
        <f t="shared" ref="G29" si="40">G28/$B28*100</f>
        <v>32.758620689655174</v>
      </c>
      <c r="H29" s="20">
        <f t="shared" ref="H29" si="41">H28/$B28*100</f>
        <v>12.068965517241379</v>
      </c>
      <c r="I29" s="20">
        <f t="shared" ref="I29" si="42">I28/$B28*100</f>
        <v>5.1724137931034484</v>
      </c>
      <c r="J29" s="20">
        <f t="shared" ref="J29" si="43">J28/$B28*100</f>
        <v>0</v>
      </c>
      <c r="K29" s="20"/>
      <c r="L29" s="5"/>
    </row>
    <row r="30" spans="1:16" ht="13.5" customHeight="1" x14ac:dyDescent="0.2">
      <c r="A30" s="280" t="str">
        <f>'問1S（表）'!A47</f>
        <v>40～49歳(n = 249 )　　</v>
      </c>
      <c r="B30" s="36">
        <v>95</v>
      </c>
      <c r="C30" s="28">
        <v>66</v>
      </c>
      <c r="D30" s="29">
        <v>54</v>
      </c>
      <c r="E30" s="29">
        <v>17</v>
      </c>
      <c r="F30" s="29">
        <v>25</v>
      </c>
      <c r="G30" s="29">
        <v>32</v>
      </c>
      <c r="H30" s="29">
        <v>11</v>
      </c>
      <c r="I30" s="29">
        <v>8</v>
      </c>
      <c r="J30" s="29">
        <v>1</v>
      </c>
      <c r="K30" s="31"/>
      <c r="L30" s="5">
        <f>SUM($C30:K30)</f>
        <v>214</v>
      </c>
      <c r="M30" s="222">
        <v>95</v>
      </c>
      <c r="N30" t="str">
        <f>" 40～49歳（N = "&amp;L30&amp;" : n = "&amp;M30&amp;"）"</f>
        <v xml:space="preserve"> 40～49歳（N = 214 : n = 95）</v>
      </c>
    </row>
    <row r="31" spans="1:16" x14ac:dyDescent="0.2">
      <c r="A31" s="281"/>
      <c r="B31" s="20">
        <f>B30/$B$22*100</f>
        <v>17.958412098298677</v>
      </c>
      <c r="C31" s="20">
        <f t="shared" ref="C31" si="44">C30/$B30*100</f>
        <v>69.473684210526315</v>
      </c>
      <c r="D31" s="20">
        <f t="shared" ref="D31" si="45">D30/$B30*100</f>
        <v>56.84210526315789</v>
      </c>
      <c r="E31" s="20">
        <f t="shared" ref="E31" si="46">E30/$B30*100</f>
        <v>17.894736842105264</v>
      </c>
      <c r="F31" s="20">
        <f t="shared" ref="F31" si="47">F30/$B30*100</f>
        <v>26.315789473684209</v>
      </c>
      <c r="G31" s="20">
        <f t="shared" ref="G31" si="48">G30/$B30*100</f>
        <v>33.684210526315788</v>
      </c>
      <c r="H31" s="20">
        <f t="shared" ref="H31" si="49">H30/$B30*100</f>
        <v>11.578947368421053</v>
      </c>
      <c r="I31" s="20">
        <f t="shared" ref="I31" si="50">I30/$B30*100</f>
        <v>8.4210526315789469</v>
      </c>
      <c r="J31" s="20">
        <f t="shared" ref="J31" si="51">J30/$B30*100</f>
        <v>1.0526315789473684</v>
      </c>
      <c r="K31" s="20"/>
      <c r="L31" s="5"/>
    </row>
    <row r="32" spans="1:16" ht="13.5" customHeight="1" x14ac:dyDescent="0.2">
      <c r="A32" s="280" t="str">
        <f>'問1S（表）'!A49</f>
        <v>50～59歳(n = 250 )　　</v>
      </c>
      <c r="B32" s="36">
        <v>98</v>
      </c>
      <c r="C32" s="28">
        <v>77</v>
      </c>
      <c r="D32" s="29">
        <v>53</v>
      </c>
      <c r="E32" s="29">
        <v>27</v>
      </c>
      <c r="F32" s="29">
        <v>23</v>
      </c>
      <c r="G32" s="29">
        <v>16</v>
      </c>
      <c r="H32" s="29">
        <v>22</v>
      </c>
      <c r="I32" s="29">
        <v>10</v>
      </c>
      <c r="J32" s="29">
        <v>0</v>
      </c>
      <c r="K32" s="31"/>
      <c r="L32" s="5">
        <f>SUM($C32:K32)</f>
        <v>228</v>
      </c>
      <c r="M32" s="222">
        <v>98</v>
      </c>
      <c r="N32" t="str">
        <f>" 50～59歳（N = "&amp;L32&amp;" : n = "&amp;M32&amp;"）"</f>
        <v xml:space="preserve"> 50～59歳（N = 228 : n = 98）</v>
      </c>
    </row>
    <row r="33" spans="1:21" x14ac:dyDescent="0.2">
      <c r="A33" s="281"/>
      <c r="B33" s="20">
        <f>B32/$B$22*100</f>
        <v>18.525519848771268</v>
      </c>
      <c r="C33" s="20">
        <f t="shared" ref="C33" si="52">C32/$B32*100</f>
        <v>78.571428571428569</v>
      </c>
      <c r="D33" s="20">
        <f t="shared" ref="D33" si="53">D32/$B32*100</f>
        <v>54.081632653061227</v>
      </c>
      <c r="E33" s="20">
        <f t="shared" ref="E33" si="54">E32/$B32*100</f>
        <v>27.551020408163261</v>
      </c>
      <c r="F33" s="20">
        <f t="shared" ref="F33" si="55">F32/$B32*100</f>
        <v>23.469387755102041</v>
      </c>
      <c r="G33" s="20">
        <f t="shared" ref="G33" si="56">G32/$B32*100</f>
        <v>16.326530612244898</v>
      </c>
      <c r="H33" s="20">
        <f t="shared" ref="H33" si="57">H32/$B32*100</f>
        <v>22.448979591836736</v>
      </c>
      <c r="I33" s="20">
        <f t="shared" ref="I33" si="58">I32/$B32*100</f>
        <v>10.204081632653061</v>
      </c>
      <c r="J33" s="20">
        <f t="shared" ref="J33" si="59">J32/$B32*100</f>
        <v>0</v>
      </c>
      <c r="K33" s="20"/>
      <c r="L33" s="5"/>
    </row>
    <row r="34" spans="1:21" ht="13.5" customHeight="1" x14ac:dyDescent="0.2">
      <c r="A34" s="280" t="str">
        <f>'問1S（表）'!A51</f>
        <v>60～69歳(n = 329 )　　</v>
      </c>
      <c r="B34" s="36">
        <v>129</v>
      </c>
      <c r="C34" s="28">
        <v>93</v>
      </c>
      <c r="D34" s="29">
        <v>60</v>
      </c>
      <c r="E34" s="29">
        <v>56</v>
      </c>
      <c r="F34" s="29">
        <v>1</v>
      </c>
      <c r="G34" s="29">
        <v>31</v>
      </c>
      <c r="H34" s="29">
        <v>26</v>
      </c>
      <c r="I34" s="29">
        <v>14</v>
      </c>
      <c r="J34" s="29">
        <v>0</v>
      </c>
      <c r="K34" s="31"/>
      <c r="L34" s="5">
        <f>SUM($C34:K34)</f>
        <v>281</v>
      </c>
      <c r="M34" s="222">
        <v>129</v>
      </c>
      <c r="N34" t="str">
        <f>" 60～69歳（N = "&amp;L34&amp;" : n = "&amp;M34&amp;"）"</f>
        <v xml:space="preserve"> 60～69歳（N = 281 : n = 129）</v>
      </c>
    </row>
    <row r="35" spans="1:21" x14ac:dyDescent="0.2">
      <c r="A35" s="281"/>
      <c r="B35" s="20">
        <f>B34/$B$22*100</f>
        <v>24.38563327032136</v>
      </c>
      <c r="C35" s="20">
        <f t="shared" ref="C35" si="60">C34/$B34*100</f>
        <v>72.093023255813947</v>
      </c>
      <c r="D35" s="20">
        <f t="shared" ref="D35" si="61">D34/$B34*100</f>
        <v>46.511627906976742</v>
      </c>
      <c r="E35" s="20">
        <f t="shared" ref="E35" si="62">E34/$B34*100</f>
        <v>43.410852713178294</v>
      </c>
      <c r="F35" s="20">
        <f t="shared" ref="F35" si="63">F34/$B34*100</f>
        <v>0.77519379844961245</v>
      </c>
      <c r="G35" s="20">
        <f t="shared" ref="G35" si="64">G34/$B34*100</f>
        <v>24.031007751937985</v>
      </c>
      <c r="H35" s="20">
        <f t="shared" ref="H35" si="65">H34/$B34*100</f>
        <v>20.155038759689923</v>
      </c>
      <c r="I35" s="20">
        <f t="shared" ref="I35" si="66">I34/$B34*100</f>
        <v>10.852713178294573</v>
      </c>
      <c r="J35" s="20">
        <f t="shared" ref="J35" si="67">J34/$B34*100</f>
        <v>0</v>
      </c>
      <c r="K35" s="20"/>
      <c r="L35" s="5"/>
    </row>
    <row r="36" spans="1:21" ht="13.5" customHeight="1" x14ac:dyDescent="0.2">
      <c r="A36" s="280" t="str">
        <f>'問1S（表）'!A53</f>
        <v>70歳以上(n = 382 )　　</v>
      </c>
      <c r="B36" s="36">
        <v>120</v>
      </c>
      <c r="C36" s="28">
        <v>46</v>
      </c>
      <c r="D36" s="29">
        <v>63</v>
      </c>
      <c r="E36" s="29">
        <v>74</v>
      </c>
      <c r="F36" s="29">
        <v>3</v>
      </c>
      <c r="G36" s="29">
        <v>29</v>
      </c>
      <c r="H36" s="29">
        <v>33</v>
      </c>
      <c r="I36" s="29">
        <v>15</v>
      </c>
      <c r="J36" s="29">
        <v>1</v>
      </c>
      <c r="K36" s="31"/>
      <c r="L36" s="5">
        <f>SUM($C36:K36)</f>
        <v>264</v>
      </c>
      <c r="M36" s="222">
        <v>120</v>
      </c>
      <c r="N36" t="str">
        <f>" 70歳以上（N = "&amp;L36&amp;" : n = "&amp;M36&amp;"）"</f>
        <v xml:space="preserve"> 70歳以上（N = 264 : n = 120）</v>
      </c>
    </row>
    <row r="37" spans="1:21" ht="12.75" customHeight="1" x14ac:dyDescent="0.2">
      <c r="A37" s="281"/>
      <c r="B37" s="20">
        <f>B36/$B$22*100</f>
        <v>22.684310018903592</v>
      </c>
      <c r="C37" s="20">
        <f t="shared" ref="C37" si="68">C36/$B36*100</f>
        <v>38.333333333333336</v>
      </c>
      <c r="D37" s="20">
        <f t="shared" ref="D37" si="69">D36/$B36*100</f>
        <v>52.5</v>
      </c>
      <c r="E37" s="20">
        <f t="shared" ref="E37" si="70">E36/$B36*100</f>
        <v>61.666666666666671</v>
      </c>
      <c r="F37" s="20">
        <f t="shared" ref="F37" si="71">F36/$B36*100</f>
        <v>2.5</v>
      </c>
      <c r="G37" s="20">
        <f t="shared" ref="G37" si="72">G36/$B36*100</f>
        <v>24.166666666666668</v>
      </c>
      <c r="H37" s="20">
        <f t="shared" ref="H37" si="73">H36/$B36*100</f>
        <v>27.500000000000004</v>
      </c>
      <c r="I37" s="20">
        <f t="shared" ref="I37" si="74">I36/$B36*100</f>
        <v>12.5</v>
      </c>
      <c r="J37" s="20">
        <f t="shared" ref="J37" si="75">J36/$B36*100</f>
        <v>0.83333333333333337</v>
      </c>
      <c r="K37" s="20"/>
      <c r="L37" s="5"/>
    </row>
    <row r="38" spans="1:21" x14ac:dyDescent="0.2">
      <c r="A38" s="206"/>
      <c r="B38" s="22"/>
      <c r="C38" s="191">
        <f>_xlfn.RANK.EQ(C23,$C$23:$K$23,0)</f>
        <v>1</v>
      </c>
      <c r="D38" s="191">
        <f t="shared" ref="D38:K38" si="76">_xlfn.RANK.EQ(D23,$C$23:$K$23,0)</f>
        <v>2</v>
      </c>
      <c r="E38" s="191">
        <f t="shared" si="76"/>
        <v>3</v>
      </c>
      <c r="F38" s="191">
        <f t="shared" si="76"/>
        <v>6</v>
      </c>
      <c r="G38" s="191">
        <f t="shared" si="76"/>
        <v>4</v>
      </c>
      <c r="H38" s="191">
        <f t="shared" si="76"/>
        <v>5</v>
      </c>
      <c r="I38" s="191">
        <f t="shared" si="76"/>
        <v>7</v>
      </c>
      <c r="J38" s="191">
        <f t="shared" si="76"/>
        <v>8</v>
      </c>
      <c r="K38" s="191" t="e">
        <f t="shared" si="76"/>
        <v>#N/A</v>
      </c>
    </row>
    <row r="39" spans="1:21" x14ac:dyDescent="0.2">
      <c r="A39" s="26" t="s">
        <v>2</v>
      </c>
      <c r="B39" s="22"/>
    </row>
    <row r="40" spans="1:21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M40" s="53"/>
      <c r="N40" s="27">
        <v>1</v>
      </c>
      <c r="O40" s="27">
        <v>2</v>
      </c>
      <c r="P40" s="27">
        <v>3</v>
      </c>
      <c r="Q40" s="27">
        <v>4</v>
      </c>
      <c r="R40" s="27">
        <v>5</v>
      </c>
      <c r="S40" s="27">
        <v>6</v>
      </c>
      <c r="T40" s="27">
        <v>7</v>
      </c>
      <c r="U40" s="27">
        <v>8</v>
      </c>
    </row>
    <row r="41" spans="1:21" ht="86.4" x14ac:dyDescent="0.2">
      <c r="A41" s="12" t="str">
        <f>A21</f>
        <v>【年代別】</v>
      </c>
      <c r="B41" s="67" t="str">
        <f t="shared" ref="B41" si="77">B12</f>
        <v>調査数</v>
      </c>
      <c r="C41" s="68" t="s">
        <v>193</v>
      </c>
      <c r="D41" s="69" t="s">
        <v>194</v>
      </c>
      <c r="E41" s="69" t="s">
        <v>195</v>
      </c>
      <c r="F41" s="69" t="s">
        <v>196</v>
      </c>
      <c r="G41" s="69" t="s">
        <v>197</v>
      </c>
      <c r="H41" s="69" t="s">
        <v>198</v>
      </c>
      <c r="I41" s="69" t="s">
        <v>60</v>
      </c>
      <c r="J41" s="69" t="s">
        <v>23</v>
      </c>
      <c r="K41" s="71" t="s">
        <v>179</v>
      </c>
      <c r="L41" s="52" t="s">
        <v>35</v>
      </c>
      <c r="M41" s="12" t="str">
        <f>A41</f>
        <v>【年代別】</v>
      </c>
      <c r="N41" s="68" t="str">
        <f>C$12</f>
        <v>給料等の収入が増えない、または減った</v>
      </c>
      <c r="O41" s="69" t="str">
        <f t="shared" ref="O41" si="78">D$12</f>
        <v>食品や日用品、光熱費などの
物価上昇による支出が増えた</v>
      </c>
      <c r="P41" s="69" t="str">
        <f t="shared" ref="P41" si="79">E$12</f>
        <v>医療・介護費の支出が増えた</v>
      </c>
      <c r="Q41" s="69" t="str">
        <f t="shared" ref="Q41" si="80">F$12</f>
        <v>税金の支出が増えた</v>
      </c>
      <c r="R41" s="69" t="str">
        <f t="shared" ref="R41" si="81">G$12</f>
        <v>各種保険料などの支出が増えた</v>
      </c>
      <c r="S41" s="69" t="str">
        <f t="shared" ref="S41" si="82">H$12</f>
        <v>保育・教育費の支出が増えた</v>
      </c>
      <c r="T41" s="69" t="str">
        <f t="shared" ref="T41" si="83">I$12</f>
        <v>その他</v>
      </c>
      <c r="U41" s="71" t="str">
        <f t="shared" ref="U41" si="84">J$12</f>
        <v>わからない</v>
      </c>
    </row>
    <row r="42" spans="1:21" ht="12.75" customHeight="1" x14ac:dyDescent="0.2">
      <c r="A42" s="286" t="str">
        <f>A22</f>
        <v>全体(n = 536 )　　</v>
      </c>
      <c r="B42" s="122">
        <f t="shared" ref="B42:B56" si="85">B22</f>
        <v>529</v>
      </c>
      <c r="C42" s="130">
        <v>354</v>
      </c>
      <c r="D42" s="131">
        <v>276</v>
      </c>
      <c r="E42" s="131">
        <v>182</v>
      </c>
      <c r="F42" s="131">
        <v>134</v>
      </c>
      <c r="G42" s="131">
        <v>105</v>
      </c>
      <c r="H42" s="131">
        <v>68</v>
      </c>
      <c r="I42" s="131">
        <v>51</v>
      </c>
      <c r="J42" s="131">
        <v>2</v>
      </c>
      <c r="K42" s="133"/>
      <c r="L42" s="185">
        <f>SUM(C42:K42)</f>
        <v>1172</v>
      </c>
      <c r="M42" s="103" t="str">
        <f>A44</f>
        <v>18～19歳(n = 14 )　　</v>
      </c>
      <c r="N42" s="96">
        <f>C45</f>
        <v>100</v>
      </c>
      <c r="O42" s="97">
        <f t="shared" ref="O42:U42" si="86">D45</f>
        <v>0</v>
      </c>
      <c r="P42" s="97">
        <f t="shared" si="86"/>
        <v>0</v>
      </c>
      <c r="Q42" s="97">
        <f t="shared" si="86"/>
        <v>25</v>
      </c>
      <c r="R42" s="97">
        <f t="shared" si="86"/>
        <v>0</v>
      </c>
      <c r="S42" s="97">
        <f t="shared" si="86"/>
        <v>0</v>
      </c>
      <c r="T42" s="97">
        <f t="shared" si="86"/>
        <v>0</v>
      </c>
      <c r="U42" s="99">
        <f t="shared" si="86"/>
        <v>0</v>
      </c>
    </row>
    <row r="43" spans="1:21" ht="12.75" customHeight="1" x14ac:dyDescent="0.2">
      <c r="A43" s="287"/>
      <c r="B43" s="123">
        <f t="shared" si="85"/>
        <v>0</v>
      </c>
      <c r="C43" s="134">
        <v>66.91871455576559</v>
      </c>
      <c r="D43" s="135">
        <v>52.173913043478258</v>
      </c>
      <c r="E43" s="135">
        <v>34.404536862003781</v>
      </c>
      <c r="F43" s="135">
        <v>25.330812854442343</v>
      </c>
      <c r="G43" s="135">
        <v>19.848771266540645</v>
      </c>
      <c r="H43" s="135">
        <v>12.854442344045369</v>
      </c>
      <c r="I43" s="135">
        <v>9.640831758034027</v>
      </c>
      <c r="J43" s="135">
        <v>0.3780718336483932</v>
      </c>
      <c r="K43" s="137"/>
      <c r="L43" s="185"/>
      <c r="M43" s="103" t="str">
        <f>A46</f>
        <v>20～29歳(n = 114 )　　</v>
      </c>
      <c r="N43" s="96">
        <f>C47</f>
        <v>92</v>
      </c>
      <c r="O43" s="97">
        <f t="shared" ref="O43:U43" si="87">D47</f>
        <v>44</v>
      </c>
      <c r="P43" s="97">
        <f t="shared" si="87"/>
        <v>16</v>
      </c>
      <c r="Q43" s="97">
        <f t="shared" si="87"/>
        <v>24</v>
      </c>
      <c r="R43" s="97">
        <f t="shared" si="87"/>
        <v>24</v>
      </c>
      <c r="S43" s="97">
        <f t="shared" si="87"/>
        <v>0</v>
      </c>
      <c r="T43" s="97">
        <f t="shared" si="87"/>
        <v>4</v>
      </c>
      <c r="U43" s="99">
        <f t="shared" si="87"/>
        <v>0</v>
      </c>
    </row>
    <row r="44" spans="1:21" ht="12.75" customHeight="1" x14ac:dyDescent="0.2">
      <c r="A44" s="286" t="str">
        <f>A24</f>
        <v>18～19歳(n = 14 )　　</v>
      </c>
      <c r="B44" s="122">
        <f t="shared" si="85"/>
        <v>4</v>
      </c>
      <c r="C44" s="138">
        <v>4</v>
      </c>
      <c r="D44" s="139">
        <v>0</v>
      </c>
      <c r="E44" s="139">
        <v>0</v>
      </c>
      <c r="F44" s="139">
        <v>1</v>
      </c>
      <c r="G44" s="139">
        <v>0</v>
      </c>
      <c r="H44" s="139">
        <v>0</v>
      </c>
      <c r="I44" s="139">
        <v>0</v>
      </c>
      <c r="J44" s="139">
        <v>0</v>
      </c>
      <c r="K44" s="140"/>
      <c r="L44" s="185">
        <f t="shared" ref="L44:L56" si="88">SUM(C44:K44)</f>
        <v>5</v>
      </c>
      <c r="M44" s="103" t="str">
        <f>A48</f>
        <v>30～39歳(n = 174 )　　</v>
      </c>
      <c r="N44" s="96">
        <f t="shared" ref="N44:U44" si="89">C49</f>
        <v>77.58620689655173</v>
      </c>
      <c r="O44" s="97">
        <f t="shared" si="89"/>
        <v>60.344827586206897</v>
      </c>
      <c r="P44" s="97">
        <f t="shared" si="89"/>
        <v>6.8965517241379306</v>
      </c>
      <c r="Q44" s="97">
        <f t="shared" si="89"/>
        <v>32.758620689655174</v>
      </c>
      <c r="R44" s="97">
        <f t="shared" si="89"/>
        <v>12.068965517241379</v>
      </c>
      <c r="S44" s="97">
        <f t="shared" si="89"/>
        <v>27.586206896551722</v>
      </c>
      <c r="T44" s="97">
        <f t="shared" si="89"/>
        <v>5.1724137931034484</v>
      </c>
      <c r="U44" s="99">
        <f t="shared" si="89"/>
        <v>0</v>
      </c>
    </row>
    <row r="45" spans="1:21" ht="12.75" customHeight="1" x14ac:dyDescent="0.2">
      <c r="A45" s="287"/>
      <c r="B45" s="123">
        <f t="shared" si="85"/>
        <v>0.75614366729678639</v>
      </c>
      <c r="C45" s="134">
        <v>100</v>
      </c>
      <c r="D45" s="135">
        <v>0</v>
      </c>
      <c r="E45" s="135">
        <v>0</v>
      </c>
      <c r="F45" s="135">
        <v>25</v>
      </c>
      <c r="G45" s="135">
        <v>0</v>
      </c>
      <c r="H45" s="135">
        <v>0</v>
      </c>
      <c r="I45" s="135">
        <v>0</v>
      </c>
      <c r="J45" s="135">
        <v>0</v>
      </c>
      <c r="K45" s="137"/>
      <c r="L45" s="185"/>
      <c r="M45" s="103" t="str">
        <f>A50</f>
        <v>40～49歳(n = 249 )　　</v>
      </c>
      <c r="N45" s="96">
        <f t="shared" ref="N45:U45" si="90">C51</f>
        <v>69.473684210526315</v>
      </c>
      <c r="O45" s="97">
        <f t="shared" si="90"/>
        <v>56.84210526315789</v>
      </c>
      <c r="P45" s="97">
        <f t="shared" si="90"/>
        <v>17.894736842105264</v>
      </c>
      <c r="Q45" s="97">
        <f t="shared" si="90"/>
        <v>33.684210526315788</v>
      </c>
      <c r="R45" s="97">
        <f t="shared" si="90"/>
        <v>11.578947368421053</v>
      </c>
      <c r="S45" s="97">
        <f t="shared" si="90"/>
        <v>26.315789473684209</v>
      </c>
      <c r="T45" s="97">
        <f t="shared" si="90"/>
        <v>8.4210526315789469</v>
      </c>
      <c r="U45" s="99">
        <f t="shared" si="90"/>
        <v>1.0526315789473684</v>
      </c>
    </row>
    <row r="46" spans="1:21" ht="12.75" customHeight="1" x14ac:dyDescent="0.2">
      <c r="A46" s="286" t="str">
        <f>A26</f>
        <v>20～29歳(n = 114 )　　</v>
      </c>
      <c r="B46" s="122">
        <f t="shared" si="85"/>
        <v>25</v>
      </c>
      <c r="C46" s="138">
        <v>23</v>
      </c>
      <c r="D46" s="139">
        <v>11</v>
      </c>
      <c r="E46" s="139">
        <v>4</v>
      </c>
      <c r="F46" s="139">
        <v>6</v>
      </c>
      <c r="G46" s="139">
        <v>6</v>
      </c>
      <c r="H46" s="139">
        <v>0</v>
      </c>
      <c r="I46" s="139">
        <v>1</v>
      </c>
      <c r="J46" s="139">
        <v>0</v>
      </c>
      <c r="K46" s="140"/>
      <c r="L46" s="185">
        <f t="shared" si="88"/>
        <v>51</v>
      </c>
      <c r="M46" s="103" t="str">
        <f>A52</f>
        <v>50～59歳(n = 250 )　　</v>
      </c>
      <c r="N46" s="96">
        <f t="shared" ref="N46:U46" si="91">C53</f>
        <v>78.571428571428569</v>
      </c>
      <c r="O46" s="97">
        <f t="shared" si="91"/>
        <v>54.081632653061227</v>
      </c>
      <c r="P46" s="97">
        <f t="shared" si="91"/>
        <v>27.551020408163261</v>
      </c>
      <c r="Q46" s="97">
        <f t="shared" si="91"/>
        <v>16.326530612244898</v>
      </c>
      <c r="R46" s="97">
        <f t="shared" si="91"/>
        <v>22.448979591836736</v>
      </c>
      <c r="S46" s="97">
        <f t="shared" si="91"/>
        <v>23.469387755102041</v>
      </c>
      <c r="T46" s="97">
        <f t="shared" si="91"/>
        <v>10.204081632653061</v>
      </c>
      <c r="U46" s="99">
        <f t="shared" si="91"/>
        <v>0</v>
      </c>
    </row>
    <row r="47" spans="1:21" ht="12.75" customHeight="1" x14ac:dyDescent="0.2">
      <c r="A47" s="287"/>
      <c r="B47" s="123">
        <f t="shared" si="85"/>
        <v>4.7258979206049148</v>
      </c>
      <c r="C47" s="134">
        <v>92</v>
      </c>
      <c r="D47" s="135">
        <v>44</v>
      </c>
      <c r="E47" s="135">
        <v>16</v>
      </c>
      <c r="F47" s="135">
        <v>24</v>
      </c>
      <c r="G47" s="135">
        <v>24</v>
      </c>
      <c r="H47" s="135">
        <v>0</v>
      </c>
      <c r="I47" s="135">
        <v>4</v>
      </c>
      <c r="J47" s="135">
        <v>0</v>
      </c>
      <c r="K47" s="137"/>
      <c r="L47" s="185"/>
      <c r="M47" s="103" t="str">
        <f>A54</f>
        <v>60～69歳(n = 329 )　　</v>
      </c>
      <c r="N47" s="96">
        <f t="shared" ref="N47:U47" si="92">C55</f>
        <v>72.093023255813947</v>
      </c>
      <c r="O47" s="97">
        <f t="shared" si="92"/>
        <v>46.511627906976742</v>
      </c>
      <c r="P47" s="97">
        <f t="shared" si="92"/>
        <v>43.410852713178294</v>
      </c>
      <c r="Q47" s="97">
        <f t="shared" si="92"/>
        <v>24.031007751937985</v>
      </c>
      <c r="R47" s="97">
        <f t="shared" si="92"/>
        <v>20.155038759689923</v>
      </c>
      <c r="S47" s="97">
        <f t="shared" si="92"/>
        <v>0.77519379844961245</v>
      </c>
      <c r="T47" s="97">
        <f t="shared" si="92"/>
        <v>10.852713178294573</v>
      </c>
      <c r="U47" s="99">
        <f t="shared" si="92"/>
        <v>0</v>
      </c>
    </row>
    <row r="48" spans="1:21" ht="13.5" customHeight="1" x14ac:dyDescent="0.2">
      <c r="A48" s="286" t="str">
        <f>A28</f>
        <v>30～39歳(n = 174 )　　</v>
      </c>
      <c r="B48" s="122">
        <f t="shared" si="85"/>
        <v>58</v>
      </c>
      <c r="C48" s="138">
        <v>45</v>
      </c>
      <c r="D48" s="139">
        <v>35</v>
      </c>
      <c r="E48" s="139">
        <v>4</v>
      </c>
      <c r="F48" s="139">
        <v>19</v>
      </c>
      <c r="G48" s="139">
        <v>7</v>
      </c>
      <c r="H48" s="139">
        <v>16</v>
      </c>
      <c r="I48" s="139">
        <v>3</v>
      </c>
      <c r="J48" s="139">
        <v>0</v>
      </c>
      <c r="K48" s="140"/>
      <c r="L48" s="185">
        <f t="shared" si="88"/>
        <v>129</v>
      </c>
      <c r="M48" s="102" t="str">
        <f>A56</f>
        <v>70歳以上(n = 382 )　　</v>
      </c>
      <c r="N48" s="86">
        <f t="shared" ref="N48:U48" si="93">C57</f>
        <v>38.333333333333336</v>
      </c>
      <c r="O48" s="87">
        <f t="shared" si="93"/>
        <v>52.5</v>
      </c>
      <c r="P48" s="87">
        <f t="shared" si="93"/>
        <v>61.666666666666671</v>
      </c>
      <c r="Q48" s="87">
        <f t="shared" si="93"/>
        <v>24.166666666666668</v>
      </c>
      <c r="R48" s="87">
        <f t="shared" si="93"/>
        <v>27.500000000000004</v>
      </c>
      <c r="S48" s="87">
        <f t="shared" si="93"/>
        <v>2.5</v>
      </c>
      <c r="T48" s="87">
        <f t="shared" si="93"/>
        <v>12.5</v>
      </c>
      <c r="U48" s="89">
        <f t="shared" si="93"/>
        <v>0.83333333333333337</v>
      </c>
    </row>
    <row r="49" spans="1:16" x14ac:dyDescent="0.2">
      <c r="A49" s="287"/>
      <c r="B49" s="123">
        <f t="shared" si="85"/>
        <v>10.964083175803403</v>
      </c>
      <c r="C49" s="134">
        <v>77.58620689655173</v>
      </c>
      <c r="D49" s="135">
        <v>60.344827586206897</v>
      </c>
      <c r="E49" s="135">
        <v>6.8965517241379306</v>
      </c>
      <c r="F49" s="135">
        <v>32.758620689655174</v>
      </c>
      <c r="G49" s="135">
        <v>12.068965517241379</v>
      </c>
      <c r="H49" s="135">
        <v>27.586206896551722</v>
      </c>
      <c r="I49" s="135">
        <v>5.1724137931034484</v>
      </c>
      <c r="J49" s="135">
        <v>0</v>
      </c>
      <c r="K49" s="137"/>
      <c r="L49" s="185"/>
    </row>
    <row r="50" spans="1:16" x14ac:dyDescent="0.2">
      <c r="A50" s="286" t="str">
        <f>A30</f>
        <v>40～49歳(n = 249 )　　</v>
      </c>
      <c r="B50" s="122">
        <f t="shared" si="85"/>
        <v>95</v>
      </c>
      <c r="C50" s="138">
        <v>66</v>
      </c>
      <c r="D50" s="139">
        <v>54</v>
      </c>
      <c r="E50" s="139">
        <v>17</v>
      </c>
      <c r="F50" s="139">
        <v>32</v>
      </c>
      <c r="G50" s="139">
        <v>11</v>
      </c>
      <c r="H50" s="139">
        <v>25</v>
      </c>
      <c r="I50" s="139">
        <v>8</v>
      </c>
      <c r="J50" s="139">
        <v>1</v>
      </c>
      <c r="K50" s="140"/>
      <c r="L50" s="185">
        <f t="shared" si="88"/>
        <v>214</v>
      </c>
    </row>
    <row r="51" spans="1:16" x14ac:dyDescent="0.2">
      <c r="A51" s="287"/>
      <c r="B51" s="123">
        <f t="shared" si="85"/>
        <v>17.958412098298677</v>
      </c>
      <c r="C51" s="134">
        <v>69.473684210526315</v>
      </c>
      <c r="D51" s="135">
        <v>56.84210526315789</v>
      </c>
      <c r="E51" s="135">
        <v>17.894736842105264</v>
      </c>
      <c r="F51" s="135">
        <v>33.684210526315788</v>
      </c>
      <c r="G51" s="135">
        <v>11.578947368421053</v>
      </c>
      <c r="H51" s="135">
        <v>26.315789473684209</v>
      </c>
      <c r="I51" s="135">
        <v>8.4210526315789469</v>
      </c>
      <c r="J51" s="135">
        <v>1.0526315789473684</v>
      </c>
      <c r="K51" s="137"/>
      <c r="L51" s="185"/>
    </row>
    <row r="52" spans="1:16" x14ac:dyDescent="0.2">
      <c r="A52" s="286" t="str">
        <f>A32</f>
        <v>50～59歳(n = 250 )　　</v>
      </c>
      <c r="B52" s="122">
        <f t="shared" si="85"/>
        <v>98</v>
      </c>
      <c r="C52" s="138">
        <v>77</v>
      </c>
      <c r="D52" s="139">
        <v>53</v>
      </c>
      <c r="E52" s="139">
        <v>27</v>
      </c>
      <c r="F52" s="139">
        <v>16</v>
      </c>
      <c r="G52" s="139">
        <v>22</v>
      </c>
      <c r="H52" s="139">
        <v>23</v>
      </c>
      <c r="I52" s="139">
        <v>10</v>
      </c>
      <c r="J52" s="139">
        <v>0</v>
      </c>
      <c r="K52" s="140"/>
      <c r="L52" s="185">
        <f t="shared" si="88"/>
        <v>228</v>
      </c>
    </row>
    <row r="53" spans="1:16" x14ac:dyDescent="0.2">
      <c r="A53" s="287"/>
      <c r="B53" s="123">
        <f t="shared" si="85"/>
        <v>18.525519848771268</v>
      </c>
      <c r="C53" s="134">
        <v>78.571428571428569</v>
      </c>
      <c r="D53" s="135">
        <v>54.081632653061227</v>
      </c>
      <c r="E53" s="135">
        <v>27.551020408163261</v>
      </c>
      <c r="F53" s="135">
        <v>16.326530612244898</v>
      </c>
      <c r="G53" s="135">
        <v>22.448979591836736</v>
      </c>
      <c r="H53" s="135">
        <v>23.469387755102041</v>
      </c>
      <c r="I53" s="135">
        <v>10.204081632653061</v>
      </c>
      <c r="J53" s="135">
        <v>0</v>
      </c>
      <c r="K53" s="137"/>
      <c r="L53" s="185"/>
    </row>
    <row r="54" spans="1:16" x14ac:dyDescent="0.2">
      <c r="A54" s="286" t="str">
        <f>A34</f>
        <v>60～69歳(n = 329 )　　</v>
      </c>
      <c r="B54" s="122">
        <f t="shared" si="85"/>
        <v>129</v>
      </c>
      <c r="C54" s="138">
        <v>93</v>
      </c>
      <c r="D54" s="139">
        <v>60</v>
      </c>
      <c r="E54" s="139">
        <v>56</v>
      </c>
      <c r="F54" s="139">
        <v>31</v>
      </c>
      <c r="G54" s="139">
        <v>26</v>
      </c>
      <c r="H54" s="139">
        <v>1</v>
      </c>
      <c r="I54" s="139">
        <v>14</v>
      </c>
      <c r="J54" s="139">
        <v>0</v>
      </c>
      <c r="K54" s="140"/>
      <c r="L54" s="185">
        <f>SUM(C54:K54)</f>
        <v>281</v>
      </c>
    </row>
    <row r="55" spans="1:16" x14ac:dyDescent="0.2">
      <c r="A55" s="287"/>
      <c r="B55" s="123">
        <f t="shared" si="85"/>
        <v>24.38563327032136</v>
      </c>
      <c r="C55" s="134">
        <v>72.093023255813947</v>
      </c>
      <c r="D55" s="135">
        <v>46.511627906976742</v>
      </c>
      <c r="E55" s="135">
        <v>43.410852713178294</v>
      </c>
      <c r="F55" s="135">
        <v>24.031007751937985</v>
      </c>
      <c r="G55" s="135">
        <v>20.155038759689923</v>
      </c>
      <c r="H55" s="135">
        <v>0.77519379844961245</v>
      </c>
      <c r="I55" s="135">
        <v>10.852713178294573</v>
      </c>
      <c r="J55" s="135">
        <v>0</v>
      </c>
      <c r="K55" s="137"/>
      <c r="L55" s="185"/>
    </row>
    <row r="56" spans="1:16" x14ac:dyDescent="0.2">
      <c r="A56" s="286" t="str">
        <f>A36</f>
        <v>70歳以上(n = 382 )　　</v>
      </c>
      <c r="B56" s="122">
        <f t="shared" si="85"/>
        <v>120</v>
      </c>
      <c r="C56" s="138">
        <v>46</v>
      </c>
      <c r="D56" s="139">
        <v>63</v>
      </c>
      <c r="E56" s="139">
        <v>74</v>
      </c>
      <c r="F56" s="139">
        <v>29</v>
      </c>
      <c r="G56" s="139">
        <v>33</v>
      </c>
      <c r="H56" s="139">
        <v>3</v>
      </c>
      <c r="I56" s="139">
        <v>15</v>
      </c>
      <c r="J56" s="139">
        <v>1</v>
      </c>
      <c r="K56" s="140"/>
      <c r="L56" s="185">
        <f t="shared" si="88"/>
        <v>264</v>
      </c>
    </row>
    <row r="57" spans="1:16" x14ac:dyDescent="0.2">
      <c r="A57" s="287"/>
      <c r="B57" s="123">
        <f>B37</f>
        <v>22.684310018903592</v>
      </c>
      <c r="C57" s="134">
        <v>38.333333333333336</v>
      </c>
      <c r="D57" s="135">
        <v>52.5</v>
      </c>
      <c r="E57" s="135">
        <v>61.666666666666671</v>
      </c>
      <c r="F57" s="135">
        <v>24.166666666666668</v>
      </c>
      <c r="G57" s="135">
        <v>27.500000000000004</v>
      </c>
      <c r="H57" s="135">
        <v>2.5</v>
      </c>
      <c r="I57" s="135">
        <v>12.5</v>
      </c>
      <c r="J57" s="135">
        <v>0.83333333333333337</v>
      </c>
      <c r="K57" s="137"/>
      <c r="L57" s="185"/>
    </row>
    <row r="58" spans="1:16" x14ac:dyDescent="0.2">
      <c r="M58" s="8"/>
      <c r="N58" s="8"/>
      <c r="O58" s="8"/>
      <c r="P58" s="8"/>
    </row>
    <row r="59" spans="1:16" x14ac:dyDescent="0.2">
      <c r="A59" s="3" t="s">
        <v>155</v>
      </c>
      <c r="B59" s="1" t="str">
        <f>B20</f>
        <v>くらしが苦しくなったと感じる理由</v>
      </c>
      <c r="C59" s="8"/>
      <c r="D59" s="9"/>
      <c r="E59" s="8"/>
      <c r="F59" s="8"/>
      <c r="G59" s="8"/>
      <c r="H59" s="9" t="s">
        <v>1</v>
      </c>
      <c r="I59" s="8"/>
      <c r="J59" s="8"/>
      <c r="K59" s="8"/>
      <c r="L59" s="8"/>
    </row>
    <row r="60" spans="1:16" ht="67.5" customHeight="1" x14ac:dyDescent="0.2">
      <c r="A60" s="13" t="s">
        <v>27</v>
      </c>
      <c r="B60" s="67" t="str">
        <f>B21</f>
        <v>調査数</v>
      </c>
      <c r="C60" s="68" t="str">
        <f t="shared" ref="C60:K60" si="94">C21</f>
        <v>給料等の収入が増えない、または減った</v>
      </c>
      <c r="D60" s="69" t="str">
        <f t="shared" si="94"/>
        <v>食品や日用品、光熱費などの
物価上昇による支出が増えた</v>
      </c>
      <c r="E60" s="69" t="str">
        <f t="shared" si="94"/>
        <v>医療・介護費の支出が増えた</v>
      </c>
      <c r="F60" s="69" t="str">
        <f t="shared" si="94"/>
        <v>保育・教育費の支出が増えた</v>
      </c>
      <c r="G60" s="69" t="str">
        <f t="shared" si="94"/>
        <v>税金の支出が増えた</v>
      </c>
      <c r="H60" s="69" t="str">
        <f t="shared" si="94"/>
        <v>各種保険料などの支出が増えた</v>
      </c>
      <c r="I60" s="69" t="str">
        <f t="shared" si="94"/>
        <v>その他</v>
      </c>
      <c r="J60" s="69" t="str">
        <f t="shared" si="94"/>
        <v>わからない</v>
      </c>
      <c r="K60" s="71" t="str">
        <f t="shared" si="94"/>
        <v>無回答</v>
      </c>
      <c r="L60" s="5" t="s">
        <v>121</v>
      </c>
      <c r="M60" s="223" t="s">
        <v>251</v>
      </c>
    </row>
    <row r="61" spans="1:16" x14ac:dyDescent="0.2">
      <c r="A61" s="286" t="str">
        <f>A42</f>
        <v>全体(n = 536 )　　</v>
      </c>
      <c r="B61" s="36">
        <v>535</v>
      </c>
      <c r="C61" s="36">
        <f>SUM(C63,C65,C67,C69,C71)</f>
        <v>359</v>
      </c>
      <c r="D61" s="36">
        <f t="shared" ref="D61:J61" si="95">SUM(D63,D65,D67,D69,D71)</f>
        <v>293</v>
      </c>
      <c r="E61" s="36">
        <f t="shared" si="95"/>
        <v>187</v>
      </c>
      <c r="F61" s="36">
        <f t="shared" si="95"/>
        <v>69</v>
      </c>
      <c r="G61" s="36">
        <f t="shared" si="95"/>
        <v>137</v>
      </c>
      <c r="H61" s="36">
        <f t="shared" si="95"/>
        <v>107</v>
      </c>
      <c r="I61" s="36">
        <f t="shared" si="95"/>
        <v>51</v>
      </c>
      <c r="J61" s="36">
        <f t="shared" si="95"/>
        <v>1</v>
      </c>
      <c r="K61" s="36"/>
      <c r="L61" s="5">
        <f>SUM($C61:K61)</f>
        <v>1204</v>
      </c>
      <c r="M61" s="185">
        <f>SUM(M63,M65,M67,M69,M71)</f>
        <v>535</v>
      </c>
    </row>
    <row r="62" spans="1:16" x14ac:dyDescent="0.2">
      <c r="A62" s="287"/>
      <c r="B62" s="37"/>
      <c r="C62" s="20">
        <f t="shared" ref="C62:J72" si="96">C61/$B61*100</f>
        <v>67.10280373831776</v>
      </c>
      <c r="D62" s="20">
        <f t="shared" si="96"/>
        <v>54.766355140186917</v>
      </c>
      <c r="E62" s="20">
        <f t="shared" si="96"/>
        <v>34.953271028037385</v>
      </c>
      <c r="F62" s="20">
        <f t="shared" si="96"/>
        <v>12.897196261682243</v>
      </c>
      <c r="G62" s="20">
        <f t="shared" si="96"/>
        <v>25.607476635514022</v>
      </c>
      <c r="H62" s="20">
        <f t="shared" si="96"/>
        <v>20</v>
      </c>
      <c r="I62" s="20">
        <f t="shared" si="96"/>
        <v>9.5327102803738324</v>
      </c>
      <c r="J62" s="20">
        <f t="shared" si="96"/>
        <v>0.18691588785046731</v>
      </c>
      <c r="K62" s="20"/>
      <c r="L62" s="5"/>
    </row>
    <row r="63" spans="1:16" ht="13.5" customHeight="1" x14ac:dyDescent="0.2">
      <c r="A63" s="280" t="str">
        <f>'問1S（表）'!A64</f>
        <v>岐阜圏域(n = 584 )　　</v>
      </c>
      <c r="B63" s="36">
        <v>207</v>
      </c>
      <c r="C63" s="28">
        <v>135</v>
      </c>
      <c r="D63" s="29">
        <v>114</v>
      </c>
      <c r="E63" s="29">
        <v>70</v>
      </c>
      <c r="F63" s="29">
        <v>24</v>
      </c>
      <c r="G63" s="29">
        <v>52</v>
      </c>
      <c r="H63" s="29">
        <v>45</v>
      </c>
      <c r="I63" s="29">
        <v>19</v>
      </c>
      <c r="J63" s="29">
        <v>1</v>
      </c>
      <c r="K63" s="31"/>
      <c r="L63" s="5">
        <f>SUM($C63:K63)</f>
        <v>460</v>
      </c>
      <c r="M63" s="222">
        <v>207</v>
      </c>
      <c r="N63" t="str">
        <f>" 岐阜圏域（N = "&amp;L63&amp;" : n = "&amp;M63&amp;"）"</f>
        <v xml:space="preserve"> 岐阜圏域（N = 460 : n = 207）</v>
      </c>
    </row>
    <row r="64" spans="1:16" x14ac:dyDescent="0.2">
      <c r="A64" s="281"/>
      <c r="B64" s="20">
        <f>B63/$B$61*100</f>
        <v>38.691588785046726</v>
      </c>
      <c r="C64" s="20">
        <f t="shared" si="96"/>
        <v>65.217391304347828</v>
      </c>
      <c r="D64" s="20">
        <f t="shared" si="96"/>
        <v>55.072463768115945</v>
      </c>
      <c r="E64" s="20">
        <f t="shared" si="96"/>
        <v>33.816425120772948</v>
      </c>
      <c r="F64" s="20">
        <f t="shared" si="96"/>
        <v>11.594202898550725</v>
      </c>
      <c r="G64" s="20">
        <f t="shared" si="96"/>
        <v>25.120772946859905</v>
      </c>
      <c r="H64" s="20">
        <f t="shared" si="96"/>
        <v>21.739130434782609</v>
      </c>
      <c r="I64" s="20">
        <f t="shared" si="96"/>
        <v>9.1787439613526569</v>
      </c>
      <c r="J64" s="20">
        <f t="shared" si="96"/>
        <v>0.48309178743961351</v>
      </c>
      <c r="K64" s="20"/>
      <c r="L64" s="5"/>
    </row>
    <row r="65" spans="1:21" ht="13.5" customHeight="1" x14ac:dyDescent="0.2">
      <c r="A65" s="280" t="str">
        <f>'問1S（表）'!A66</f>
        <v>西濃圏域(n = 280 )　　</v>
      </c>
      <c r="B65" s="36">
        <v>95</v>
      </c>
      <c r="C65" s="28">
        <v>62</v>
      </c>
      <c r="D65" s="29">
        <v>55</v>
      </c>
      <c r="E65" s="29">
        <v>35</v>
      </c>
      <c r="F65" s="29">
        <v>13</v>
      </c>
      <c r="G65" s="29">
        <v>29</v>
      </c>
      <c r="H65" s="29">
        <v>22</v>
      </c>
      <c r="I65" s="29">
        <v>6</v>
      </c>
      <c r="J65" s="29">
        <v>0</v>
      </c>
      <c r="K65" s="31"/>
      <c r="L65" s="5">
        <f>SUM($C65:K65)</f>
        <v>222</v>
      </c>
      <c r="M65" s="222">
        <v>95</v>
      </c>
      <c r="N65" t="str">
        <f>" 西濃圏域（N = "&amp;L65&amp;" : n = "&amp;M65&amp;"）"</f>
        <v xml:space="preserve"> 西濃圏域（N = 222 : n = 95）</v>
      </c>
    </row>
    <row r="66" spans="1:21" x14ac:dyDescent="0.2">
      <c r="A66" s="281"/>
      <c r="B66" s="20">
        <f>B65/$B$61*100</f>
        <v>17.75700934579439</v>
      </c>
      <c r="C66" s="20">
        <f t="shared" si="96"/>
        <v>65.26315789473685</v>
      </c>
      <c r="D66" s="20">
        <f t="shared" si="96"/>
        <v>57.894736842105267</v>
      </c>
      <c r="E66" s="20">
        <f t="shared" si="96"/>
        <v>36.84210526315789</v>
      </c>
      <c r="F66" s="20">
        <f t="shared" si="96"/>
        <v>13.684210526315791</v>
      </c>
      <c r="G66" s="20">
        <f t="shared" si="96"/>
        <v>30.526315789473685</v>
      </c>
      <c r="H66" s="20">
        <f t="shared" si="96"/>
        <v>23.157894736842106</v>
      </c>
      <c r="I66" s="20">
        <f t="shared" si="96"/>
        <v>6.3157894736842106</v>
      </c>
      <c r="J66" s="20">
        <f t="shared" si="96"/>
        <v>0</v>
      </c>
      <c r="K66" s="20"/>
      <c r="L66" s="5"/>
    </row>
    <row r="67" spans="1:21" ht="13.5" customHeight="1" x14ac:dyDescent="0.2">
      <c r="A67" s="280" t="str">
        <f>'問1S（表）'!A68</f>
        <v>中濃圏域(n = 279 )　　</v>
      </c>
      <c r="B67" s="36">
        <v>90</v>
      </c>
      <c r="C67" s="28">
        <v>63</v>
      </c>
      <c r="D67" s="29">
        <v>49</v>
      </c>
      <c r="E67" s="29">
        <v>30</v>
      </c>
      <c r="F67" s="29">
        <v>10</v>
      </c>
      <c r="G67" s="29">
        <v>26</v>
      </c>
      <c r="H67" s="29">
        <v>18</v>
      </c>
      <c r="I67" s="29">
        <v>7</v>
      </c>
      <c r="J67" s="29">
        <v>0</v>
      </c>
      <c r="K67" s="31"/>
      <c r="L67" s="5">
        <f>SUM($C67:K67)</f>
        <v>203</v>
      </c>
      <c r="M67" s="222">
        <v>90</v>
      </c>
      <c r="N67" t="str">
        <f>" 中濃圏域（N = "&amp;L67&amp;" : n = "&amp;M67&amp;"）"</f>
        <v xml:space="preserve"> 中濃圏域（N = 203 : n = 90）</v>
      </c>
    </row>
    <row r="68" spans="1:21" x14ac:dyDescent="0.2">
      <c r="A68" s="281"/>
      <c r="B68" s="20">
        <f>B67/$B$61*100</f>
        <v>16.822429906542055</v>
      </c>
      <c r="C68" s="20">
        <f t="shared" si="96"/>
        <v>70</v>
      </c>
      <c r="D68" s="20">
        <f t="shared" si="96"/>
        <v>54.444444444444443</v>
      </c>
      <c r="E68" s="20">
        <f t="shared" si="96"/>
        <v>33.333333333333329</v>
      </c>
      <c r="F68" s="20">
        <f t="shared" si="96"/>
        <v>11.111111111111111</v>
      </c>
      <c r="G68" s="20">
        <f t="shared" si="96"/>
        <v>28.888888888888886</v>
      </c>
      <c r="H68" s="20">
        <f t="shared" si="96"/>
        <v>20</v>
      </c>
      <c r="I68" s="20">
        <f t="shared" si="96"/>
        <v>7.7777777777777777</v>
      </c>
      <c r="J68" s="20">
        <f t="shared" si="96"/>
        <v>0</v>
      </c>
      <c r="K68" s="20"/>
      <c r="L68" s="5"/>
    </row>
    <row r="69" spans="1:21" ht="13.5" customHeight="1" x14ac:dyDescent="0.2">
      <c r="A69" s="280" t="str">
        <f>'問1S（表）'!A70</f>
        <v>東濃圏域(n = 262 )　　</v>
      </c>
      <c r="B69" s="36">
        <v>101</v>
      </c>
      <c r="C69" s="28">
        <v>66</v>
      </c>
      <c r="D69" s="29">
        <v>50</v>
      </c>
      <c r="E69" s="29">
        <v>35</v>
      </c>
      <c r="F69" s="29">
        <v>14</v>
      </c>
      <c r="G69" s="29">
        <v>22</v>
      </c>
      <c r="H69" s="29">
        <v>15</v>
      </c>
      <c r="I69" s="29">
        <v>14</v>
      </c>
      <c r="J69" s="29">
        <v>0</v>
      </c>
      <c r="K69" s="31"/>
      <c r="L69" s="5">
        <f>SUM($C69:K69)</f>
        <v>216</v>
      </c>
      <c r="M69" s="222">
        <v>101</v>
      </c>
      <c r="N69" t="str">
        <f>" 東濃圏域（N = "&amp;L69&amp;" : n = "&amp;M69&amp;"）"</f>
        <v xml:space="preserve"> 東濃圏域（N = 216 : n = 101）</v>
      </c>
    </row>
    <row r="70" spans="1:21" x14ac:dyDescent="0.2">
      <c r="A70" s="281"/>
      <c r="B70" s="20">
        <f>B69/$B$61*100</f>
        <v>18.878504672897193</v>
      </c>
      <c r="C70" s="20">
        <f t="shared" si="96"/>
        <v>65.346534653465355</v>
      </c>
      <c r="D70" s="20">
        <f t="shared" si="96"/>
        <v>49.504950495049506</v>
      </c>
      <c r="E70" s="20">
        <f t="shared" si="96"/>
        <v>34.653465346534652</v>
      </c>
      <c r="F70" s="20">
        <f t="shared" si="96"/>
        <v>13.861386138613863</v>
      </c>
      <c r="G70" s="20">
        <f t="shared" si="96"/>
        <v>21.782178217821784</v>
      </c>
      <c r="H70" s="20">
        <f t="shared" si="96"/>
        <v>14.85148514851485</v>
      </c>
      <c r="I70" s="20">
        <f t="shared" si="96"/>
        <v>13.861386138613863</v>
      </c>
      <c r="J70" s="20">
        <f t="shared" si="96"/>
        <v>0</v>
      </c>
      <c r="K70" s="20"/>
      <c r="L70" s="5"/>
    </row>
    <row r="71" spans="1:21" ht="13.5" customHeight="1" x14ac:dyDescent="0.2">
      <c r="A71" s="280" t="str">
        <f>'問1S（表）'!A72</f>
        <v>飛騨圏域(n = 114 )　　</v>
      </c>
      <c r="B71" s="36">
        <v>42</v>
      </c>
      <c r="C71" s="28">
        <v>33</v>
      </c>
      <c r="D71" s="29">
        <v>25</v>
      </c>
      <c r="E71" s="29">
        <v>17</v>
      </c>
      <c r="F71" s="29">
        <v>8</v>
      </c>
      <c r="G71" s="29">
        <v>8</v>
      </c>
      <c r="H71" s="29">
        <v>7</v>
      </c>
      <c r="I71" s="29">
        <v>5</v>
      </c>
      <c r="J71" s="29">
        <v>0</v>
      </c>
      <c r="K71" s="31"/>
      <c r="L71" s="5">
        <f>SUM($C71:K71)</f>
        <v>103</v>
      </c>
      <c r="M71" s="222">
        <v>42</v>
      </c>
      <c r="N71" t="str">
        <f>" 飛騨圏域（N = "&amp;L71&amp;" : n = "&amp;M71&amp;"）"</f>
        <v xml:space="preserve"> 飛騨圏域（N = 103 : n = 42）</v>
      </c>
    </row>
    <row r="72" spans="1:21" x14ac:dyDescent="0.2">
      <c r="A72" s="281"/>
      <c r="B72" s="20">
        <f>B71/$B$61*100</f>
        <v>7.8504672897196262</v>
      </c>
      <c r="C72" s="20">
        <f t="shared" si="96"/>
        <v>78.571428571428569</v>
      </c>
      <c r="D72" s="20">
        <f t="shared" si="96"/>
        <v>59.523809523809526</v>
      </c>
      <c r="E72" s="20">
        <f t="shared" si="96"/>
        <v>40.476190476190474</v>
      </c>
      <c r="F72" s="20">
        <f t="shared" si="96"/>
        <v>19.047619047619047</v>
      </c>
      <c r="G72" s="20">
        <f t="shared" si="96"/>
        <v>19.047619047619047</v>
      </c>
      <c r="H72" s="20">
        <f t="shared" si="96"/>
        <v>16.666666666666664</v>
      </c>
      <c r="I72" s="20">
        <f t="shared" si="96"/>
        <v>11.904761904761903</v>
      </c>
      <c r="J72" s="20">
        <f t="shared" si="96"/>
        <v>0</v>
      </c>
      <c r="K72" s="20"/>
      <c r="L72" s="5"/>
    </row>
    <row r="73" spans="1:21" x14ac:dyDescent="0.2">
      <c r="A73" s="206"/>
      <c r="B73" s="22"/>
      <c r="C73" s="191">
        <f>_xlfn.RANK.EQ(C62,$C$62:$K$62,0)</f>
        <v>1</v>
      </c>
      <c r="D73" s="191">
        <f t="shared" ref="D73:K73" si="97">_xlfn.RANK.EQ(D62,$C$62:$K$62,0)</f>
        <v>2</v>
      </c>
      <c r="E73" s="191">
        <f t="shared" si="97"/>
        <v>3</v>
      </c>
      <c r="F73" s="191">
        <f t="shared" si="97"/>
        <v>6</v>
      </c>
      <c r="G73" s="191">
        <f t="shared" si="97"/>
        <v>4</v>
      </c>
      <c r="H73" s="191">
        <f t="shared" si="97"/>
        <v>5</v>
      </c>
      <c r="I73" s="191">
        <f t="shared" si="97"/>
        <v>7</v>
      </c>
      <c r="J73" s="191">
        <f t="shared" si="97"/>
        <v>8</v>
      </c>
      <c r="K73" s="191" t="e">
        <f t="shared" si="97"/>
        <v>#N/A</v>
      </c>
    </row>
    <row r="74" spans="1:21" x14ac:dyDescent="0.2">
      <c r="A74" s="26" t="s">
        <v>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5"/>
    </row>
    <row r="75" spans="1:21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8</v>
      </c>
      <c r="M75" s="53"/>
      <c r="N75" s="27">
        <v>1</v>
      </c>
      <c r="O75" s="27">
        <v>2</v>
      </c>
      <c r="P75" s="27">
        <v>3</v>
      </c>
      <c r="Q75" s="27">
        <v>4</v>
      </c>
      <c r="R75" s="27">
        <v>5</v>
      </c>
      <c r="S75" s="27">
        <v>6</v>
      </c>
      <c r="T75" s="27">
        <v>7</v>
      </c>
      <c r="U75" s="27">
        <v>8</v>
      </c>
    </row>
    <row r="76" spans="1:21" ht="67.5" customHeight="1" x14ac:dyDescent="0.2">
      <c r="A76" s="12" t="str">
        <f>A60</f>
        <v>【居住圏域別】</v>
      </c>
      <c r="B76" s="67" t="str">
        <f t="shared" ref="B76" si="98">B41</f>
        <v>調査数</v>
      </c>
      <c r="C76" s="68" t="s">
        <v>193</v>
      </c>
      <c r="D76" s="69" t="s">
        <v>194</v>
      </c>
      <c r="E76" s="69" t="s">
        <v>195</v>
      </c>
      <c r="F76" s="69" t="s">
        <v>196</v>
      </c>
      <c r="G76" s="69" t="s">
        <v>197</v>
      </c>
      <c r="H76" s="69" t="s">
        <v>198</v>
      </c>
      <c r="I76" s="69" t="s">
        <v>60</v>
      </c>
      <c r="J76" s="69" t="s">
        <v>23</v>
      </c>
      <c r="K76" s="71" t="s">
        <v>179</v>
      </c>
      <c r="L76" s="52" t="s">
        <v>35</v>
      </c>
      <c r="M76" s="12" t="str">
        <f>A76</f>
        <v>【居住圏域別】</v>
      </c>
      <c r="N76" s="68" t="str">
        <f>C$12</f>
        <v>給料等の収入が増えない、または減った</v>
      </c>
      <c r="O76" s="69" t="str">
        <f t="shared" ref="O76" si="99">D$12</f>
        <v>食品や日用品、光熱費などの
物価上昇による支出が増えた</v>
      </c>
      <c r="P76" s="69" t="str">
        <f t="shared" ref="P76" si="100">E$12</f>
        <v>医療・介護費の支出が増えた</v>
      </c>
      <c r="Q76" s="69" t="str">
        <f t="shared" ref="Q76" si="101">F$12</f>
        <v>税金の支出が増えた</v>
      </c>
      <c r="R76" s="69" t="str">
        <f t="shared" ref="R76" si="102">G$12</f>
        <v>各種保険料などの支出が増えた</v>
      </c>
      <c r="S76" s="69" t="str">
        <f t="shared" ref="S76" si="103">H$12</f>
        <v>保育・教育費の支出が増えた</v>
      </c>
      <c r="T76" s="69" t="str">
        <f t="shared" ref="T76" si="104">I$12</f>
        <v>その他</v>
      </c>
      <c r="U76" s="71" t="str">
        <f t="shared" ref="U76" si="105">J$12</f>
        <v>わからない</v>
      </c>
    </row>
    <row r="77" spans="1:21" ht="12.75" customHeight="1" x14ac:dyDescent="0.2">
      <c r="A77" s="286" t="str">
        <f>A61</f>
        <v>全体(n = 536 )　　</v>
      </c>
      <c r="B77" s="122">
        <f>B61</f>
        <v>535</v>
      </c>
      <c r="C77" s="122">
        <v>359</v>
      </c>
      <c r="D77" s="122">
        <v>293</v>
      </c>
      <c r="E77" s="122">
        <v>187</v>
      </c>
      <c r="F77" s="122">
        <v>137</v>
      </c>
      <c r="G77" s="122">
        <v>107</v>
      </c>
      <c r="H77" s="122">
        <v>69</v>
      </c>
      <c r="I77" s="122">
        <v>51</v>
      </c>
      <c r="J77" s="122">
        <v>1</v>
      </c>
      <c r="K77" s="122"/>
      <c r="M77" s="101" t="str">
        <f>A79</f>
        <v>岐阜圏域(n = 584 )　　</v>
      </c>
      <c r="N77" s="92">
        <f t="shared" ref="N77:U77" si="106">C80</f>
        <v>65.217391304347828</v>
      </c>
      <c r="O77" s="93">
        <f t="shared" si="106"/>
        <v>55.072463768115945</v>
      </c>
      <c r="P77" s="93">
        <f t="shared" si="106"/>
        <v>33.816425120772948</v>
      </c>
      <c r="Q77" s="93">
        <f t="shared" si="106"/>
        <v>25.120772946859905</v>
      </c>
      <c r="R77" s="93">
        <f t="shared" si="106"/>
        <v>21.739130434782609</v>
      </c>
      <c r="S77" s="93">
        <f t="shared" si="106"/>
        <v>11.594202898550725</v>
      </c>
      <c r="T77" s="93">
        <f t="shared" si="106"/>
        <v>9.1787439613526569</v>
      </c>
      <c r="U77" s="95">
        <f t="shared" si="106"/>
        <v>0.48309178743961351</v>
      </c>
    </row>
    <row r="78" spans="1:21" ht="12.75" customHeight="1" x14ac:dyDescent="0.2">
      <c r="A78" s="287"/>
      <c r="B78" s="123"/>
      <c r="C78" s="134">
        <v>67.10280373831776</v>
      </c>
      <c r="D78" s="134">
        <v>54.766355140186917</v>
      </c>
      <c r="E78" s="134">
        <v>34.953271028037385</v>
      </c>
      <c r="F78" s="134">
        <v>25.607476635514022</v>
      </c>
      <c r="G78" s="134">
        <v>20</v>
      </c>
      <c r="H78" s="134">
        <v>12.897196261682243</v>
      </c>
      <c r="I78" s="134">
        <v>9.5327102803738324</v>
      </c>
      <c r="J78" s="134">
        <v>0.18691588785046731</v>
      </c>
      <c r="K78" s="134"/>
      <c r="M78" s="103" t="str">
        <f>A81</f>
        <v>西濃圏域(n = 280 )　　</v>
      </c>
      <c r="N78" s="96">
        <f t="shared" ref="N78:U78" si="107">C82</f>
        <v>65.26315789473685</v>
      </c>
      <c r="O78" s="97">
        <f t="shared" si="107"/>
        <v>57.894736842105267</v>
      </c>
      <c r="P78" s="97">
        <f t="shared" si="107"/>
        <v>36.84210526315789</v>
      </c>
      <c r="Q78" s="97">
        <f t="shared" si="107"/>
        <v>30.526315789473685</v>
      </c>
      <c r="R78" s="97">
        <f t="shared" si="107"/>
        <v>23.157894736842106</v>
      </c>
      <c r="S78" s="97">
        <f t="shared" si="107"/>
        <v>13.684210526315791</v>
      </c>
      <c r="T78" s="97">
        <f t="shared" si="107"/>
        <v>6.3157894736842106</v>
      </c>
      <c r="U78" s="99">
        <f t="shared" si="107"/>
        <v>0</v>
      </c>
    </row>
    <row r="79" spans="1:21" ht="12.75" customHeight="1" x14ac:dyDescent="0.2">
      <c r="A79" s="286" t="str">
        <f>A63</f>
        <v>岐阜圏域(n = 584 )　　</v>
      </c>
      <c r="B79" s="122">
        <f t="shared" ref="B79" si="108">B63</f>
        <v>207</v>
      </c>
      <c r="C79" s="122">
        <v>135</v>
      </c>
      <c r="D79" s="122">
        <v>114</v>
      </c>
      <c r="E79" s="122">
        <v>70</v>
      </c>
      <c r="F79" s="122">
        <v>52</v>
      </c>
      <c r="G79" s="122">
        <v>45</v>
      </c>
      <c r="H79" s="122">
        <v>24</v>
      </c>
      <c r="I79" s="122">
        <v>19</v>
      </c>
      <c r="J79" s="122">
        <v>1</v>
      </c>
      <c r="K79" s="122"/>
      <c r="M79" s="103" t="str">
        <f>A83</f>
        <v>中濃圏域(n = 279 )　　</v>
      </c>
      <c r="N79" s="96">
        <f t="shared" ref="N79:U79" si="109">C84</f>
        <v>70</v>
      </c>
      <c r="O79" s="97">
        <f t="shared" si="109"/>
        <v>54.444444444444443</v>
      </c>
      <c r="P79" s="97">
        <f t="shared" si="109"/>
        <v>33.333333333333329</v>
      </c>
      <c r="Q79" s="97">
        <f t="shared" si="109"/>
        <v>28.888888888888886</v>
      </c>
      <c r="R79" s="97">
        <f t="shared" si="109"/>
        <v>20</v>
      </c>
      <c r="S79" s="97">
        <f t="shared" si="109"/>
        <v>11.111111111111111</v>
      </c>
      <c r="T79" s="97">
        <f t="shared" si="109"/>
        <v>7.7777777777777777</v>
      </c>
      <c r="U79" s="99">
        <f t="shared" si="109"/>
        <v>0</v>
      </c>
    </row>
    <row r="80" spans="1:21" ht="12.75" customHeight="1" x14ac:dyDescent="0.2">
      <c r="A80" s="287"/>
      <c r="B80" s="134">
        <f t="shared" ref="B80" si="110">B64</f>
        <v>38.691588785046726</v>
      </c>
      <c r="C80" s="134">
        <v>65.217391304347828</v>
      </c>
      <c r="D80" s="134">
        <v>55.072463768115945</v>
      </c>
      <c r="E80" s="134">
        <v>33.816425120772948</v>
      </c>
      <c r="F80" s="134">
        <v>25.120772946859905</v>
      </c>
      <c r="G80" s="134">
        <v>21.739130434782609</v>
      </c>
      <c r="H80" s="134">
        <v>11.594202898550725</v>
      </c>
      <c r="I80" s="134">
        <v>9.1787439613526569</v>
      </c>
      <c r="J80" s="134">
        <v>0.48309178743961351</v>
      </c>
      <c r="K80" s="134"/>
      <c r="M80" s="103" t="str">
        <f>A85</f>
        <v>東濃圏域(n = 262 )　　</v>
      </c>
      <c r="N80" s="96">
        <f t="shared" ref="N80:U80" si="111">C86</f>
        <v>65.346534653465355</v>
      </c>
      <c r="O80" s="97">
        <f t="shared" si="111"/>
        <v>49.504950495049506</v>
      </c>
      <c r="P80" s="97">
        <f t="shared" si="111"/>
        <v>34.653465346534652</v>
      </c>
      <c r="Q80" s="97">
        <f t="shared" si="111"/>
        <v>21.782178217821784</v>
      </c>
      <c r="R80" s="97">
        <f t="shared" si="111"/>
        <v>14.85148514851485</v>
      </c>
      <c r="S80" s="97">
        <f t="shared" si="111"/>
        <v>13.861386138613863</v>
      </c>
      <c r="T80" s="97">
        <f t="shared" si="111"/>
        <v>13.861386138613863</v>
      </c>
      <c r="U80" s="99">
        <f t="shared" si="111"/>
        <v>0</v>
      </c>
    </row>
    <row r="81" spans="1:21" ht="13.5" customHeight="1" x14ac:dyDescent="0.2">
      <c r="A81" s="286" t="str">
        <f>A65</f>
        <v>西濃圏域(n = 280 )　　</v>
      </c>
      <c r="B81" s="122">
        <f t="shared" ref="B81" si="112">B65</f>
        <v>95</v>
      </c>
      <c r="C81" s="122">
        <v>62</v>
      </c>
      <c r="D81" s="122">
        <v>55</v>
      </c>
      <c r="E81" s="122">
        <v>35</v>
      </c>
      <c r="F81" s="122">
        <v>29</v>
      </c>
      <c r="G81" s="122">
        <v>22</v>
      </c>
      <c r="H81" s="122">
        <v>13</v>
      </c>
      <c r="I81" s="122">
        <v>6</v>
      </c>
      <c r="J81" s="122">
        <v>0</v>
      </c>
      <c r="K81" s="122"/>
      <c r="M81" s="102" t="str">
        <f>A87</f>
        <v>飛騨圏域(n = 114 )　　</v>
      </c>
      <c r="N81" s="86">
        <f t="shared" ref="N81:U81" si="113">C88</f>
        <v>78.571428571428569</v>
      </c>
      <c r="O81" s="87">
        <f t="shared" si="113"/>
        <v>59.523809523809526</v>
      </c>
      <c r="P81" s="87">
        <f t="shared" si="113"/>
        <v>40.476190476190474</v>
      </c>
      <c r="Q81" s="87">
        <f t="shared" si="113"/>
        <v>19.047619047619047</v>
      </c>
      <c r="R81" s="87">
        <f t="shared" si="113"/>
        <v>16.666666666666664</v>
      </c>
      <c r="S81" s="87">
        <f t="shared" si="113"/>
        <v>19.047619047619047</v>
      </c>
      <c r="T81" s="87">
        <f t="shared" si="113"/>
        <v>11.904761904761903</v>
      </c>
      <c r="U81" s="89">
        <f t="shared" si="113"/>
        <v>0</v>
      </c>
    </row>
    <row r="82" spans="1:21" x14ac:dyDescent="0.2">
      <c r="A82" s="287"/>
      <c r="B82" s="134">
        <f t="shared" ref="B82" si="114">B66</f>
        <v>17.75700934579439</v>
      </c>
      <c r="C82" s="134">
        <v>65.26315789473685</v>
      </c>
      <c r="D82" s="134">
        <v>57.894736842105267</v>
      </c>
      <c r="E82" s="134">
        <v>36.84210526315789</v>
      </c>
      <c r="F82" s="134">
        <v>30.526315789473685</v>
      </c>
      <c r="G82" s="134">
        <v>23.157894736842106</v>
      </c>
      <c r="H82" s="134">
        <v>13.684210526315791</v>
      </c>
      <c r="I82" s="134">
        <v>6.3157894736842106</v>
      </c>
      <c r="J82" s="134">
        <v>0</v>
      </c>
      <c r="K82" s="134"/>
    </row>
    <row r="83" spans="1:21" x14ac:dyDescent="0.2">
      <c r="A83" s="286" t="str">
        <f>A67</f>
        <v>中濃圏域(n = 279 )　　</v>
      </c>
      <c r="B83" s="122">
        <f t="shared" ref="B83" si="115">B67</f>
        <v>90</v>
      </c>
      <c r="C83" s="122">
        <v>63</v>
      </c>
      <c r="D83" s="122">
        <v>49</v>
      </c>
      <c r="E83" s="122">
        <v>30</v>
      </c>
      <c r="F83" s="122">
        <v>26</v>
      </c>
      <c r="G83" s="122">
        <v>18</v>
      </c>
      <c r="H83" s="122">
        <v>10</v>
      </c>
      <c r="I83" s="122">
        <v>7</v>
      </c>
      <c r="J83" s="122">
        <v>0</v>
      </c>
      <c r="K83" s="122"/>
    </row>
    <row r="84" spans="1:21" x14ac:dyDescent="0.2">
      <c r="A84" s="287"/>
      <c r="B84" s="134">
        <f t="shared" ref="B84" si="116">B68</f>
        <v>16.822429906542055</v>
      </c>
      <c r="C84" s="134">
        <v>70</v>
      </c>
      <c r="D84" s="134">
        <v>54.444444444444443</v>
      </c>
      <c r="E84" s="134">
        <v>33.333333333333329</v>
      </c>
      <c r="F84" s="134">
        <v>28.888888888888886</v>
      </c>
      <c r="G84" s="134">
        <v>20</v>
      </c>
      <c r="H84" s="134">
        <v>11.111111111111111</v>
      </c>
      <c r="I84" s="134">
        <v>7.7777777777777777</v>
      </c>
      <c r="J84" s="134">
        <v>0</v>
      </c>
      <c r="K84" s="134"/>
    </row>
    <row r="85" spans="1:21" x14ac:dyDescent="0.2">
      <c r="A85" s="286" t="str">
        <f>A69</f>
        <v>東濃圏域(n = 262 )　　</v>
      </c>
      <c r="B85" s="122">
        <f t="shared" ref="B85" si="117">B69</f>
        <v>101</v>
      </c>
      <c r="C85" s="122">
        <v>66</v>
      </c>
      <c r="D85" s="122">
        <v>50</v>
      </c>
      <c r="E85" s="122">
        <v>35</v>
      </c>
      <c r="F85" s="122">
        <v>22</v>
      </c>
      <c r="G85" s="122">
        <v>15</v>
      </c>
      <c r="H85" s="122">
        <v>14</v>
      </c>
      <c r="I85" s="122">
        <v>14</v>
      </c>
      <c r="J85" s="122">
        <v>0</v>
      </c>
      <c r="K85" s="122"/>
    </row>
    <row r="86" spans="1:21" x14ac:dyDescent="0.2">
      <c r="A86" s="287"/>
      <c r="B86" s="134">
        <f t="shared" ref="B86" si="118">B70</f>
        <v>18.878504672897193</v>
      </c>
      <c r="C86" s="134">
        <v>65.346534653465355</v>
      </c>
      <c r="D86" s="134">
        <v>49.504950495049506</v>
      </c>
      <c r="E86" s="134">
        <v>34.653465346534652</v>
      </c>
      <c r="F86" s="134">
        <v>21.782178217821784</v>
      </c>
      <c r="G86" s="134">
        <v>14.85148514851485</v>
      </c>
      <c r="H86" s="134">
        <v>13.861386138613863</v>
      </c>
      <c r="I86" s="134">
        <v>13.861386138613863</v>
      </c>
      <c r="J86" s="134">
        <v>0</v>
      </c>
      <c r="K86" s="134"/>
    </row>
    <row r="87" spans="1:21" x14ac:dyDescent="0.2">
      <c r="A87" s="286" t="str">
        <f>A71</f>
        <v>飛騨圏域(n = 114 )　　</v>
      </c>
      <c r="B87" s="122">
        <f t="shared" ref="B87" si="119">B71</f>
        <v>42</v>
      </c>
      <c r="C87" s="122">
        <v>33</v>
      </c>
      <c r="D87" s="122">
        <v>25</v>
      </c>
      <c r="E87" s="122">
        <v>17</v>
      </c>
      <c r="F87" s="122">
        <v>8</v>
      </c>
      <c r="G87" s="122">
        <v>7</v>
      </c>
      <c r="H87" s="122">
        <v>8</v>
      </c>
      <c r="I87" s="122">
        <v>5</v>
      </c>
      <c r="J87" s="122">
        <v>0</v>
      </c>
      <c r="K87" s="122"/>
    </row>
    <row r="88" spans="1:21" x14ac:dyDescent="0.2">
      <c r="A88" s="287"/>
      <c r="B88" s="134">
        <f t="shared" ref="B88" si="120">B72</f>
        <v>7.8504672897196262</v>
      </c>
      <c r="C88" s="134">
        <v>78.571428571428569</v>
      </c>
      <c r="D88" s="134">
        <v>59.523809523809526</v>
      </c>
      <c r="E88" s="134">
        <v>40.476190476190474</v>
      </c>
      <c r="F88" s="134">
        <v>19.047619047619047</v>
      </c>
      <c r="G88" s="134">
        <v>16.666666666666664</v>
      </c>
      <c r="H88" s="134">
        <v>19.047619047619047</v>
      </c>
      <c r="I88" s="134">
        <v>11.904761904761903</v>
      </c>
      <c r="J88" s="134">
        <v>0</v>
      </c>
      <c r="K88" s="134"/>
    </row>
    <row r="90" spans="1:21" x14ac:dyDescent="0.2">
      <c r="A90" s="3" t="s">
        <v>178</v>
      </c>
      <c r="B90" s="1" t="str">
        <f>B59</f>
        <v>くらしが苦しくなったと感じる理由</v>
      </c>
      <c r="C90" s="8"/>
      <c r="D90" s="100" t="s">
        <v>199</v>
      </c>
      <c r="E90" s="8"/>
      <c r="F90" s="8"/>
      <c r="G90" s="8"/>
      <c r="H90" s="9" t="s">
        <v>1</v>
      </c>
      <c r="I90" s="8"/>
      <c r="J90" s="8"/>
      <c r="K90" s="8"/>
      <c r="L90" s="8"/>
      <c r="M90" s="8"/>
      <c r="N90" s="8"/>
      <c r="O90" s="8"/>
      <c r="P90" s="8"/>
    </row>
    <row r="91" spans="1:21" ht="86.4" x14ac:dyDescent="0.2">
      <c r="A91" s="12" t="s">
        <v>29</v>
      </c>
      <c r="B91" s="14" t="str">
        <f>B60</f>
        <v>調査数</v>
      </c>
      <c r="C91" s="15" t="str">
        <f>C60</f>
        <v>給料等の収入が増えない、または減った</v>
      </c>
      <c r="D91" s="16" t="str">
        <f t="shared" ref="D91:K91" si="121">D60</f>
        <v>食品や日用品、光熱費などの
物価上昇による支出が増えた</v>
      </c>
      <c r="E91" s="16" t="str">
        <f t="shared" si="121"/>
        <v>医療・介護費の支出が増えた</v>
      </c>
      <c r="F91" s="16" t="str">
        <f t="shared" si="121"/>
        <v>保育・教育費の支出が増えた</v>
      </c>
      <c r="G91" s="16" t="str">
        <f t="shared" si="121"/>
        <v>税金の支出が増えた</v>
      </c>
      <c r="H91" s="16" t="str">
        <f t="shared" si="121"/>
        <v>各種保険料などの支出が増えた</v>
      </c>
      <c r="I91" s="16" t="str">
        <f t="shared" si="121"/>
        <v>その他</v>
      </c>
      <c r="J91" s="16" t="str">
        <f t="shared" si="121"/>
        <v>わからない</v>
      </c>
      <c r="K91" s="18" t="str">
        <f t="shared" si="121"/>
        <v>無回答</v>
      </c>
      <c r="L91" s="5" t="s">
        <v>121</v>
      </c>
      <c r="M91" s="223" t="s">
        <v>251</v>
      </c>
    </row>
    <row r="92" spans="1:21" x14ac:dyDescent="0.2">
      <c r="A92" s="300" t="str">
        <f>A77</f>
        <v>全体(n = 536 )　　</v>
      </c>
      <c r="B92" s="36">
        <v>535</v>
      </c>
      <c r="C92" s="36">
        <f t="shared" ref="C92:J92" si="122">SUM(C94,C96,C98,C100,C102,C104,C106,C108,C110)</f>
        <v>355</v>
      </c>
      <c r="D92" s="36">
        <f t="shared" si="122"/>
        <v>293</v>
      </c>
      <c r="E92" s="36">
        <f t="shared" si="122"/>
        <v>186</v>
      </c>
      <c r="F92" s="36">
        <f t="shared" si="122"/>
        <v>71</v>
      </c>
      <c r="G92" s="36">
        <f t="shared" si="122"/>
        <v>134</v>
      </c>
      <c r="H92" s="36">
        <f t="shared" si="122"/>
        <v>107</v>
      </c>
      <c r="I92" s="36">
        <f t="shared" si="122"/>
        <v>51</v>
      </c>
      <c r="J92" s="36">
        <f t="shared" si="122"/>
        <v>2</v>
      </c>
      <c r="K92" s="36"/>
      <c r="L92" s="5">
        <f>SUM($C92:K92)</f>
        <v>1199</v>
      </c>
      <c r="M92" s="185">
        <f>B92</f>
        <v>535</v>
      </c>
    </row>
    <row r="93" spans="1:21" x14ac:dyDescent="0.2">
      <c r="A93" s="301"/>
      <c r="B93" s="37"/>
      <c r="C93" s="20">
        <f t="shared" ref="C93:J93" si="123">C92/$B92*100</f>
        <v>66.355140186915889</v>
      </c>
      <c r="D93" s="20">
        <f t="shared" si="123"/>
        <v>54.766355140186917</v>
      </c>
      <c r="E93" s="20">
        <f t="shared" si="123"/>
        <v>34.766355140186917</v>
      </c>
      <c r="F93" s="20">
        <f t="shared" si="123"/>
        <v>13.271028037383179</v>
      </c>
      <c r="G93" s="20">
        <f t="shared" si="123"/>
        <v>25.046728971962619</v>
      </c>
      <c r="H93" s="20">
        <f t="shared" si="123"/>
        <v>20</v>
      </c>
      <c r="I93" s="20">
        <f t="shared" si="123"/>
        <v>9.5327102803738324</v>
      </c>
      <c r="J93" s="20">
        <f t="shared" si="123"/>
        <v>0.37383177570093462</v>
      </c>
      <c r="K93" s="20"/>
      <c r="L93" s="214"/>
    </row>
    <row r="94" spans="1:21" ht="13.5" customHeight="1" x14ac:dyDescent="0.2">
      <c r="A94" s="288" t="str">
        <f>'問1S（表）'!A79</f>
        <v>自営業(n = 145 )　　</v>
      </c>
      <c r="B94" s="36">
        <v>72</v>
      </c>
      <c r="C94" s="28">
        <v>57</v>
      </c>
      <c r="D94" s="29">
        <v>28</v>
      </c>
      <c r="E94" s="29">
        <v>18</v>
      </c>
      <c r="F94" s="29">
        <v>8</v>
      </c>
      <c r="G94" s="29">
        <v>13</v>
      </c>
      <c r="H94" s="29">
        <v>12</v>
      </c>
      <c r="I94" s="29">
        <v>9</v>
      </c>
      <c r="J94" s="29">
        <v>1</v>
      </c>
      <c r="K94" s="31"/>
      <c r="L94" s="5">
        <f>SUM($C94:K94)</f>
        <v>146</v>
      </c>
      <c r="M94" s="185">
        <f>B94</f>
        <v>72</v>
      </c>
      <c r="N94" t="str">
        <f>" 自営業（N = "&amp;L94&amp;" : n = "&amp;M94&amp;"）"</f>
        <v xml:space="preserve"> 自営業（N = 146 : n = 72）</v>
      </c>
    </row>
    <row r="95" spans="1:21" x14ac:dyDescent="0.2">
      <c r="A95" s="289"/>
      <c r="B95" s="20">
        <f>B94/$B$92*100</f>
        <v>13.457943925233645</v>
      </c>
      <c r="C95" s="20">
        <f t="shared" ref="C95:J95" si="124">C94/$B94*100</f>
        <v>79.166666666666657</v>
      </c>
      <c r="D95" s="20">
        <f t="shared" si="124"/>
        <v>38.888888888888893</v>
      </c>
      <c r="E95" s="20">
        <f t="shared" si="124"/>
        <v>25</v>
      </c>
      <c r="F95" s="20">
        <f t="shared" si="124"/>
        <v>11.111111111111111</v>
      </c>
      <c r="G95" s="20">
        <f t="shared" si="124"/>
        <v>18.055555555555554</v>
      </c>
      <c r="H95" s="20">
        <f t="shared" si="124"/>
        <v>16.666666666666664</v>
      </c>
      <c r="I95" s="20">
        <f t="shared" si="124"/>
        <v>12.5</v>
      </c>
      <c r="J95" s="20">
        <f t="shared" si="124"/>
        <v>1.3888888888888888</v>
      </c>
      <c r="K95" s="20"/>
      <c r="L95" s="214"/>
    </row>
    <row r="96" spans="1:21" ht="13.5" customHeight="1" x14ac:dyDescent="0.2">
      <c r="A96" s="288" t="str">
        <f>'問1S（表）'!A81</f>
        <v>自由業(※1)(n = 14 )　　</v>
      </c>
      <c r="B96" s="36">
        <v>7</v>
      </c>
      <c r="C96" s="28">
        <v>5</v>
      </c>
      <c r="D96" s="29">
        <v>4</v>
      </c>
      <c r="E96" s="29">
        <v>2</v>
      </c>
      <c r="F96" s="29">
        <v>1</v>
      </c>
      <c r="G96" s="29">
        <v>1</v>
      </c>
      <c r="H96" s="29">
        <v>1</v>
      </c>
      <c r="I96" s="29">
        <v>1</v>
      </c>
      <c r="J96" s="29">
        <v>0</v>
      </c>
      <c r="K96" s="31"/>
      <c r="L96" s="5">
        <f>SUM($C96:K96)</f>
        <v>15</v>
      </c>
      <c r="M96" s="185">
        <f>B96</f>
        <v>7</v>
      </c>
      <c r="N96" t="str">
        <f>" 自由業（N = "&amp;L96&amp;" : n = "&amp;M96&amp;"）"</f>
        <v xml:space="preserve"> 自由業（N = 15 : n = 7）</v>
      </c>
    </row>
    <row r="97" spans="1:15" x14ac:dyDescent="0.2">
      <c r="A97" s="289"/>
      <c r="B97" s="20">
        <f>B96/$B$92*100</f>
        <v>1.3084112149532712</v>
      </c>
      <c r="C97" s="20">
        <f t="shared" ref="C97:J97" si="125">C96/$B96*100</f>
        <v>71.428571428571431</v>
      </c>
      <c r="D97" s="20">
        <f t="shared" si="125"/>
        <v>57.142857142857139</v>
      </c>
      <c r="E97" s="20">
        <f t="shared" si="125"/>
        <v>28.571428571428569</v>
      </c>
      <c r="F97" s="20">
        <f t="shared" si="125"/>
        <v>14.285714285714285</v>
      </c>
      <c r="G97" s="20">
        <f t="shared" si="125"/>
        <v>14.285714285714285</v>
      </c>
      <c r="H97" s="20">
        <f t="shared" si="125"/>
        <v>14.285714285714285</v>
      </c>
      <c r="I97" s="20">
        <f t="shared" si="125"/>
        <v>14.285714285714285</v>
      </c>
      <c r="J97" s="20">
        <f t="shared" si="125"/>
        <v>0</v>
      </c>
      <c r="K97" s="20"/>
      <c r="L97" s="214"/>
    </row>
    <row r="98" spans="1:15" ht="13.5" customHeight="1" x14ac:dyDescent="0.2">
      <c r="A98" s="288" t="str">
        <f>'問1S（表）'!A83</f>
        <v>会社・団体役員(n = 152 )　　</v>
      </c>
      <c r="B98" s="36">
        <v>41</v>
      </c>
      <c r="C98" s="28">
        <v>32</v>
      </c>
      <c r="D98" s="29">
        <v>18</v>
      </c>
      <c r="E98" s="29">
        <v>10</v>
      </c>
      <c r="F98" s="29">
        <v>6</v>
      </c>
      <c r="G98" s="29">
        <v>11</v>
      </c>
      <c r="H98" s="29">
        <v>6</v>
      </c>
      <c r="I98" s="29">
        <v>2</v>
      </c>
      <c r="J98" s="29">
        <v>0</v>
      </c>
      <c r="K98" s="31"/>
      <c r="L98" s="5">
        <f>SUM($C98:K98)</f>
        <v>85</v>
      </c>
      <c r="M98" s="185">
        <f>B98</f>
        <v>41</v>
      </c>
      <c r="N98" t="str">
        <f>" 会社・団体役員（N = "&amp;L98&amp;" : n = "&amp;M98&amp;"）"</f>
        <v xml:space="preserve"> 会社・団体役員（N = 85 : n = 41）</v>
      </c>
    </row>
    <row r="99" spans="1:15" x14ac:dyDescent="0.2">
      <c r="A99" s="289"/>
      <c r="B99" s="20">
        <f>B98/$B$92*100</f>
        <v>7.6635514018691593</v>
      </c>
      <c r="C99" s="20">
        <f t="shared" ref="C99:J99" si="126">C98/$B98*100</f>
        <v>78.048780487804876</v>
      </c>
      <c r="D99" s="20">
        <f t="shared" si="126"/>
        <v>43.902439024390247</v>
      </c>
      <c r="E99" s="20">
        <f t="shared" si="126"/>
        <v>24.390243902439025</v>
      </c>
      <c r="F99" s="20">
        <f t="shared" si="126"/>
        <v>14.634146341463413</v>
      </c>
      <c r="G99" s="20">
        <f t="shared" si="126"/>
        <v>26.829268292682929</v>
      </c>
      <c r="H99" s="20">
        <f t="shared" si="126"/>
        <v>14.634146341463413</v>
      </c>
      <c r="I99" s="20">
        <f t="shared" si="126"/>
        <v>4.8780487804878048</v>
      </c>
      <c r="J99" s="20">
        <f t="shared" si="126"/>
        <v>0</v>
      </c>
      <c r="K99" s="20"/>
      <c r="L99" s="214"/>
    </row>
    <row r="100" spans="1:15" ht="13.5" customHeight="1" x14ac:dyDescent="0.2">
      <c r="A100" s="288" t="str">
        <f>'問1S（表）'!A85</f>
        <v>正規の従業員・職員(n = 361 )　　</v>
      </c>
      <c r="B100" s="36">
        <v>110</v>
      </c>
      <c r="C100" s="28">
        <v>81</v>
      </c>
      <c r="D100" s="29">
        <v>62</v>
      </c>
      <c r="E100" s="29">
        <v>28</v>
      </c>
      <c r="F100" s="29">
        <v>28</v>
      </c>
      <c r="G100" s="29">
        <v>30</v>
      </c>
      <c r="H100" s="29">
        <v>17</v>
      </c>
      <c r="I100" s="29">
        <v>9</v>
      </c>
      <c r="J100" s="29">
        <v>0</v>
      </c>
      <c r="K100" s="31"/>
      <c r="L100" s="5">
        <f>SUM($C100:K100)</f>
        <v>255</v>
      </c>
      <c r="M100" s="185">
        <f>B100</f>
        <v>110</v>
      </c>
      <c r="N100" t="str">
        <f>" 正規の従業員・職員（N = "&amp;L100&amp;" : n = "&amp;M100&amp;"）"</f>
        <v xml:space="preserve"> 正規の従業員・職員（N = 255 : n = 110）</v>
      </c>
    </row>
    <row r="101" spans="1:15" x14ac:dyDescent="0.2">
      <c r="A101" s="289"/>
      <c r="B101" s="20">
        <f>B100/$B$92*100</f>
        <v>20.5607476635514</v>
      </c>
      <c r="C101" s="20">
        <f t="shared" ref="C101:J101" si="127">C100/$B100*100</f>
        <v>73.636363636363626</v>
      </c>
      <c r="D101" s="20">
        <f t="shared" si="127"/>
        <v>56.36363636363636</v>
      </c>
      <c r="E101" s="20">
        <f t="shared" si="127"/>
        <v>25.454545454545453</v>
      </c>
      <c r="F101" s="20">
        <f t="shared" si="127"/>
        <v>25.454545454545453</v>
      </c>
      <c r="G101" s="20">
        <f t="shared" si="127"/>
        <v>27.27272727272727</v>
      </c>
      <c r="H101" s="20">
        <f t="shared" si="127"/>
        <v>15.454545454545453</v>
      </c>
      <c r="I101" s="20">
        <f t="shared" si="127"/>
        <v>8.1818181818181817</v>
      </c>
      <c r="J101" s="20">
        <f t="shared" si="127"/>
        <v>0</v>
      </c>
      <c r="K101" s="20"/>
      <c r="L101" s="214"/>
    </row>
    <row r="102" spans="1:15" ht="13.5" customHeight="1" x14ac:dyDescent="0.2">
      <c r="A102" s="288" t="str">
        <f>'問1S（表）'!A87</f>
        <v>パートタイム・アルバイト・派遣(n = 288 )　　</v>
      </c>
      <c r="B102" s="36">
        <v>112</v>
      </c>
      <c r="C102" s="28">
        <v>85</v>
      </c>
      <c r="D102" s="29">
        <v>70</v>
      </c>
      <c r="E102" s="29">
        <v>40</v>
      </c>
      <c r="F102" s="29">
        <v>16</v>
      </c>
      <c r="G102" s="29">
        <v>28</v>
      </c>
      <c r="H102" s="29">
        <v>24</v>
      </c>
      <c r="I102" s="29">
        <v>9</v>
      </c>
      <c r="J102" s="29">
        <v>0</v>
      </c>
      <c r="K102" s="31"/>
      <c r="L102" s="5">
        <f>SUM($C102:K102)</f>
        <v>272</v>
      </c>
      <c r="M102" s="185">
        <f>B102</f>
        <v>112</v>
      </c>
      <c r="N102" t="str">
        <f>" パートタイム・アルバイト・派遣（N = "&amp;L102&amp;" : n = "&amp;M102&amp;"）"</f>
        <v xml:space="preserve"> パートタイム・アルバイト・派遣（N = 272 : n = 112）</v>
      </c>
    </row>
    <row r="103" spans="1:15" x14ac:dyDescent="0.2">
      <c r="A103" s="289"/>
      <c r="B103" s="20">
        <f>B102/$B$92*100</f>
        <v>20.934579439252339</v>
      </c>
      <c r="C103" s="20">
        <f t="shared" ref="C103:J103" si="128">C102/$B102*100</f>
        <v>75.892857142857139</v>
      </c>
      <c r="D103" s="20">
        <f t="shared" si="128"/>
        <v>62.5</v>
      </c>
      <c r="E103" s="20">
        <f t="shared" si="128"/>
        <v>35.714285714285715</v>
      </c>
      <c r="F103" s="20">
        <f t="shared" si="128"/>
        <v>14.285714285714285</v>
      </c>
      <c r="G103" s="20">
        <f t="shared" si="128"/>
        <v>25</v>
      </c>
      <c r="H103" s="20">
        <f t="shared" si="128"/>
        <v>21.428571428571427</v>
      </c>
      <c r="I103" s="20">
        <f t="shared" si="128"/>
        <v>8.0357142857142865</v>
      </c>
      <c r="J103" s="20">
        <f t="shared" si="128"/>
        <v>0</v>
      </c>
      <c r="K103" s="20"/>
      <c r="L103" s="214"/>
    </row>
    <row r="104" spans="1:15" ht="13.5" customHeight="1" x14ac:dyDescent="0.2">
      <c r="A104" s="288" t="str">
        <f>'問1S（表）'!A89</f>
        <v>学生(n = 43 )　　</v>
      </c>
      <c r="B104" s="36">
        <v>12</v>
      </c>
      <c r="C104" s="28">
        <v>6</v>
      </c>
      <c r="D104" s="29">
        <v>2</v>
      </c>
      <c r="E104" s="29">
        <v>1</v>
      </c>
      <c r="F104" s="29">
        <v>1</v>
      </c>
      <c r="G104" s="29">
        <v>1</v>
      </c>
      <c r="H104" s="29">
        <v>1</v>
      </c>
      <c r="I104" s="29">
        <v>1</v>
      </c>
      <c r="J104" s="29">
        <v>0</v>
      </c>
      <c r="K104" s="31"/>
      <c r="L104" s="5">
        <f>SUM($C104:K104)</f>
        <v>13</v>
      </c>
      <c r="M104" s="185">
        <f>B104</f>
        <v>12</v>
      </c>
      <c r="N104" t="str">
        <f>" 学生（N = "&amp;L104&amp;" : n = "&amp;M104&amp;"）"</f>
        <v xml:space="preserve"> 学生（N = 13 : n = 12）</v>
      </c>
    </row>
    <row r="105" spans="1:15" x14ac:dyDescent="0.2">
      <c r="A105" s="289"/>
      <c r="B105" s="20">
        <f>B104/$B$92*100</f>
        <v>2.2429906542056073</v>
      </c>
      <c r="C105" s="20">
        <f t="shared" ref="C105:J105" si="129">C104/$B104*100</f>
        <v>50</v>
      </c>
      <c r="D105" s="20">
        <f t="shared" si="129"/>
        <v>16.666666666666664</v>
      </c>
      <c r="E105" s="20">
        <f t="shared" si="129"/>
        <v>8.3333333333333321</v>
      </c>
      <c r="F105" s="20">
        <f t="shared" si="129"/>
        <v>8.3333333333333321</v>
      </c>
      <c r="G105" s="20">
        <f t="shared" si="129"/>
        <v>8.3333333333333321</v>
      </c>
      <c r="H105" s="20">
        <f t="shared" si="129"/>
        <v>8.3333333333333321</v>
      </c>
      <c r="I105" s="20">
        <f t="shared" si="129"/>
        <v>8.3333333333333321</v>
      </c>
      <c r="J105" s="20">
        <f t="shared" si="129"/>
        <v>0</v>
      </c>
      <c r="K105" s="20"/>
      <c r="L105" s="214"/>
    </row>
    <row r="106" spans="1:15" ht="13.5" customHeight="1" x14ac:dyDescent="0.2">
      <c r="A106" s="288" t="str">
        <f>'問1S（表）'!A91</f>
        <v>家事従事(n = 160 )　　</v>
      </c>
      <c r="B106" s="36">
        <v>48</v>
      </c>
      <c r="C106" s="28">
        <v>33</v>
      </c>
      <c r="D106" s="29">
        <v>28</v>
      </c>
      <c r="E106" s="29">
        <v>17</v>
      </c>
      <c r="F106" s="29">
        <v>6</v>
      </c>
      <c r="G106" s="29">
        <v>13</v>
      </c>
      <c r="H106" s="29">
        <v>5</v>
      </c>
      <c r="I106" s="29">
        <v>3</v>
      </c>
      <c r="J106" s="29">
        <v>0</v>
      </c>
      <c r="K106" s="31"/>
      <c r="L106" s="5">
        <f>SUM($C106:K106)</f>
        <v>105</v>
      </c>
      <c r="M106" s="185">
        <f>B106</f>
        <v>48</v>
      </c>
      <c r="N106" t="str">
        <f>" 家事従事（N = "&amp;L106&amp;" : n = "&amp;M106&amp;"）"</f>
        <v xml:space="preserve"> 家事従事（N = 105 : n = 48）</v>
      </c>
    </row>
    <row r="107" spans="1:15" x14ac:dyDescent="0.2">
      <c r="A107" s="289"/>
      <c r="B107" s="20">
        <f>B106/$B$92*100</f>
        <v>8.9719626168224291</v>
      </c>
      <c r="C107" s="20">
        <f t="shared" ref="C107:J107" si="130">C106/$B106*100</f>
        <v>68.75</v>
      </c>
      <c r="D107" s="20">
        <f t="shared" si="130"/>
        <v>58.333333333333336</v>
      </c>
      <c r="E107" s="20">
        <f t="shared" si="130"/>
        <v>35.416666666666671</v>
      </c>
      <c r="F107" s="20">
        <f t="shared" si="130"/>
        <v>12.5</v>
      </c>
      <c r="G107" s="20">
        <f t="shared" si="130"/>
        <v>27.083333333333332</v>
      </c>
      <c r="H107" s="20">
        <f t="shared" si="130"/>
        <v>10.416666666666668</v>
      </c>
      <c r="I107" s="20">
        <f t="shared" si="130"/>
        <v>6.25</v>
      </c>
      <c r="J107" s="20">
        <f t="shared" si="130"/>
        <v>0</v>
      </c>
      <c r="K107" s="20"/>
      <c r="L107" s="214"/>
    </row>
    <row r="108" spans="1:15" ht="13.5" customHeight="1" x14ac:dyDescent="0.2">
      <c r="A108" s="288" t="str">
        <f>'問1S（表）'!A93</f>
        <v>無職(n = 331 )　　</v>
      </c>
      <c r="B108" s="36">
        <v>118</v>
      </c>
      <c r="C108" s="28">
        <v>46</v>
      </c>
      <c r="D108" s="29">
        <v>74</v>
      </c>
      <c r="E108" s="29">
        <v>65</v>
      </c>
      <c r="F108" s="29">
        <v>3</v>
      </c>
      <c r="G108" s="29">
        <v>35</v>
      </c>
      <c r="H108" s="29">
        <v>39</v>
      </c>
      <c r="I108" s="29">
        <v>14</v>
      </c>
      <c r="J108" s="29">
        <v>1</v>
      </c>
      <c r="K108" s="31"/>
      <c r="L108" s="5">
        <f>SUM($C108:K108)</f>
        <v>277</v>
      </c>
      <c r="M108" s="185">
        <f>B108</f>
        <v>118</v>
      </c>
      <c r="N108" t="str">
        <f>" 無職（N = "&amp;L108&amp;" : n = "&amp;M108&amp;"）"</f>
        <v xml:space="preserve"> 無職（N = 277 : n = 118）</v>
      </c>
    </row>
    <row r="109" spans="1:15" x14ac:dyDescent="0.2">
      <c r="A109" s="289"/>
      <c r="B109" s="20">
        <f>B108/$B$92*100</f>
        <v>22.056074766355142</v>
      </c>
      <c r="C109" s="20">
        <f t="shared" ref="C109:J109" si="131">C108/$B108*100</f>
        <v>38.983050847457626</v>
      </c>
      <c r="D109" s="20">
        <f t="shared" si="131"/>
        <v>62.711864406779661</v>
      </c>
      <c r="E109" s="20">
        <f t="shared" si="131"/>
        <v>55.084745762711862</v>
      </c>
      <c r="F109" s="20">
        <f t="shared" si="131"/>
        <v>2.5423728813559325</v>
      </c>
      <c r="G109" s="20">
        <f t="shared" si="131"/>
        <v>29.66101694915254</v>
      </c>
      <c r="H109" s="20">
        <f t="shared" si="131"/>
        <v>33.050847457627121</v>
      </c>
      <c r="I109" s="20">
        <f t="shared" si="131"/>
        <v>11.864406779661017</v>
      </c>
      <c r="J109" s="20">
        <f t="shared" si="131"/>
        <v>0.84745762711864403</v>
      </c>
      <c r="K109" s="20"/>
      <c r="L109" s="214"/>
    </row>
    <row r="110" spans="1:15" ht="13.5" customHeight="1" x14ac:dyDescent="0.2">
      <c r="A110" s="288" t="str">
        <f>'問1S（表）'!A95</f>
        <v>その他(n = 31 )　　</v>
      </c>
      <c r="B110" s="36">
        <v>15</v>
      </c>
      <c r="C110" s="28">
        <v>10</v>
      </c>
      <c r="D110" s="29">
        <v>7</v>
      </c>
      <c r="E110" s="29">
        <v>5</v>
      </c>
      <c r="F110" s="29">
        <v>2</v>
      </c>
      <c r="G110" s="29">
        <v>2</v>
      </c>
      <c r="H110" s="29">
        <v>2</v>
      </c>
      <c r="I110" s="29">
        <v>3</v>
      </c>
      <c r="J110" s="29">
        <v>0</v>
      </c>
      <c r="K110" s="31"/>
      <c r="L110" s="5">
        <f>SUM($C110:K110)</f>
        <v>31</v>
      </c>
      <c r="M110" s="185">
        <f>B110</f>
        <v>15</v>
      </c>
      <c r="N110" t="str">
        <f>" その他（N = "&amp;L110&amp;" : n = "&amp;M110&amp;"）"</f>
        <v xml:space="preserve"> その他（N = 31 : n = 15）</v>
      </c>
      <c r="O110" s="185"/>
    </row>
    <row r="111" spans="1:15" x14ac:dyDescent="0.2">
      <c r="A111" s="289"/>
      <c r="B111" s="20">
        <f>B110/$B$92*100</f>
        <v>2.8037383177570092</v>
      </c>
      <c r="C111" s="20">
        <f t="shared" ref="C111:J111" si="132">C110/$B110*100</f>
        <v>66.666666666666657</v>
      </c>
      <c r="D111" s="20">
        <f t="shared" si="132"/>
        <v>46.666666666666664</v>
      </c>
      <c r="E111" s="20">
        <f t="shared" si="132"/>
        <v>33.333333333333329</v>
      </c>
      <c r="F111" s="20">
        <f t="shared" si="132"/>
        <v>13.333333333333334</v>
      </c>
      <c r="G111" s="20">
        <f t="shared" si="132"/>
        <v>13.333333333333334</v>
      </c>
      <c r="H111" s="20">
        <f t="shared" si="132"/>
        <v>13.333333333333334</v>
      </c>
      <c r="I111" s="20">
        <f t="shared" si="132"/>
        <v>20</v>
      </c>
      <c r="J111" s="20">
        <f t="shared" si="132"/>
        <v>0</v>
      </c>
      <c r="K111" s="20"/>
      <c r="L111" s="185">
        <f>SUM($L96,$L104,$L110)</f>
        <v>59</v>
      </c>
      <c r="M111" s="185">
        <f>SUM($M$96,$M$104,$M$110)</f>
        <v>34</v>
      </c>
      <c r="N111" t="str">
        <f>" その他（N = "&amp;L111&amp;" : n = "&amp;M111&amp;"）"</f>
        <v xml:space="preserve"> その他（N = 59 : n = 34）</v>
      </c>
    </row>
    <row r="112" spans="1:15" x14ac:dyDescent="0.2">
      <c r="A112" s="206"/>
      <c r="B112" s="22"/>
      <c r="C112" s="191">
        <f>_xlfn.RANK.EQ(C93,$C$93:$K$93,0)</f>
        <v>1</v>
      </c>
      <c r="D112" s="191">
        <f t="shared" ref="D112:K112" si="133">_xlfn.RANK.EQ(D93,$C$93:$K$93,0)</f>
        <v>2</v>
      </c>
      <c r="E112" s="191">
        <f t="shared" si="133"/>
        <v>3</v>
      </c>
      <c r="F112" s="191">
        <f t="shared" si="133"/>
        <v>6</v>
      </c>
      <c r="G112" s="191">
        <f t="shared" si="133"/>
        <v>4</v>
      </c>
      <c r="H112" s="191">
        <f t="shared" si="133"/>
        <v>5</v>
      </c>
      <c r="I112" s="191">
        <f t="shared" si="133"/>
        <v>7</v>
      </c>
      <c r="J112" s="191">
        <f t="shared" si="133"/>
        <v>8</v>
      </c>
      <c r="K112" s="191" t="e">
        <f t="shared" si="133"/>
        <v>#N/A</v>
      </c>
    </row>
    <row r="113" spans="1:13" x14ac:dyDescent="0.2">
      <c r="A113" s="26" t="s">
        <v>2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3" x14ac:dyDescent="0.2">
      <c r="A114" s="6" t="s">
        <v>4</v>
      </c>
      <c r="B114" s="4"/>
      <c r="C114" s="27">
        <v>1</v>
      </c>
      <c r="D114" s="27">
        <v>2</v>
      </c>
      <c r="E114" s="27">
        <v>3</v>
      </c>
      <c r="F114" s="27">
        <v>4</v>
      </c>
      <c r="G114" s="27">
        <v>5</v>
      </c>
      <c r="H114" s="27">
        <v>6</v>
      </c>
      <c r="I114" s="27">
        <v>7</v>
      </c>
      <c r="J114" s="27">
        <v>8</v>
      </c>
      <c r="K114" s="27">
        <v>9</v>
      </c>
    </row>
    <row r="115" spans="1:13" ht="86.4" x14ac:dyDescent="0.2">
      <c r="A115" s="12" t="str">
        <f>A91</f>
        <v>【職業別】</v>
      </c>
      <c r="B115" s="14" t="str">
        <f>B76</f>
        <v>調査数</v>
      </c>
      <c r="C115" s="15" t="s">
        <v>193</v>
      </c>
      <c r="D115" s="16" t="s">
        <v>194</v>
      </c>
      <c r="E115" s="16" t="s">
        <v>195</v>
      </c>
      <c r="F115" s="16" t="s">
        <v>196</v>
      </c>
      <c r="G115" s="16" t="s">
        <v>197</v>
      </c>
      <c r="H115" s="16" t="s">
        <v>198</v>
      </c>
      <c r="I115" s="16" t="s">
        <v>60</v>
      </c>
      <c r="J115" s="16" t="s">
        <v>23</v>
      </c>
      <c r="K115" s="18" t="s">
        <v>179</v>
      </c>
      <c r="M115" s="213">
        <v>1</v>
      </c>
    </row>
    <row r="116" spans="1:13" x14ac:dyDescent="0.2">
      <c r="A116" s="300" t="str">
        <f>A92</f>
        <v>全体(n = 536 )　　</v>
      </c>
      <c r="B116" s="122">
        <f>B92</f>
        <v>535</v>
      </c>
      <c r="C116" s="130">
        <v>355</v>
      </c>
      <c r="D116" s="131">
        <v>293</v>
      </c>
      <c r="E116" s="131">
        <v>186</v>
      </c>
      <c r="F116" s="131">
        <v>134</v>
      </c>
      <c r="G116" s="131">
        <v>107</v>
      </c>
      <c r="H116" s="131">
        <v>71</v>
      </c>
      <c r="I116" s="131">
        <v>51</v>
      </c>
      <c r="J116" s="131">
        <v>2</v>
      </c>
      <c r="K116" s="133"/>
      <c r="L116" s="185">
        <f>SUM(C116:K116)</f>
        <v>1199</v>
      </c>
      <c r="M116" s="213">
        <v>2</v>
      </c>
    </row>
    <row r="117" spans="1:13" x14ac:dyDescent="0.2">
      <c r="A117" s="301"/>
      <c r="B117" s="219">
        <f t="shared" ref="B117:B135" si="134">B93</f>
        <v>0</v>
      </c>
      <c r="C117" s="134">
        <v>66.355140186915889</v>
      </c>
      <c r="D117" s="135">
        <v>54.766355140186917</v>
      </c>
      <c r="E117" s="135">
        <v>34.766355140186917</v>
      </c>
      <c r="F117" s="135">
        <v>25.046728971962619</v>
      </c>
      <c r="G117" s="135">
        <v>20</v>
      </c>
      <c r="H117" s="135">
        <v>13.271028037383179</v>
      </c>
      <c r="I117" s="135">
        <v>9.5327102803738324</v>
      </c>
      <c r="J117" s="135">
        <v>0.37383177570093462</v>
      </c>
      <c r="K117" s="137"/>
      <c r="L117" s="185"/>
      <c r="M117" s="213">
        <v>3</v>
      </c>
    </row>
    <row r="118" spans="1:13" x14ac:dyDescent="0.2">
      <c r="A118" s="300" t="str">
        <f>A94</f>
        <v>自営業(n = 145 )　　</v>
      </c>
      <c r="B118" s="122">
        <f t="shared" si="134"/>
        <v>72</v>
      </c>
      <c r="C118" s="138">
        <v>57</v>
      </c>
      <c r="D118" s="139">
        <v>28</v>
      </c>
      <c r="E118" s="139">
        <v>18</v>
      </c>
      <c r="F118" s="139">
        <v>13</v>
      </c>
      <c r="G118" s="139">
        <v>12</v>
      </c>
      <c r="H118" s="139">
        <v>8</v>
      </c>
      <c r="I118" s="139">
        <v>9</v>
      </c>
      <c r="J118" s="139">
        <v>1</v>
      </c>
      <c r="K118" s="140"/>
      <c r="L118" s="185">
        <f t="shared" ref="L118:L134" si="135">SUM(C118:K118)</f>
        <v>146</v>
      </c>
      <c r="M118" s="213">
        <v>4</v>
      </c>
    </row>
    <row r="119" spans="1:13" x14ac:dyDescent="0.2">
      <c r="A119" s="301"/>
      <c r="B119" s="219">
        <f t="shared" si="134"/>
        <v>13.457943925233645</v>
      </c>
      <c r="C119" s="134">
        <v>79.166666666666657</v>
      </c>
      <c r="D119" s="135">
        <v>38.888888888888893</v>
      </c>
      <c r="E119" s="135">
        <v>25</v>
      </c>
      <c r="F119" s="135">
        <v>18.055555555555554</v>
      </c>
      <c r="G119" s="135">
        <v>16.666666666666664</v>
      </c>
      <c r="H119" s="135">
        <v>11.111111111111111</v>
      </c>
      <c r="I119" s="135">
        <v>12.5</v>
      </c>
      <c r="J119" s="135">
        <v>1.3888888888888888</v>
      </c>
      <c r="K119" s="137"/>
      <c r="L119" s="185"/>
      <c r="M119" s="213">
        <v>5</v>
      </c>
    </row>
    <row r="120" spans="1:13" x14ac:dyDescent="0.2">
      <c r="A120" s="300" t="str">
        <f>A96</f>
        <v>自由業(※1)(n = 14 )　　</v>
      </c>
      <c r="B120" s="122">
        <f t="shared" si="134"/>
        <v>7</v>
      </c>
      <c r="C120" s="138">
        <v>5</v>
      </c>
      <c r="D120" s="139">
        <v>4</v>
      </c>
      <c r="E120" s="139">
        <v>2</v>
      </c>
      <c r="F120" s="139">
        <v>1</v>
      </c>
      <c r="G120" s="139">
        <v>1</v>
      </c>
      <c r="H120" s="139">
        <v>1</v>
      </c>
      <c r="I120" s="139">
        <v>1</v>
      </c>
      <c r="J120" s="139">
        <v>0</v>
      </c>
      <c r="K120" s="140"/>
      <c r="L120" s="185">
        <f t="shared" si="135"/>
        <v>15</v>
      </c>
      <c r="M120" s="213">
        <v>6</v>
      </c>
    </row>
    <row r="121" spans="1:13" x14ac:dyDescent="0.2">
      <c r="A121" s="301"/>
      <c r="B121" s="219">
        <f t="shared" si="134"/>
        <v>1.3084112149532712</v>
      </c>
      <c r="C121" s="134">
        <v>71.428571428571431</v>
      </c>
      <c r="D121" s="135">
        <v>57.142857142857139</v>
      </c>
      <c r="E121" s="135">
        <v>28.571428571428569</v>
      </c>
      <c r="F121" s="135">
        <v>14.285714285714285</v>
      </c>
      <c r="G121" s="135">
        <v>14.285714285714285</v>
      </c>
      <c r="H121" s="135">
        <v>14.285714285714285</v>
      </c>
      <c r="I121" s="135">
        <v>14.285714285714285</v>
      </c>
      <c r="J121" s="135">
        <v>0</v>
      </c>
      <c r="K121" s="137"/>
      <c r="L121" s="185"/>
      <c r="M121" s="213">
        <v>7</v>
      </c>
    </row>
    <row r="122" spans="1:13" x14ac:dyDescent="0.2">
      <c r="A122" s="300" t="str">
        <f>A98</f>
        <v>会社・団体役員(n = 152 )　　</v>
      </c>
      <c r="B122" s="122">
        <f t="shared" si="134"/>
        <v>41</v>
      </c>
      <c r="C122" s="138">
        <v>32</v>
      </c>
      <c r="D122" s="139">
        <v>18</v>
      </c>
      <c r="E122" s="139">
        <v>10</v>
      </c>
      <c r="F122" s="139">
        <v>11</v>
      </c>
      <c r="G122" s="139">
        <v>6</v>
      </c>
      <c r="H122" s="139">
        <v>6</v>
      </c>
      <c r="I122" s="139">
        <v>2</v>
      </c>
      <c r="J122" s="139">
        <v>0</v>
      </c>
      <c r="K122" s="140"/>
      <c r="L122" s="185">
        <f t="shared" si="135"/>
        <v>85</v>
      </c>
      <c r="M122" s="213">
        <v>8</v>
      </c>
    </row>
    <row r="123" spans="1:13" x14ac:dyDescent="0.2">
      <c r="A123" s="301"/>
      <c r="B123" s="219">
        <f t="shared" si="134"/>
        <v>7.6635514018691593</v>
      </c>
      <c r="C123" s="134">
        <v>78.048780487804876</v>
      </c>
      <c r="D123" s="135">
        <v>43.902439024390247</v>
      </c>
      <c r="E123" s="135">
        <v>24.390243902439025</v>
      </c>
      <c r="F123" s="135">
        <v>26.829268292682929</v>
      </c>
      <c r="G123" s="135">
        <v>14.634146341463413</v>
      </c>
      <c r="H123" s="135">
        <v>14.634146341463413</v>
      </c>
      <c r="I123" s="135">
        <v>4.8780487804878048</v>
      </c>
      <c r="J123" s="135">
        <v>0</v>
      </c>
      <c r="K123" s="137"/>
      <c r="L123" s="185"/>
      <c r="M123" s="213">
        <v>9</v>
      </c>
    </row>
    <row r="124" spans="1:13" x14ac:dyDescent="0.2">
      <c r="A124" s="310" t="str">
        <f>A100</f>
        <v>正規の従業員・職員(n = 361 )　　</v>
      </c>
      <c r="B124" s="122">
        <f t="shared" si="134"/>
        <v>110</v>
      </c>
      <c r="C124" s="138">
        <v>81</v>
      </c>
      <c r="D124" s="139">
        <v>62</v>
      </c>
      <c r="E124" s="139">
        <v>28</v>
      </c>
      <c r="F124" s="139">
        <v>30</v>
      </c>
      <c r="G124" s="139">
        <v>17</v>
      </c>
      <c r="H124" s="139">
        <v>28</v>
      </c>
      <c r="I124" s="139">
        <v>9</v>
      </c>
      <c r="J124" s="139">
        <v>0</v>
      </c>
      <c r="K124" s="140"/>
      <c r="L124" s="185">
        <f t="shared" si="135"/>
        <v>255</v>
      </c>
      <c r="M124" s="213">
        <v>10</v>
      </c>
    </row>
    <row r="125" spans="1:13" x14ac:dyDescent="0.2">
      <c r="A125" s="311"/>
      <c r="B125" s="219">
        <f t="shared" si="134"/>
        <v>20.5607476635514</v>
      </c>
      <c r="C125" s="134">
        <v>73.636363636363626</v>
      </c>
      <c r="D125" s="135">
        <v>56.36363636363636</v>
      </c>
      <c r="E125" s="135">
        <v>25.454545454545453</v>
      </c>
      <c r="F125" s="135">
        <v>27.27272727272727</v>
      </c>
      <c r="G125" s="135">
        <v>15.454545454545453</v>
      </c>
      <c r="H125" s="135">
        <v>25.454545454545453</v>
      </c>
      <c r="I125" s="135">
        <v>8.1818181818181817</v>
      </c>
      <c r="J125" s="135">
        <v>0</v>
      </c>
      <c r="K125" s="137"/>
      <c r="L125" s="185"/>
      <c r="M125" s="213">
        <v>11</v>
      </c>
    </row>
    <row r="126" spans="1:13" x14ac:dyDescent="0.2">
      <c r="A126" s="308" t="str">
        <f>A102</f>
        <v>パートタイム・アルバイト・派遣(n = 288 )　　</v>
      </c>
      <c r="B126" s="122">
        <f t="shared" si="134"/>
        <v>112</v>
      </c>
      <c r="C126" s="138">
        <v>85</v>
      </c>
      <c r="D126" s="139">
        <v>70</v>
      </c>
      <c r="E126" s="139">
        <v>40</v>
      </c>
      <c r="F126" s="139">
        <v>28</v>
      </c>
      <c r="G126" s="139">
        <v>24</v>
      </c>
      <c r="H126" s="139">
        <v>16</v>
      </c>
      <c r="I126" s="139">
        <v>9</v>
      </c>
      <c r="J126" s="139">
        <v>0</v>
      </c>
      <c r="K126" s="140"/>
      <c r="L126" s="185">
        <f t="shared" si="135"/>
        <v>272</v>
      </c>
      <c r="M126" s="213">
        <v>12</v>
      </c>
    </row>
    <row r="127" spans="1:13" x14ac:dyDescent="0.2">
      <c r="A127" s="309"/>
      <c r="B127" s="219">
        <f t="shared" si="134"/>
        <v>20.934579439252339</v>
      </c>
      <c r="C127" s="134">
        <v>75.892857142857139</v>
      </c>
      <c r="D127" s="135">
        <v>62.5</v>
      </c>
      <c r="E127" s="135">
        <v>35.714285714285715</v>
      </c>
      <c r="F127" s="135">
        <v>25</v>
      </c>
      <c r="G127" s="135">
        <v>21.428571428571427</v>
      </c>
      <c r="H127" s="135">
        <v>14.285714285714285</v>
      </c>
      <c r="I127" s="135">
        <v>8.0357142857142865</v>
      </c>
      <c r="J127" s="135">
        <v>0</v>
      </c>
      <c r="K127" s="137"/>
      <c r="L127" s="185"/>
      <c r="M127" s="213">
        <v>13</v>
      </c>
    </row>
    <row r="128" spans="1:13" x14ac:dyDescent="0.2">
      <c r="A128" s="300" t="str">
        <f>A104</f>
        <v>学生(n = 43 )　　</v>
      </c>
      <c r="B128" s="122">
        <f t="shared" si="134"/>
        <v>12</v>
      </c>
      <c r="C128" s="138">
        <v>6</v>
      </c>
      <c r="D128" s="139">
        <v>2</v>
      </c>
      <c r="E128" s="139">
        <v>1</v>
      </c>
      <c r="F128" s="139">
        <v>1</v>
      </c>
      <c r="G128" s="139">
        <v>1</v>
      </c>
      <c r="H128" s="139">
        <v>1</v>
      </c>
      <c r="I128" s="139">
        <v>1</v>
      </c>
      <c r="J128" s="139">
        <v>0</v>
      </c>
      <c r="K128" s="140"/>
      <c r="L128" s="185">
        <f t="shared" si="135"/>
        <v>13</v>
      </c>
      <c r="M128" s="213">
        <v>14</v>
      </c>
    </row>
    <row r="129" spans="1:21" x14ac:dyDescent="0.2">
      <c r="A129" s="301"/>
      <c r="B129" s="219">
        <f t="shared" si="134"/>
        <v>2.2429906542056073</v>
      </c>
      <c r="C129" s="134">
        <v>50</v>
      </c>
      <c r="D129" s="135">
        <v>16.666666666666664</v>
      </c>
      <c r="E129" s="135">
        <v>8.3333333333333321</v>
      </c>
      <c r="F129" s="135">
        <v>8.3333333333333321</v>
      </c>
      <c r="G129" s="135">
        <v>8.3333333333333321</v>
      </c>
      <c r="H129" s="135">
        <v>8.3333333333333321</v>
      </c>
      <c r="I129" s="135">
        <v>8.3333333333333321</v>
      </c>
      <c r="J129" s="135">
        <v>0</v>
      </c>
      <c r="K129" s="137"/>
      <c r="L129" s="185"/>
      <c r="M129" s="213">
        <v>15</v>
      </c>
    </row>
    <row r="130" spans="1:21" x14ac:dyDescent="0.2">
      <c r="A130" s="300" t="str">
        <f>A106</f>
        <v>家事従事(n = 160 )　　</v>
      </c>
      <c r="B130" s="122">
        <f t="shared" si="134"/>
        <v>48</v>
      </c>
      <c r="C130" s="138">
        <v>33</v>
      </c>
      <c r="D130" s="139">
        <v>28</v>
      </c>
      <c r="E130" s="139">
        <v>17</v>
      </c>
      <c r="F130" s="139">
        <v>13</v>
      </c>
      <c r="G130" s="139">
        <v>5</v>
      </c>
      <c r="H130" s="139">
        <v>6</v>
      </c>
      <c r="I130" s="139">
        <v>3</v>
      </c>
      <c r="J130" s="139">
        <v>0</v>
      </c>
      <c r="K130" s="140"/>
      <c r="L130" s="185">
        <f t="shared" si="135"/>
        <v>105</v>
      </c>
      <c r="M130" s="213">
        <v>16</v>
      </c>
    </row>
    <row r="131" spans="1:21" x14ac:dyDescent="0.2">
      <c r="A131" s="301"/>
      <c r="B131" s="219">
        <f t="shared" si="134"/>
        <v>8.9719626168224291</v>
      </c>
      <c r="C131" s="134">
        <v>68.75</v>
      </c>
      <c r="D131" s="135">
        <v>58.333333333333336</v>
      </c>
      <c r="E131" s="135">
        <v>35.416666666666671</v>
      </c>
      <c r="F131" s="135">
        <v>27.083333333333332</v>
      </c>
      <c r="G131" s="135">
        <v>10.416666666666668</v>
      </c>
      <c r="H131" s="135">
        <v>12.5</v>
      </c>
      <c r="I131" s="135">
        <v>6.25</v>
      </c>
      <c r="J131" s="135">
        <v>0</v>
      </c>
      <c r="K131" s="137"/>
      <c r="L131" s="185"/>
      <c r="M131" s="213">
        <v>17</v>
      </c>
    </row>
    <row r="132" spans="1:21" x14ac:dyDescent="0.2">
      <c r="A132" s="300" t="str">
        <f>A108</f>
        <v>無職(n = 331 )　　</v>
      </c>
      <c r="B132" s="122">
        <f t="shared" si="134"/>
        <v>118</v>
      </c>
      <c r="C132" s="138">
        <v>46</v>
      </c>
      <c r="D132" s="139">
        <v>74</v>
      </c>
      <c r="E132" s="139">
        <v>65</v>
      </c>
      <c r="F132" s="139">
        <v>35</v>
      </c>
      <c r="G132" s="139">
        <v>39</v>
      </c>
      <c r="H132" s="139">
        <v>3</v>
      </c>
      <c r="I132" s="139">
        <v>14</v>
      </c>
      <c r="J132" s="139">
        <v>1</v>
      </c>
      <c r="K132" s="140"/>
      <c r="L132" s="185">
        <f t="shared" si="135"/>
        <v>277</v>
      </c>
      <c r="M132" s="213">
        <v>18</v>
      </c>
    </row>
    <row r="133" spans="1:21" x14ac:dyDescent="0.2">
      <c r="A133" s="301"/>
      <c r="B133" s="219">
        <f t="shared" si="134"/>
        <v>22.056074766355142</v>
      </c>
      <c r="C133" s="134">
        <v>38.983050847457626</v>
      </c>
      <c r="D133" s="135">
        <v>62.711864406779661</v>
      </c>
      <c r="E133" s="135">
        <v>55.084745762711862</v>
      </c>
      <c r="F133" s="135">
        <v>29.66101694915254</v>
      </c>
      <c r="G133" s="135">
        <v>33.050847457627121</v>
      </c>
      <c r="H133" s="135">
        <v>2.5423728813559325</v>
      </c>
      <c r="I133" s="135">
        <v>11.864406779661017</v>
      </c>
      <c r="J133" s="135">
        <v>0.84745762711864403</v>
      </c>
      <c r="K133" s="137"/>
      <c r="L133" s="185"/>
      <c r="M133" s="213">
        <v>19</v>
      </c>
    </row>
    <row r="134" spans="1:21" x14ac:dyDescent="0.2">
      <c r="A134" s="300" t="str">
        <f>A110</f>
        <v>その他(n = 31 )　　</v>
      </c>
      <c r="B134" s="122">
        <f t="shared" si="134"/>
        <v>15</v>
      </c>
      <c r="C134" s="138">
        <v>10</v>
      </c>
      <c r="D134" s="139">
        <v>7</v>
      </c>
      <c r="E134" s="139">
        <v>5</v>
      </c>
      <c r="F134" s="139">
        <v>2</v>
      </c>
      <c r="G134" s="139">
        <v>2</v>
      </c>
      <c r="H134" s="139">
        <v>2</v>
      </c>
      <c r="I134" s="139">
        <v>3</v>
      </c>
      <c r="J134" s="139">
        <v>0</v>
      </c>
      <c r="K134" s="140"/>
      <c r="L134" s="185">
        <f t="shared" si="135"/>
        <v>31</v>
      </c>
      <c r="M134" s="213">
        <v>20</v>
      </c>
    </row>
    <row r="135" spans="1:21" x14ac:dyDescent="0.2">
      <c r="A135" s="301"/>
      <c r="B135" s="219">
        <f t="shared" si="134"/>
        <v>2.8037383177570092</v>
      </c>
      <c r="C135" s="134">
        <v>66.666666666666657</v>
      </c>
      <c r="D135" s="135">
        <v>46.666666666666664</v>
      </c>
      <c r="E135" s="135">
        <v>33.333333333333329</v>
      </c>
      <c r="F135" s="135">
        <v>13.333333333333334</v>
      </c>
      <c r="G135" s="135">
        <v>13.333333333333334</v>
      </c>
      <c r="H135" s="135">
        <v>13.333333333333334</v>
      </c>
      <c r="I135" s="135">
        <v>20</v>
      </c>
      <c r="J135" s="135">
        <v>0</v>
      </c>
      <c r="K135" s="137"/>
      <c r="L135" s="185"/>
      <c r="M135" s="213">
        <v>21</v>
      </c>
    </row>
    <row r="137" spans="1:21" ht="12.75" customHeight="1" x14ac:dyDescent="0.2">
      <c r="A137" s="40" t="s">
        <v>64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M137" s="53"/>
      <c r="N137" s="27">
        <v>1</v>
      </c>
      <c r="O137" s="27">
        <v>2</v>
      </c>
      <c r="P137" s="27">
        <v>3</v>
      </c>
      <c r="Q137" s="27">
        <v>4</v>
      </c>
      <c r="R137" s="27">
        <v>5</v>
      </c>
      <c r="S137" s="27">
        <v>6</v>
      </c>
      <c r="T137" s="27">
        <v>7</v>
      </c>
      <c r="U137" s="27">
        <v>8</v>
      </c>
    </row>
    <row r="138" spans="1:21" ht="67.5" customHeight="1" x14ac:dyDescent="0.2">
      <c r="A138" s="12" t="str">
        <f>A115</f>
        <v>【職業別】</v>
      </c>
      <c r="B138" s="67" t="str">
        <f>B115</f>
        <v>調査数</v>
      </c>
      <c r="C138" s="68" t="str">
        <f>C$12</f>
        <v>給料等の収入が増えない、または減った</v>
      </c>
      <c r="D138" s="69" t="str">
        <f t="shared" ref="D138:K138" si="136">D$12</f>
        <v>食品や日用品、光熱費などの
物価上昇による支出が増えた</v>
      </c>
      <c r="E138" s="69" t="str">
        <f t="shared" si="136"/>
        <v>医療・介護費の支出が増えた</v>
      </c>
      <c r="F138" s="69" t="str">
        <f t="shared" si="136"/>
        <v>税金の支出が増えた</v>
      </c>
      <c r="G138" s="69" t="str">
        <f t="shared" si="136"/>
        <v>各種保険料などの支出が増えた</v>
      </c>
      <c r="H138" s="69" t="str">
        <f t="shared" si="136"/>
        <v>保育・教育費の支出が増えた</v>
      </c>
      <c r="I138" s="69" t="str">
        <f t="shared" si="136"/>
        <v>その他</v>
      </c>
      <c r="J138" s="69" t="str">
        <f t="shared" si="136"/>
        <v>わからない</v>
      </c>
      <c r="K138" s="71" t="str">
        <f t="shared" si="136"/>
        <v>無回答</v>
      </c>
      <c r="L138" s="52" t="s">
        <v>35</v>
      </c>
      <c r="M138" s="12" t="str">
        <f>A138</f>
        <v>【職業別】</v>
      </c>
      <c r="N138" s="68" t="str">
        <f>C$12</f>
        <v>給料等の収入が増えない、または減った</v>
      </c>
      <c r="O138" s="69" t="str">
        <f t="shared" ref="O138" si="137">D$12</f>
        <v>食品や日用品、光熱費などの
物価上昇による支出が増えた</v>
      </c>
      <c r="P138" s="69" t="str">
        <f t="shared" ref="P138" si="138">E$12</f>
        <v>医療・介護費の支出が増えた</v>
      </c>
      <c r="Q138" s="69" t="str">
        <f t="shared" ref="Q138" si="139">F$12</f>
        <v>税金の支出が増えた</v>
      </c>
      <c r="R138" s="69" t="str">
        <f t="shared" ref="R138" si="140">G$12</f>
        <v>各種保険料などの支出が増えた</v>
      </c>
      <c r="S138" s="69" t="str">
        <f t="shared" ref="S138" si="141">H$12</f>
        <v>保育・教育費の支出が増えた</v>
      </c>
      <c r="T138" s="69" t="str">
        <f t="shared" ref="T138" si="142">I$12</f>
        <v>その他</v>
      </c>
      <c r="U138" s="71" t="str">
        <f t="shared" ref="U138" si="143">J$12</f>
        <v>わからない</v>
      </c>
    </row>
    <row r="139" spans="1:21" ht="12.75" customHeight="1" x14ac:dyDescent="0.2">
      <c r="A139" s="286" t="str">
        <f>A116</f>
        <v>全体(n = 536 )　　</v>
      </c>
      <c r="B139" s="122">
        <f>B116</f>
        <v>535</v>
      </c>
      <c r="C139" s="138">
        <f t="shared" ref="C139:K139" si="144">C116</f>
        <v>355</v>
      </c>
      <c r="D139" s="139">
        <f t="shared" si="144"/>
        <v>293</v>
      </c>
      <c r="E139" s="139">
        <f t="shared" si="144"/>
        <v>186</v>
      </c>
      <c r="F139" s="139">
        <f t="shared" si="144"/>
        <v>134</v>
      </c>
      <c r="G139" s="139">
        <f t="shared" si="144"/>
        <v>107</v>
      </c>
      <c r="H139" s="139">
        <f t="shared" si="144"/>
        <v>71</v>
      </c>
      <c r="I139" s="139">
        <f t="shared" si="144"/>
        <v>51</v>
      </c>
      <c r="J139" s="139">
        <f t="shared" si="144"/>
        <v>2</v>
      </c>
      <c r="K139" s="140">
        <f t="shared" si="144"/>
        <v>0</v>
      </c>
      <c r="L139" s="112">
        <f>SUM($C139:K139)</f>
        <v>1199</v>
      </c>
      <c r="M139" s="101" t="str">
        <f>A141</f>
        <v>自営業(n = 145 )　　</v>
      </c>
      <c r="N139" s="92">
        <f t="shared" ref="N139:U139" si="145">C142</f>
        <v>79.166666666666657</v>
      </c>
      <c r="O139" s="93">
        <f t="shared" si="145"/>
        <v>38.888888888888893</v>
      </c>
      <c r="P139" s="93">
        <f t="shared" si="145"/>
        <v>25</v>
      </c>
      <c r="Q139" s="93">
        <f t="shared" si="145"/>
        <v>18.055555555555554</v>
      </c>
      <c r="R139" s="93">
        <f t="shared" si="145"/>
        <v>16.666666666666664</v>
      </c>
      <c r="S139" s="93">
        <f t="shared" si="145"/>
        <v>11.111111111111111</v>
      </c>
      <c r="T139" s="93">
        <f t="shared" si="145"/>
        <v>12.5</v>
      </c>
      <c r="U139" s="95">
        <f t="shared" si="145"/>
        <v>1.3888888888888888</v>
      </c>
    </row>
    <row r="140" spans="1:21" ht="12.75" customHeight="1" x14ac:dyDescent="0.2">
      <c r="A140" s="287"/>
      <c r="B140" s="123">
        <f>B117</f>
        <v>0</v>
      </c>
      <c r="C140" s="134">
        <f t="shared" ref="C140:K140" si="146">C117</f>
        <v>66.355140186915889</v>
      </c>
      <c r="D140" s="135">
        <f t="shared" si="146"/>
        <v>54.766355140186917</v>
      </c>
      <c r="E140" s="135">
        <f t="shared" si="146"/>
        <v>34.766355140186917</v>
      </c>
      <c r="F140" s="135">
        <f t="shared" si="146"/>
        <v>25.046728971962619</v>
      </c>
      <c r="G140" s="135">
        <f t="shared" si="146"/>
        <v>20</v>
      </c>
      <c r="H140" s="135">
        <f t="shared" si="146"/>
        <v>13.271028037383179</v>
      </c>
      <c r="I140" s="135">
        <f t="shared" si="146"/>
        <v>9.5327102803738324</v>
      </c>
      <c r="J140" s="135">
        <f t="shared" si="146"/>
        <v>0.37383177570093462</v>
      </c>
      <c r="K140" s="137">
        <f t="shared" si="146"/>
        <v>0</v>
      </c>
      <c r="L140" s="112"/>
      <c r="M140" s="103" t="str">
        <f>A143</f>
        <v>会社・団体役員(n = 152 )　　</v>
      </c>
      <c r="N140" s="96">
        <f t="shared" ref="N140:U140" si="147">C144</f>
        <v>78.048780487804876</v>
      </c>
      <c r="O140" s="97">
        <f t="shared" si="147"/>
        <v>43.902439024390247</v>
      </c>
      <c r="P140" s="97">
        <f t="shared" si="147"/>
        <v>24.390243902439025</v>
      </c>
      <c r="Q140" s="97">
        <f t="shared" si="147"/>
        <v>26.829268292682929</v>
      </c>
      <c r="R140" s="97">
        <f t="shared" si="147"/>
        <v>14.634146341463413</v>
      </c>
      <c r="S140" s="97">
        <f t="shared" si="147"/>
        <v>14.634146341463413</v>
      </c>
      <c r="T140" s="97">
        <f t="shared" si="147"/>
        <v>4.8780487804878048</v>
      </c>
      <c r="U140" s="99">
        <f t="shared" si="147"/>
        <v>0</v>
      </c>
    </row>
    <row r="141" spans="1:21" ht="12.75" customHeight="1" x14ac:dyDescent="0.2">
      <c r="A141" s="302" t="str">
        <f>A118</f>
        <v>自営業(n = 145 )　　</v>
      </c>
      <c r="B141" s="122">
        <f>B118</f>
        <v>72</v>
      </c>
      <c r="C141" s="138">
        <f t="shared" ref="C141:K141" si="148">C118</f>
        <v>57</v>
      </c>
      <c r="D141" s="139">
        <f t="shared" si="148"/>
        <v>28</v>
      </c>
      <c r="E141" s="139">
        <f t="shared" si="148"/>
        <v>18</v>
      </c>
      <c r="F141" s="139">
        <f t="shared" si="148"/>
        <v>13</v>
      </c>
      <c r="G141" s="139">
        <f t="shared" si="148"/>
        <v>12</v>
      </c>
      <c r="H141" s="139">
        <f t="shared" si="148"/>
        <v>8</v>
      </c>
      <c r="I141" s="139">
        <f t="shared" si="148"/>
        <v>9</v>
      </c>
      <c r="J141" s="139">
        <f t="shared" si="148"/>
        <v>1</v>
      </c>
      <c r="K141" s="140">
        <f t="shared" si="148"/>
        <v>0</v>
      </c>
      <c r="L141" s="112">
        <f>SUM($C141:K141)</f>
        <v>146</v>
      </c>
      <c r="M141" s="103" t="str">
        <f>A145</f>
        <v>正規の従業員・職員(n = 361 )　　</v>
      </c>
      <c r="N141" s="96">
        <f t="shared" ref="N141:U141" si="149">C146</f>
        <v>73.636363636363626</v>
      </c>
      <c r="O141" s="97">
        <f t="shared" si="149"/>
        <v>56.36363636363636</v>
      </c>
      <c r="P141" s="97">
        <f t="shared" si="149"/>
        <v>25.454545454545453</v>
      </c>
      <c r="Q141" s="97">
        <f t="shared" si="149"/>
        <v>27.27272727272727</v>
      </c>
      <c r="R141" s="97">
        <f t="shared" si="149"/>
        <v>15.454545454545453</v>
      </c>
      <c r="S141" s="97">
        <f t="shared" si="149"/>
        <v>25.454545454545453</v>
      </c>
      <c r="T141" s="97">
        <f t="shared" si="149"/>
        <v>8.1818181818181817</v>
      </c>
      <c r="U141" s="99">
        <f t="shared" si="149"/>
        <v>0</v>
      </c>
    </row>
    <row r="142" spans="1:21" ht="13.5" customHeight="1" x14ac:dyDescent="0.2">
      <c r="A142" s="303"/>
      <c r="B142" s="123">
        <f>B119</f>
        <v>13.457943925233645</v>
      </c>
      <c r="C142" s="134">
        <f t="shared" ref="C142:K142" si="150">C119</f>
        <v>79.166666666666657</v>
      </c>
      <c r="D142" s="135">
        <f t="shared" si="150"/>
        <v>38.888888888888893</v>
      </c>
      <c r="E142" s="135">
        <f t="shared" si="150"/>
        <v>25</v>
      </c>
      <c r="F142" s="135">
        <f t="shared" si="150"/>
        <v>18.055555555555554</v>
      </c>
      <c r="G142" s="135">
        <f t="shared" si="150"/>
        <v>16.666666666666664</v>
      </c>
      <c r="H142" s="135">
        <f t="shared" si="150"/>
        <v>11.111111111111111</v>
      </c>
      <c r="I142" s="135">
        <f t="shared" si="150"/>
        <v>12.5</v>
      </c>
      <c r="J142" s="135">
        <f t="shared" si="150"/>
        <v>1.3888888888888888</v>
      </c>
      <c r="K142" s="137">
        <f t="shared" si="150"/>
        <v>0</v>
      </c>
      <c r="L142" s="112"/>
      <c r="M142" s="103" t="str">
        <f>A147</f>
        <v>パートタイム・アルバイト・派遣(n = 288 )　　</v>
      </c>
      <c r="N142" s="96">
        <f t="shared" ref="N142:U142" si="151">C148</f>
        <v>75.892857142857139</v>
      </c>
      <c r="O142" s="97">
        <f t="shared" si="151"/>
        <v>62.5</v>
      </c>
      <c r="P142" s="97">
        <f t="shared" si="151"/>
        <v>35.714285714285715</v>
      </c>
      <c r="Q142" s="97">
        <f t="shared" si="151"/>
        <v>25</v>
      </c>
      <c r="R142" s="97">
        <f t="shared" si="151"/>
        <v>21.428571428571427</v>
      </c>
      <c r="S142" s="97">
        <f t="shared" si="151"/>
        <v>14.285714285714285</v>
      </c>
      <c r="T142" s="97">
        <f t="shared" si="151"/>
        <v>8.0357142857142865</v>
      </c>
      <c r="U142" s="99">
        <f t="shared" si="151"/>
        <v>0</v>
      </c>
    </row>
    <row r="143" spans="1:21" ht="13.5" customHeight="1" x14ac:dyDescent="0.2">
      <c r="A143" s="302" t="str">
        <f>A122</f>
        <v>会社・団体役員(n = 152 )　　</v>
      </c>
      <c r="B143" s="122">
        <f>B122</f>
        <v>41</v>
      </c>
      <c r="C143" s="138">
        <f>C122</f>
        <v>32</v>
      </c>
      <c r="D143" s="139">
        <f t="shared" ref="D143:K143" si="152">D122</f>
        <v>18</v>
      </c>
      <c r="E143" s="139">
        <f t="shared" si="152"/>
        <v>10</v>
      </c>
      <c r="F143" s="139">
        <f t="shared" si="152"/>
        <v>11</v>
      </c>
      <c r="G143" s="139">
        <f t="shared" si="152"/>
        <v>6</v>
      </c>
      <c r="H143" s="139">
        <f t="shared" si="152"/>
        <v>6</v>
      </c>
      <c r="I143" s="139">
        <f t="shared" si="152"/>
        <v>2</v>
      </c>
      <c r="J143" s="139">
        <f t="shared" si="152"/>
        <v>0</v>
      </c>
      <c r="K143" s="140">
        <f t="shared" si="152"/>
        <v>0</v>
      </c>
      <c r="L143" s="112">
        <f>SUM($C143:K143)</f>
        <v>85</v>
      </c>
      <c r="M143" s="104" t="str">
        <f>A149</f>
        <v>家事従事(n = 160 )　　</v>
      </c>
      <c r="N143" s="105">
        <f t="shared" ref="N143:U143" si="153">C150</f>
        <v>68.75</v>
      </c>
      <c r="O143" s="106">
        <f t="shared" si="153"/>
        <v>58.333333333333336</v>
      </c>
      <c r="P143" s="106">
        <f t="shared" si="153"/>
        <v>35.416666666666671</v>
      </c>
      <c r="Q143" s="106">
        <f t="shared" si="153"/>
        <v>27.083333333333332</v>
      </c>
      <c r="R143" s="106">
        <f t="shared" si="153"/>
        <v>10.416666666666668</v>
      </c>
      <c r="S143" s="106">
        <f t="shared" si="153"/>
        <v>12.5</v>
      </c>
      <c r="T143" s="106">
        <f t="shared" si="153"/>
        <v>6.25</v>
      </c>
      <c r="U143" s="107">
        <f t="shared" si="153"/>
        <v>0</v>
      </c>
    </row>
    <row r="144" spans="1:21" ht="13.5" customHeight="1" x14ac:dyDescent="0.2">
      <c r="A144" s="303"/>
      <c r="B144" s="123">
        <f t="shared" ref="B144:K148" si="154">B123</f>
        <v>7.6635514018691593</v>
      </c>
      <c r="C144" s="134">
        <f t="shared" si="154"/>
        <v>78.048780487804876</v>
      </c>
      <c r="D144" s="135">
        <f t="shared" si="154"/>
        <v>43.902439024390247</v>
      </c>
      <c r="E144" s="135">
        <f t="shared" si="154"/>
        <v>24.390243902439025</v>
      </c>
      <c r="F144" s="135">
        <f t="shared" si="154"/>
        <v>26.829268292682929</v>
      </c>
      <c r="G144" s="135">
        <f t="shared" si="154"/>
        <v>14.634146341463413</v>
      </c>
      <c r="H144" s="135">
        <f t="shared" si="154"/>
        <v>14.634146341463413</v>
      </c>
      <c r="I144" s="135">
        <f t="shared" si="154"/>
        <v>4.8780487804878048</v>
      </c>
      <c r="J144" s="135">
        <f t="shared" si="154"/>
        <v>0</v>
      </c>
      <c r="K144" s="137">
        <f t="shared" si="154"/>
        <v>0</v>
      </c>
      <c r="L144" s="112"/>
      <c r="M144" s="103" t="str">
        <f>A151</f>
        <v>無職(n = 331 )　　</v>
      </c>
      <c r="N144" s="96">
        <f t="shared" ref="N144:U144" si="155">C152</f>
        <v>38.983050847457626</v>
      </c>
      <c r="O144" s="97">
        <f t="shared" si="155"/>
        <v>62.711864406779661</v>
      </c>
      <c r="P144" s="97">
        <f t="shared" si="155"/>
        <v>55.084745762711862</v>
      </c>
      <c r="Q144" s="97">
        <f t="shared" si="155"/>
        <v>29.66101694915254</v>
      </c>
      <c r="R144" s="97">
        <f t="shared" si="155"/>
        <v>33.050847457627121</v>
      </c>
      <c r="S144" s="97">
        <f t="shared" si="155"/>
        <v>2.5423728813559325</v>
      </c>
      <c r="T144" s="97">
        <f t="shared" si="155"/>
        <v>11.864406779661017</v>
      </c>
      <c r="U144" s="99">
        <f t="shared" si="155"/>
        <v>0.84745762711864403</v>
      </c>
    </row>
    <row r="145" spans="1:21" ht="13.5" customHeight="1" x14ac:dyDescent="0.2">
      <c r="A145" s="304" t="str">
        <f t="shared" ref="A145" si="156">A124</f>
        <v>正規の従業員・職員(n = 361 )　　</v>
      </c>
      <c r="B145" s="122">
        <f t="shared" si="154"/>
        <v>110</v>
      </c>
      <c r="C145" s="138">
        <f t="shared" si="154"/>
        <v>81</v>
      </c>
      <c r="D145" s="139">
        <f t="shared" si="154"/>
        <v>62</v>
      </c>
      <c r="E145" s="139">
        <f t="shared" si="154"/>
        <v>28</v>
      </c>
      <c r="F145" s="139">
        <f t="shared" si="154"/>
        <v>30</v>
      </c>
      <c r="G145" s="139">
        <f t="shared" si="154"/>
        <v>17</v>
      </c>
      <c r="H145" s="139">
        <f t="shared" si="154"/>
        <v>28</v>
      </c>
      <c r="I145" s="139">
        <f t="shared" si="154"/>
        <v>9</v>
      </c>
      <c r="J145" s="139">
        <f t="shared" si="154"/>
        <v>0</v>
      </c>
      <c r="K145" s="140">
        <f t="shared" si="154"/>
        <v>0</v>
      </c>
      <c r="L145" s="112">
        <f>SUM($C145:K145)</f>
        <v>255</v>
      </c>
      <c r="M145" s="102" t="str">
        <f>A153</f>
        <v>その他(n = 85 )　　</v>
      </c>
      <c r="N145" s="86">
        <f t="shared" ref="N145:U145" si="157">C154</f>
        <v>61.8</v>
      </c>
      <c r="O145" s="87">
        <f t="shared" si="157"/>
        <v>38.200000000000003</v>
      </c>
      <c r="P145" s="87">
        <f t="shared" si="157"/>
        <v>23.5</v>
      </c>
      <c r="Q145" s="87">
        <f t="shared" si="157"/>
        <v>11.8</v>
      </c>
      <c r="R145" s="87">
        <f t="shared" si="157"/>
        <v>11.8</v>
      </c>
      <c r="S145" s="87">
        <f t="shared" si="157"/>
        <v>11.8</v>
      </c>
      <c r="T145" s="87">
        <f t="shared" si="157"/>
        <v>14.7</v>
      </c>
      <c r="U145" s="89">
        <f t="shared" si="157"/>
        <v>0</v>
      </c>
    </row>
    <row r="146" spans="1:21" x14ac:dyDescent="0.2">
      <c r="A146" s="305"/>
      <c r="B146" s="123">
        <f t="shared" si="154"/>
        <v>20.5607476635514</v>
      </c>
      <c r="C146" s="134">
        <f t="shared" si="154"/>
        <v>73.636363636363626</v>
      </c>
      <c r="D146" s="135">
        <f t="shared" si="154"/>
        <v>56.36363636363636</v>
      </c>
      <c r="E146" s="135">
        <f t="shared" si="154"/>
        <v>25.454545454545453</v>
      </c>
      <c r="F146" s="135">
        <f t="shared" si="154"/>
        <v>27.27272727272727</v>
      </c>
      <c r="G146" s="135">
        <f t="shared" si="154"/>
        <v>15.454545454545453</v>
      </c>
      <c r="H146" s="135">
        <f t="shared" si="154"/>
        <v>25.454545454545453</v>
      </c>
      <c r="I146" s="135">
        <f t="shared" si="154"/>
        <v>8.1818181818181817</v>
      </c>
      <c r="J146" s="135">
        <f t="shared" si="154"/>
        <v>0</v>
      </c>
      <c r="K146" s="137">
        <f t="shared" si="154"/>
        <v>0</v>
      </c>
      <c r="L146" s="112"/>
    </row>
    <row r="147" spans="1:21" x14ac:dyDescent="0.2">
      <c r="A147" s="306" t="str">
        <f t="shared" ref="A147" si="158">A126</f>
        <v>パートタイム・アルバイト・派遣(n = 288 )　　</v>
      </c>
      <c r="B147" s="122">
        <f t="shared" si="154"/>
        <v>112</v>
      </c>
      <c r="C147" s="138">
        <f t="shared" si="154"/>
        <v>85</v>
      </c>
      <c r="D147" s="139">
        <f t="shared" si="154"/>
        <v>70</v>
      </c>
      <c r="E147" s="139">
        <f t="shared" si="154"/>
        <v>40</v>
      </c>
      <c r="F147" s="139">
        <f t="shared" si="154"/>
        <v>28</v>
      </c>
      <c r="G147" s="139">
        <f t="shared" si="154"/>
        <v>24</v>
      </c>
      <c r="H147" s="139">
        <f t="shared" si="154"/>
        <v>16</v>
      </c>
      <c r="I147" s="139">
        <f t="shared" si="154"/>
        <v>9</v>
      </c>
      <c r="J147" s="139">
        <f t="shared" si="154"/>
        <v>0</v>
      </c>
      <c r="K147" s="140">
        <f t="shared" si="154"/>
        <v>0</v>
      </c>
      <c r="L147" s="112">
        <f>SUM($C147:K147)</f>
        <v>272</v>
      </c>
    </row>
    <row r="148" spans="1:21" x14ac:dyDescent="0.2">
      <c r="A148" s="307"/>
      <c r="B148" s="123">
        <f t="shared" si="154"/>
        <v>20.934579439252339</v>
      </c>
      <c r="C148" s="134">
        <f t="shared" si="154"/>
        <v>75.892857142857139</v>
      </c>
      <c r="D148" s="135">
        <f t="shared" si="154"/>
        <v>62.5</v>
      </c>
      <c r="E148" s="135">
        <f t="shared" si="154"/>
        <v>35.714285714285715</v>
      </c>
      <c r="F148" s="135">
        <f t="shared" si="154"/>
        <v>25</v>
      </c>
      <c r="G148" s="135">
        <f t="shared" si="154"/>
        <v>21.428571428571427</v>
      </c>
      <c r="H148" s="135">
        <f t="shared" si="154"/>
        <v>14.285714285714285</v>
      </c>
      <c r="I148" s="135">
        <f t="shared" si="154"/>
        <v>8.0357142857142865</v>
      </c>
      <c r="J148" s="135">
        <f t="shared" si="154"/>
        <v>0</v>
      </c>
      <c r="K148" s="137">
        <f t="shared" si="154"/>
        <v>0</v>
      </c>
      <c r="L148" s="112"/>
    </row>
    <row r="149" spans="1:21" x14ac:dyDescent="0.2">
      <c r="A149" s="302" t="str">
        <f>A130</f>
        <v>家事従事(n = 160 )　　</v>
      </c>
      <c r="B149" s="122">
        <f>B130</f>
        <v>48</v>
      </c>
      <c r="C149" s="138">
        <f>C130</f>
        <v>33</v>
      </c>
      <c r="D149" s="139">
        <f t="shared" ref="D149:K149" si="159">D130</f>
        <v>28</v>
      </c>
      <c r="E149" s="139">
        <f t="shared" si="159"/>
        <v>17</v>
      </c>
      <c r="F149" s="139">
        <f t="shared" si="159"/>
        <v>13</v>
      </c>
      <c r="G149" s="139">
        <f t="shared" si="159"/>
        <v>5</v>
      </c>
      <c r="H149" s="139">
        <f t="shared" si="159"/>
        <v>6</v>
      </c>
      <c r="I149" s="139">
        <f t="shared" si="159"/>
        <v>3</v>
      </c>
      <c r="J149" s="139">
        <f t="shared" si="159"/>
        <v>0</v>
      </c>
      <c r="K149" s="140">
        <f t="shared" si="159"/>
        <v>0</v>
      </c>
      <c r="L149" s="112">
        <f>SUM($C149:K149)</f>
        <v>105</v>
      </c>
    </row>
    <row r="150" spans="1:21" x14ac:dyDescent="0.2">
      <c r="A150" s="303"/>
      <c r="B150" s="123">
        <f t="shared" ref="B150:K152" si="160">B131</f>
        <v>8.9719626168224291</v>
      </c>
      <c r="C150" s="134">
        <f t="shared" si="160"/>
        <v>68.75</v>
      </c>
      <c r="D150" s="135">
        <f t="shared" si="160"/>
        <v>58.333333333333336</v>
      </c>
      <c r="E150" s="135">
        <f t="shared" si="160"/>
        <v>35.416666666666671</v>
      </c>
      <c r="F150" s="135">
        <f t="shared" si="160"/>
        <v>27.083333333333332</v>
      </c>
      <c r="G150" s="135">
        <f t="shared" si="160"/>
        <v>10.416666666666668</v>
      </c>
      <c r="H150" s="135">
        <f t="shared" si="160"/>
        <v>12.5</v>
      </c>
      <c r="I150" s="135">
        <f t="shared" si="160"/>
        <v>6.25</v>
      </c>
      <c r="J150" s="135">
        <f t="shared" si="160"/>
        <v>0</v>
      </c>
      <c r="K150" s="137">
        <f t="shared" si="160"/>
        <v>0</v>
      </c>
      <c r="L150" s="112"/>
    </row>
    <row r="151" spans="1:21" x14ac:dyDescent="0.2">
      <c r="A151" s="302" t="str">
        <f>A132</f>
        <v>無職(n = 331 )　　</v>
      </c>
      <c r="B151" s="122">
        <f t="shared" si="160"/>
        <v>118</v>
      </c>
      <c r="C151" s="138">
        <f t="shared" si="160"/>
        <v>46</v>
      </c>
      <c r="D151" s="139">
        <f t="shared" si="160"/>
        <v>74</v>
      </c>
      <c r="E151" s="139">
        <f t="shared" si="160"/>
        <v>65</v>
      </c>
      <c r="F151" s="139">
        <f t="shared" si="160"/>
        <v>35</v>
      </c>
      <c r="G151" s="139">
        <f t="shared" si="160"/>
        <v>39</v>
      </c>
      <c r="H151" s="139">
        <f t="shared" si="160"/>
        <v>3</v>
      </c>
      <c r="I151" s="139">
        <f t="shared" si="160"/>
        <v>14</v>
      </c>
      <c r="J151" s="139">
        <f t="shared" si="160"/>
        <v>1</v>
      </c>
      <c r="K151" s="140">
        <f t="shared" si="160"/>
        <v>0</v>
      </c>
      <c r="L151" s="112">
        <f>SUM($C151:K151)</f>
        <v>277</v>
      </c>
    </row>
    <row r="152" spans="1:21" x14ac:dyDescent="0.2">
      <c r="A152" s="303"/>
      <c r="B152" s="123">
        <f t="shared" si="160"/>
        <v>22.056074766355142</v>
      </c>
      <c r="C152" s="134">
        <f t="shared" si="160"/>
        <v>38.983050847457626</v>
      </c>
      <c r="D152" s="135">
        <f t="shared" si="160"/>
        <v>62.711864406779661</v>
      </c>
      <c r="E152" s="135">
        <f t="shared" si="160"/>
        <v>55.084745762711862</v>
      </c>
      <c r="F152" s="135">
        <f t="shared" si="160"/>
        <v>29.66101694915254</v>
      </c>
      <c r="G152" s="135">
        <f t="shared" si="160"/>
        <v>33.050847457627121</v>
      </c>
      <c r="H152" s="135">
        <f t="shared" si="160"/>
        <v>2.5423728813559325</v>
      </c>
      <c r="I152" s="135">
        <f t="shared" si="160"/>
        <v>11.864406779661017</v>
      </c>
      <c r="J152" s="135">
        <f t="shared" si="160"/>
        <v>0.84745762711864403</v>
      </c>
      <c r="K152" s="137">
        <f t="shared" si="160"/>
        <v>0</v>
      </c>
      <c r="L152" s="112"/>
    </row>
    <row r="153" spans="1:21" ht="13.5" customHeight="1" x14ac:dyDescent="0.2">
      <c r="A153" s="288" t="str">
        <f>"その他(n = 85 )　　"</f>
        <v>その他(n = 85 )　　</v>
      </c>
      <c r="B153" s="122">
        <f>B120+B128+B134</f>
        <v>34</v>
      </c>
      <c r="C153" s="138">
        <f t="shared" ref="C153:K153" si="161">C120+C128+C134</f>
        <v>21</v>
      </c>
      <c r="D153" s="139">
        <f t="shared" si="161"/>
        <v>13</v>
      </c>
      <c r="E153" s="139">
        <f t="shared" si="161"/>
        <v>8</v>
      </c>
      <c r="F153" s="139">
        <f t="shared" si="161"/>
        <v>4</v>
      </c>
      <c r="G153" s="139">
        <f t="shared" si="161"/>
        <v>4</v>
      </c>
      <c r="H153" s="139">
        <f t="shared" si="161"/>
        <v>4</v>
      </c>
      <c r="I153" s="139">
        <f t="shared" si="161"/>
        <v>5</v>
      </c>
      <c r="J153" s="139">
        <f t="shared" si="161"/>
        <v>0</v>
      </c>
      <c r="K153" s="140">
        <f t="shared" si="161"/>
        <v>0</v>
      </c>
      <c r="L153" s="112">
        <f>SUM($C153:K153)</f>
        <v>59</v>
      </c>
      <c r="M153" s="185"/>
    </row>
    <row r="154" spans="1:21" x14ac:dyDescent="0.2">
      <c r="A154" s="289"/>
      <c r="B154" s="123">
        <f>ROUND(B153/$B139*100,1)</f>
        <v>6.4</v>
      </c>
      <c r="C154" s="134">
        <f t="shared" ref="C154:K154" si="162">ROUND(C153/$B153*100,1)</f>
        <v>61.8</v>
      </c>
      <c r="D154" s="135">
        <f t="shared" si="162"/>
        <v>38.200000000000003</v>
      </c>
      <c r="E154" s="135">
        <f t="shared" si="162"/>
        <v>23.5</v>
      </c>
      <c r="F154" s="135">
        <f t="shared" si="162"/>
        <v>11.8</v>
      </c>
      <c r="G154" s="135">
        <f t="shared" si="162"/>
        <v>11.8</v>
      </c>
      <c r="H154" s="135">
        <f t="shared" si="162"/>
        <v>11.8</v>
      </c>
      <c r="I154" s="135">
        <f t="shared" si="162"/>
        <v>14.7</v>
      </c>
      <c r="J154" s="135">
        <f t="shared" si="162"/>
        <v>0</v>
      </c>
      <c r="K154" s="137">
        <f t="shared" si="162"/>
        <v>0</v>
      </c>
      <c r="L154" s="112"/>
    </row>
    <row r="155" spans="1:21" x14ac:dyDescent="0.2">
      <c r="L155" s="185"/>
    </row>
  </sheetData>
  <mergeCells count="62">
    <mergeCell ref="A34:A35"/>
    <mergeCell ref="A3:A4"/>
    <mergeCell ref="A5:A6"/>
    <mergeCell ref="A7:A8"/>
    <mergeCell ref="A13:A14"/>
    <mergeCell ref="A15:A16"/>
    <mergeCell ref="A17:A18"/>
    <mergeCell ref="A22:A23"/>
    <mergeCell ref="A26:A27"/>
    <mergeCell ref="A28:A29"/>
    <mergeCell ref="A30:A31"/>
    <mergeCell ref="A32:A33"/>
    <mergeCell ref="A24:A25"/>
    <mergeCell ref="A67:A68"/>
    <mergeCell ref="A36:A37"/>
    <mergeCell ref="A42:A43"/>
    <mergeCell ref="A46:A47"/>
    <mergeCell ref="A48:A49"/>
    <mergeCell ref="A50:A51"/>
    <mergeCell ref="A52:A53"/>
    <mergeCell ref="A54:A55"/>
    <mergeCell ref="A56:A57"/>
    <mergeCell ref="A61:A62"/>
    <mergeCell ref="A63:A64"/>
    <mergeCell ref="A65:A66"/>
    <mergeCell ref="A44:A45"/>
    <mergeCell ref="A98:A99"/>
    <mergeCell ref="A69:A70"/>
    <mergeCell ref="A71:A72"/>
    <mergeCell ref="A77:A78"/>
    <mergeCell ref="A79:A80"/>
    <mergeCell ref="A81:A82"/>
    <mergeCell ref="A83:A84"/>
    <mergeCell ref="A85:A86"/>
    <mergeCell ref="A87:A88"/>
    <mergeCell ref="A92:A93"/>
    <mergeCell ref="A94:A95"/>
    <mergeCell ref="A96:A97"/>
    <mergeCell ref="A126:A127"/>
    <mergeCell ref="A100:A101"/>
    <mergeCell ref="A102:A103"/>
    <mergeCell ref="A104:A105"/>
    <mergeCell ref="A106:A107"/>
    <mergeCell ref="A108:A109"/>
    <mergeCell ref="A110:A111"/>
    <mergeCell ref="A116:A117"/>
    <mergeCell ref="A118:A119"/>
    <mergeCell ref="A120:A121"/>
    <mergeCell ref="A122:A123"/>
    <mergeCell ref="A124:A125"/>
    <mergeCell ref="A153:A154"/>
    <mergeCell ref="A128:A129"/>
    <mergeCell ref="A130:A131"/>
    <mergeCell ref="A132:A133"/>
    <mergeCell ref="A134:A135"/>
    <mergeCell ref="A139:A140"/>
    <mergeCell ref="A141:A142"/>
    <mergeCell ref="A143:A144"/>
    <mergeCell ref="A145:A146"/>
    <mergeCell ref="A147:A148"/>
    <mergeCell ref="A149:A150"/>
    <mergeCell ref="A151:A15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S175"/>
  <sheetViews>
    <sheetView topLeftCell="A106" zoomScaleNormal="100" workbookViewId="0"/>
  </sheetViews>
  <sheetFormatPr defaultRowHeight="13.2" x14ac:dyDescent="0.2"/>
  <sheetData>
    <row r="1" spans="1:12" x14ac:dyDescent="0.2">
      <c r="A1" s="3" t="s">
        <v>256</v>
      </c>
      <c r="B1" s="1" t="s">
        <v>37</v>
      </c>
      <c r="C1" s="8"/>
      <c r="D1" s="8"/>
      <c r="E1" s="8"/>
      <c r="F1" s="8"/>
      <c r="G1" s="8"/>
      <c r="H1" s="9" t="s">
        <v>1</v>
      </c>
    </row>
    <row r="2" spans="1:12" x14ac:dyDescent="0.2">
      <c r="A2" s="10" t="s">
        <v>7</v>
      </c>
      <c r="B2" s="10"/>
      <c r="C2" s="8"/>
      <c r="D2" s="8"/>
      <c r="E2" s="8"/>
      <c r="F2" s="8"/>
      <c r="G2" s="8"/>
      <c r="H2" s="8"/>
    </row>
    <row r="3" spans="1:12" x14ac:dyDescent="0.2">
      <c r="A3" s="142" t="s">
        <v>8</v>
      </c>
      <c r="B3" s="141" t="s">
        <v>113</v>
      </c>
      <c r="C3" s="60" t="s">
        <v>160</v>
      </c>
      <c r="D3" s="60" t="s">
        <v>177</v>
      </c>
      <c r="E3" s="61" t="s">
        <v>188</v>
      </c>
      <c r="F3" s="60" t="s">
        <v>189</v>
      </c>
      <c r="G3" s="60" t="s">
        <v>190</v>
      </c>
      <c r="H3" s="61" t="s">
        <v>254</v>
      </c>
      <c r="I3" s="62" t="s">
        <v>209</v>
      </c>
      <c r="J3" s="25"/>
    </row>
    <row r="4" spans="1:12" x14ac:dyDescent="0.2">
      <c r="A4" s="143" t="s">
        <v>38</v>
      </c>
      <c r="B4" s="146">
        <v>52.8</v>
      </c>
      <c r="C4" s="124">
        <v>48</v>
      </c>
      <c r="D4" s="124">
        <v>54.198473282442748</v>
      </c>
      <c r="E4" s="125">
        <v>57.5</v>
      </c>
      <c r="F4" s="124">
        <v>46.6</v>
      </c>
      <c r="G4" s="124">
        <v>47.3</v>
      </c>
      <c r="H4" s="125">
        <v>59.8</v>
      </c>
      <c r="I4" s="209">
        <f>C38+D38</f>
        <v>54.385964912280699</v>
      </c>
      <c r="J4" s="25">
        <f>I4-I5</f>
        <v>11.403508771929822</v>
      </c>
    </row>
    <row r="5" spans="1:12" x14ac:dyDescent="0.2">
      <c r="A5" s="144" t="s">
        <v>39</v>
      </c>
      <c r="B5" s="147">
        <v>44.9</v>
      </c>
      <c r="C5" s="126">
        <v>46</v>
      </c>
      <c r="D5" s="126">
        <v>43.511450381679388</v>
      </c>
      <c r="E5" s="127">
        <v>39.4</v>
      </c>
      <c r="F5" s="126">
        <v>50.699999999999996</v>
      </c>
      <c r="G5" s="126">
        <v>50</v>
      </c>
      <c r="H5" s="127">
        <v>36.1</v>
      </c>
      <c r="I5" s="210">
        <f>E38+F38</f>
        <v>42.982456140350877</v>
      </c>
      <c r="J5" s="25"/>
    </row>
    <row r="6" spans="1:12" x14ac:dyDescent="0.2">
      <c r="A6" s="142" t="s">
        <v>12</v>
      </c>
      <c r="B6" s="141" t="s">
        <v>113</v>
      </c>
      <c r="C6" s="60" t="s">
        <v>160</v>
      </c>
      <c r="D6" s="60" t="s">
        <v>177</v>
      </c>
      <c r="E6" s="61" t="s">
        <v>188</v>
      </c>
      <c r="F6" s="60" t="s">
        <v>189</v>
      </c>
      <c r="G6" s="60" t="s">
        <v>190</v>
      </c>
      <c r="H6" s="61" t="s">
        <v>254</v>
      </c>
      <c r="I6" s="62" t="s">
        <v>209</v>
      </c>
      <c r="J6" s="25"/>
      <c r="L6" s="7"/>
    </row>
    <row r="7" spans="1:12" x14ac:dyDescent="0.2">
      <c r="A7" s="143" t="s">
        <v>38</v>
      </c>
      <c r="B7" s="146">
        <v>43.4</v>
      </c>
      <c r="C7" s="124">
        <v>42</v>
      </c>
      <c r="D7" s="124">
        <v>48.743718592964825</v>
      </c>
      <c r="E7" s="125">
        <v>47.8</v>
      </c>
      <c r="F7" s="124">
        <v>56.099999999999994</v>
      </c>
      <c r="G7" s="124">
        <v>55.5</v>
      </c>
      <c r="H7" s="125">
        <v>51</v>
      </c>
      <c r="I7" s="209">
        <v>52.8</v>
      </c>
      <c r="J7" s="25">
        <f t="shared" ref="J7:J19" si="0">I7-I8</f>
        <v>9.1218390804597647</v>
      </c>
    </row>
    <row r="8" spans="1:12" x14ac:dyDescent="0.2">
      <c r="A8" s="144" t="s">
        <v>39</v>
      </c>
      <c r="B8" s="147">
        <v>51.7</v>
      </c>
      <c r="C8" s="126">
        <v>56</v>
      </c>
      <c r="D8" s="126">
        <v>48.743718592964825</v>
      </c>
      <c r="E8" s="127">
        <v>50.3</v>
      </c>
      <c r="F8" s="126">
        <v>40</v>
      </c>
      <c r="G8" s="126">
        <v>43.9</v>
      </c>
      <c r="H8" s="127">
        <v>45.2</v>
      </c>
      <c r="I8" s="210">
        <f>E40+F40</f>
        <v>43.678160919540232</v>
      </c>
      <c r="J8" s="25"/>
    </row>
    <row r="9" spans="1:12" x14ac:dyDescent="0.2">
      <c r="A9" s="142" t="s">
        <v>14</v>
      </c>
      <c r="B9" s="141" t="s">
        <v>113</v>
      </c>
      <c r="C9" s="60" t="s">
        <v>160</v>
      </c>
      <c r="D9" s="60" t="s">
        <v>177</v>
      </c>
      <c r="E9" s="61" t="s">
        <v>188</v>
      </c>
      <c r="F9" s="60" t="s">
        <v>189</v>
      </c>
      <c r="G9" s="60" t="s">
        <v>190</v>
      </c>
      <c r="H9" s="61" t="s">
        <v>254</v>
      </c>
      <c r="I9" s="62" t="str">
        <f>I6</f>
        <v>R3</v>
      </c>
      <c r="J9" s="25"/>
    </row>
    <row r="10" spans="1:12" x14ac:dyDescent="0.2">
      <c r="A10" s="143" t="s">
        <v>38</v>
      </c>
      <c r="B10" s="146">
        <v>37.799999999999997</v>
      </c>
      <c r="C10" s="124">
        <v>37.6</v>
      </c>
      <c r="D10" s="124">
        <v>39.2156862745098</v>
      </c>
      <c r="E10" s="125">
        <v>42.7</v>
      </c>
      <c r="F10" s="124">
        <v>50.4</v>
      </c>
      <c r="G10" s="124">
        <v>47</v>
      </c>
      <c r="H10" s="125">
        <v>48.9</v>
      </c>
      <c r="I10" s="209">
        <f>C42+D42</f>
        <v>51.405622489959839</v>
      </c>
      <c r="J10" s="25">
        <f t="shared" si="0"/>
        <v>6.4257028112449746</v>
      </c>
    </row>
    <row r="11" spans="1:12" x14ac:dyDescent="0.2">
      <c r="A11" s="144" t="s">
        <v>39</v>
      </c>
      <c r="B11" s="147">
        <v>60.400000000000006</v>
      </c>
      <c r="C11" s="126">
        <v>58</v>
      </c>
      <c r="D11" s="126">
        <v>56.862745098039213</v>
      </c>
      <c r="E11" s="127">
        <v>52.6</v>
      </c>
      <c r="F11" s="126">
        <v>47.1</v>
      </c>
      <c r="G11" s="126">
        <v>51.300000000000004</v>
      </c>
      <c r="H11" s="127">
        <v>45.7</v>
      </c>
      <c r="I11" s="210">
        <f>E42+F42</f>
        <v>44.979919678714865</v>
      </c>
      <c r="J11" s="25"/>
    </row>
    <row r="12" spans="1:12" x14ac:dyDescent="0.2">
      <c r="A12" s="142" t="s">
        <v>15</v>
      </c>
      <c r="B12" s="141" t="s">
        <v>113</v>
      </c>
      <c r="C12" s="60" t="s">
        <v>160</v>
      </c>
      <c r="D12" s="60" t="s">
        <v>177</v>
      </c>
      <c r="E12" s="61" t="s">
        <v>188</v>
      </c>
      <c r="F12" s="60" t="s">
        <v>189</v>
      </c>
      <c r="G12" s="60" t="s">
        <v>190</v>
      </c>
      <c r="H12" s="61" t="s">
        <v>254</v>
      </c>
      <c r="I12" s="62" t="str">
        <f>I9</f>
        <v>R3</v>
      </c>
      <c r="J12" s="25"/>
    </row>
    <row r="13" spans="1:12" x14ac:dyDescent="0.2">
      <c r="A13" s="143" t="s">
        <v>38</v>
      </c>
      <c r="B13" s="146">
        <v>40.200000000000003</v>
      </c>
      <c r="C13" s="124">
        <v>41.7</v>
      </c>
      <c r="D13" s="124">
        <v>41.391941391941394</v>
      </c>
      <c r="E13" s="125">
        <v>43.1</v>
      </c>
      <c r="F13" s="124">
        <v>48.6</v>
      </c>
      <c r="G13" s="124">
        <v>40</v>
      </c>
      <c r="H13" s="125">
        <v>46.6</v>
      </c>
      <c r="I13" s="209">
        <f>C44+D44</f>
        <v>44.4</v>
      </c>
      <c r="J13" s="25">
        <f t="shared" si="0"/>
        <v>-6.3999999999999986</v>
      </c>
    </row>
    <row r="14" spans="1:12" x14ac:dyDescent="0.2">
      <c r="A14" s="144" t="s">
        <v>39</v>
      </c>
      <c r="B14" s="147">
        <v>57.5</v>
      </c>
      <c r="C14" s="126">
        <v>55.3</v>
      </c>
      <c r="D14" s="126">
        <v>57.875457875457876</v>
      </c>
      <c r="E14" s="127">
        <v>52.9</v>
      </c>
      <c r="F14" s="126">
        <v>48.5</v>
      </c>
      <c r="G14" s="126">
        <v>58</v>
      </c>
      <c r="H14" s="127">
        <v>50.8</v>
      </c>
      <c r="I14" s="210">
        <f>E44+F44</f>
        <v>50.8</v>
      </c>
      <c r="J14" s="25"/>
      <c r="K14" s="7"/>
    </row>
    <row r="15" spans="1:12" x14ac:dyDescent="0.2">
      <c r="A15" s="142" t="s">
        <v>16</v>
      </c>
      <c r="B15" s="141" t="s">
        <v>113</v>
      </c>
      <c r="C15" s="60" t="s">
        <v>160</v>
      </c>
      <c r="D15" s="60" t="s">
        <v>177</v>
      </c>
      <c r="E15" s="61" t="s">
        <v>188</v>
      </c>
      <c r="F15" s="60" t="s">
        <v>189</v>
      </c>
      <c r="G15" s="60" t="s">
        <v>190</v>
      </c>
      <c r="H15" s="61" t="s">
        <v>254</v>
      </c>
      <c r="I15" s="62" t="str">
        <f>I12</f>
        <v>R3</v>
      </c>
      <c r="J15" s="25"/>
    </row>
    <row r="16" spans="1:12" x14ac:dyDescent="0.2">
      <c r="A16" s="143" t="s">
        <v>38</v>
      </c>
      <c r="B16" s="146">
        <v>49.2</v>
      </c>
      <c r="C16" s="124">
        <v>42.3</v>
      </c>
      <c r="D16" s="124">
        <v>42.724458204334368</v>
      </c>
      <c r="E16" s="125">
        <v>46.2</v>
      </c>
      <c r="F16" s="124">
        <v>50</v>
      </c>
      <c r="G16" s="124">
        <v>48.2</v>
      </c>
      <c r="H16" s="125">
        <v>50.3</v>
      </c>
      <c r="I16" s="209">
        <f>C46+D46</f>
        <v>54.711246200607903</v>
      </c>
      <c r="J16" s="25">
        <f t="shared" si="0"/>
        <v>15.805471124620055</v>
      </c>
    </row>
    <row r="17" spans="1:19" x14ac:dyDescent="0.2">
      <c r="A17" s="144" t="s">
        <v>39</v>
      </c>
      <c r="B17" s="147">
        <v>46.7</v>
      </c>
      <c r="C17" s="126">
        <v>53.4</v>
      </c>
      <c r="D17" s="126">
        <v>52.631578947368425</v>
      </c>
      <c r="E17" s="127">
        <v>48.400000000000006</v>
      </c>
      <c r="F17" s="126">
        <v>45.5</v>
      </c>
      <c r="G17" s="126">
        <v>47</v>
      </c>
      <c r="H17" s="127">
        <v>44.9</v>
      </c>
      <c r="I17" s="210">
        <f>E46+F46</f>
        <v>38.905775075987847</v>
      </c>
      <c r="J17" s="25"/>
    </row>
    <row r="18" spans="1:19" x14ac:dyDescent="0.2">
      <c r="A18" s="142" t="s">
        <v>17</v>
      </c>
      <c r="B18" s="141" t="s">
        <v>113</v>
      </c>
      <c r="C18" s="60" t="s">
        <v>160</v>
      </c>
      <c r="D18" s="60" t="s">
        <v>177</v>
      </c>
      <c r="E18" s="61" t="s">
        <v>188</v>
      </c>
      <c r="F18" s="60" t="s">
        <v>189</v>
      </c>
      <c r="G18" s="60" t="s">
        <v>190</v>
      </c>
      <c r="H18" s="61" t="s">
        <v>254</v>
      </c>
      <c r="I18" s="62" t="str">
        <f>I15</f>
        <v>R3</v>
      </c>
      <c r="J18" s="25"/>
    </row>
    <row r="19" spans="1:19" x14ac:dyDescent="0.2">
      <c r="A19" s="143" t="s">
        <v>38</v>
      </c>
      <c r="B19" s="146">
        <v>51.599999999999994</v>
      </c>
      <c r="C19" s="124">
        <v>42.4</v>
      </c>
      <c r="D19" s="124">
        <v>54.30463576158941</v>
      </c>
      <c r="E19" s="125">
        <v>60.4</v>
      </c>
      <c r="F19" s="124">
        <v>57.2</v>
      </c>
      <c r="G19" s="124">
        <v>54.6</v>
      </c>
      <c r="H19" s="125">
        <v>60.9</v>
      </c>
      <c r="I19" s="209">
        <f>C48+D48</f>
        <v>61.780104712041883</v>
      </c>
      <c r="J19" s="25">
        <f t="shared" si="0"/>
        <v>29.380104712041884</v>
      </c>
    </row>
    <row r="20" spans="1:19" x14ac:dyDescent="0.2">
      <c r="A20" s="145" t="s">
        <v>39</v>
      </c>
      <c r="B20" s="148">
        <v>42.3</v>
      </c>
      <c r="C20" s="128">
        <v>50</v>
      </c>
      <c r="D20" s="128">
        <v>42.715231788079478</v>
      </c>
      <c r="E20" s="129">
        <v>33</v>
      </c>
      <c r="F20" s="128">
        <v>36.4</v>
      </c>
      <c r="G20" s="128">
        <v>37.9</v>
      </c>
      <c r="H20" s="129">
        <v>30.3</v>
      </c>
      <c r="I20" s="211">
        <v>32.4</v>
      </c>
      <c r="J20" s="25"/>
    </row>
    <row r="22" spans="1:19" x14ac:dyDescent="0.2">
      <c r="A22" s="3" t="s">
        <v>40</v>
      </c>
      <c r="B22" s="1" t="str">
        <f>B1</f>
        <v>くらしの満足度</v>
      </c>
      <c r="C22" s="8"/>
      <c r="D22" s="8"/>
      <c r="E22" s="8"/>
      <c r="F22" s="8"/>
      <c r="G22" s="9" t="s">
        <v>19</v>
      </c>
    </row>
    <row r="23" spans="1:19" ht="32.4" x14ac:dyDescent="0.2">
      <c r="A23" s="12" t="s">
        <v>20</v>
      </c>
      <c r="B23" s="67" t="s">
        <v>3</v>
      </c>
      <c r="C23" s="68" t="s">
        <v>41</v>
      </c>
      <c r="D23" s="69" t="s">
        <v>42</v>
      </c>
      <c r="E23" s="69" t="s">
        <v>43</v>
      </c>
      <c r="F23" s="69" t="s">
        <v>44</v>
      </c>
      <c r="G23" s="70" t="s">
        <v>23</v>
      </c>
      <c r="H23" s="71" t="s">
        <v>0</v>
      </c>
      <c r="I23" s="21" t="s">
        <v>35</v>
      </c>
      <c r="J23" s="12" t="str">
        <f>A23</f>
        <v>【性別】</v>
      </c>
      <c r="K23" s="68" t="str">
        <f t="shared" ref="K23:P23" si="1">C23</f>
        <v>十分満足している</v>
      </c>
      <c r="L23" s="69" t="str">
        <f t="shared" si="1"/>
        <v>おおむね満足している</v>
      </c>
      <c r="M23" s="70" t="str">
        <f t="shared" si="1"/>
        <v>まだまだ不満だ</v>
      </c>
      <c r="N23" s="69" t="str">
        <f t="shared" si="1"/>
        <v>きわめて不満だ</v>
      </c>
      <c r="O23" s="70" t="str">
        <f t="shared" si="1"/>
        <v>わからない</v>
      </c>
      <c r="P23" s="71" t="str">
        <f t="shared" si="1"/>
        <v>無回答</v>
      </c>
      <c r="Q23" s="54" t="s">
        <v>96</v>
      </c>
      <c r="R23" s="54" t="s">
        <v>97</v>
      </c>
      <c r="S23" s="47" t="s">
        <v>45</v>
      </c>
    </row>
    <row r="24" spans="1:19" ht="13.5" customHeight="1" x14ac:dyDescent="0.2">
      <c r="A24" s="284" t="str">
        <f>'問1S（表）'!A30</f>
        <v>全体(n = 1,553 )　　</v>
      </c>
      <c r="B24" s="36">
        <f>SUM(C24:H24)</f>
        <v>1553</v>
      </c>
      <c r="C24" s="36">
        <v>66</v>
      </c>
      <c r="D24" s="36">
        <v>768</v>
      </c>
      <c r="E24" s="36">
        <v>511</v>
      </c>
      <c r="F24" s="36">
        <v>130</v>
      </c>
      <c r="G24" s="36">
        <v>65</v>
      </c>
      <c r="H24" s="36">
        <v>13</v>
      </c>
      <c r="I24" s="220"/>
      <c r="J24" s="75" t="str">
        <f>A24</f>
        <v>全体(n = 1,553 )　　</v>
      </c>
      <c r="K24" s="78">
        <f t="shared" ref="K24" si="2">C25</f>
        <v>4.249839021249195</v>
      </c>
      <c r="L24" s="79">
        <f t="shared" ref="L24" si="3">D25</f>
        <v>49.452672247263365</v>
      </c>
      <c r="M24" s="80">
        <f t="shared" ref="M24" si="4">E25</f>
        <v>32.904056664520283</v>
      </c>
      <c r="N24" s="79">
        <f t="shared" ref="N24" si="5">F25</f>
        <v>8.3708950418544763</v>
      </c>
      <c r="O24" s="80">
        <f t="shared" ref="O24" si="6">G25</f>
        <v>4.1854475209272382</v>
      </c>
      <c r="P24" s="81">
        <f t="shared" ref="P24" si="7">H25</f>
        <v>0.83708950418544747</v>
      </c>
      <c r="Q24" s="55">
        <f>K24+L24</f>
        <v>53.702511268512559</v>
      </c>
      <c r="R24" s="55">
        <f>M24+N24</f>
        <v>41.274951706374758</v>
      </c>
      <c r="S24" s="57">
        <f>Q24-R24</f>
        <v>12.427559562137802</v>
      </c>
    </row>
    <row r="25" spans="1:19" ht="13.5" customHeight="1" x14ac:dyDescent="0.2">
      <c r="A25" s="285"/>
      <c r="B25" s="37"/>
      <c r="C25" s="20">
        <f>C24/$B24*100</f>
        <v>4.249839021249195</v>
      </c>
      <c r="D25" s="20">
        <f t="shared" ref="D25:H25" si="8">D24/$B24*100</f>
        <v>49.452672247263365</v>
      </c>
      <c r="E25" s="20">
        <f t="shared" si="8"/>
        <v>32.904056664520283</v>
      </c>
      <c r="F25" s="20">
        <f t="shared" si="8"/>
        <v>8.3708950418544763</v>
      </c>
      <c r="G25" s="20">
        <f t="shared" si="8"/>
        <v>4.1854475209272382</v>
      </c>
      <c r="H25" s="20">
        <f t="shared" si="8"/>
        <v>0.83708950418544747</v>
      </c>
      <c r="I25" s="7"/>
      <c r="J25" s="76" t="str">
        <f>A26</f>
        <v>男性(n = 664 )　　</v>
      </c>
      <c r="K25" s="82">
        <f t="shared" ref="K25" si="9">C27</f>
        <v>2.8614457831325302</v>
      </c>
      <c r="L25" s="83">
        <f t="shared" ref="L25" si="10">D27</f>
        <v>47.74096385542169</v>
      </c>
      <c r="M25" s="84">
        <f t="shared" ref="M25" si="11">E27</f>
        <v>36.445783132530117</v>
      </c>
      <c r="N25" s="83">
        <f t="shared" ref="N25" si="12">F27</f>
        <v>9.1867469879518069</v>
      </c>
      <c r="O25" s="84">
        <f t="shared" ref="O25" si="13">G27</f>
        <v>3.3132530120481931</v>
      </c>
      <c r="P25" s="85">
        <f t="shared" ref="P25" si="14">H27</f>
        <v>0.45180722891566261</v>
      </c>
      <c r="Q25" s="24">
        <f>K25+L25</f>
        <v>50.602409638554221</v>
      </c>
      <c r="R25" s="55">
        <f>M25+N25</f>
        <v>45.632530120481924</v>
      </c>
      <c r="S25" s="25">
        <f>Q25-R25</f>
        <v>4.9698795180722968</v>
      </c>
    </row>
    <row r="26" spans="1:19" ht="13.5" customHeight="1" x14ac:dyDescent="0.2">
      <c r="A26" s="284" t="str">
        <f>'問1S（表）'!A32</f>
        <v>男性(n = 664 )　　</v>
      </c>
      <c r="B26" s="36">
        <f>'問1S（表）'!B32</f>
        <v>664</v>
      </c>
      <c r="C26" s="28">
        <v>19</v>
      </c>
      <c r="D26" s="29">
        <v>317</v>
      </c>
      <c r="E26" s="30">
        <v>242</v>
      </c>
      <c r="F26" s="29">
        <v>61</v>
      </c>
      <c r="G26" s="30">
        <v>22</v>
      </c>
      <c r="H26" s="31">
        <v>3</v>
      </c>
      <c r="J26" s="77" t="str">
        <f>A28</f>
        <v>女性(n = 868 )　　</v>
      </c>
      <c r="K26" s="86">
        <f t="shared" ref="K26" si="15">C29</f>
        <v>5.1843317972350231</v>
      </c>
      <c r="L26" s="87">
        <f t="shared" ref="L26" si="16">D29</f>
        <v>51.152073732718897</v>
      </c>
      <c r="M26" s="88">
        <f t="shared" ref="M26" si="17">E29</f>
        <v>30.069124423963135</v>
      </c>
      <c r="N26" s="87">
        <f t="shared" ref="N26" si="18">F29</f>
        <v>7.7188940092165899</v>
      </c>
      <c r="O26" s="88">
        <f t="shared" ref="O26" si="19">G29</f>
        <v>4.838709677419355</v>
      </c>
      <c r="P26" s="89">
        <f t="shared" ref="P26" si="20">H29</f>
        <v>1.0368663594470047</v>
      </c>
      <c r="Q26" s="24">
        <f>K26+L26</f>
        <v>56.336405529953922</v>
      </c>
      <c r="R26" s="55">
        <f>M26+N26</f>
        <v>37.788018433179722</v>
      </c>
      <c r="S26" s="25">
        <f>Q26-R26</f>
        <v>18.548387096774199</v>
      </c>
    </row>
    <row r="27" spans="1:19" x14ac:dyDescent="0.2">
      <c r="A27" s="285"/>
      <c r="B27" s="20">
        <f>B26/$B$24*100</f>
        <v>42.755956213779783</v>
      </c>
      <c r="C27" s="20">
        <f t="shared" ref="C27:H27" si="21">C26/$B26*100</f>
        <v>2.8614457831325302</v>
      </c>
      <c r="D27" s="20">
        <f t="shared" si="21"/>
        <v>47.74096385542169</v>
      </c>
      <c r="E27" s="20">
        <f t="shared" si="21"/>
        <v>36.445783132530117</v>
      </c>
      <c r="F27" s="20">
        <f t="shared" si="21"/>
        <v>9.1867469879518069</v>
      </c>
      <c r="G27" s="20">
        <f t="shared" si="21"/>
        <v>3.3132530120481931</v>
      </c>
      <c r="H27" s="20">
        <f t="shared" si="21"/>
        <v>0.45180722891566261</v>
      </c>
      <c r="S27" s="58"/>
    </row>
    <row r="28" spans="1:19" ht="13.5" customHeight="1" x14ac:dyDescent="0.2">
      <c r="A28" s="284" t="str">
        <f>'問1S（表）'!A34</f>
        <v>女性(n = 868 )　　</v>
      </c>
      <c r="B28" s="36">
        <f>'問1S（表）'!B34</f>
        <v>868</v>
      </c>
      <c r="C28" s="28">
        <v>45</v>
      </c>
      <c r="D28" s="29">
        <v>444</v>
      </c>
      <c r="E28" s="30">
        <v>261</v>
      </c>
      <c r="F28" s="29">
        <v>67</v>
      </c>
      <c r="G28" s="30">
        <v>42</v>
      </c>
      <c r="H28" s="31">
        <v>9</v>
      </c>
      <c r="S28" s="58"/>
    </row>
    <row r="29" spans="1:19" x14ac:dyDescent="0.2">
      <c r="A29" s="285"/>
      <c r="B29" s="20">
        <f>B28/$B$24*100</f>
        <v>55.891822279459113</v>
      </c>
      <c r="C29" s="20">
        <f t="shared" ref="C29:H29" si="22">C28/$B28*100</f>
        <v>5.1843317972350231</v>
      </c>
      <c r="D29" s="20">
        <f t="shared" si="22"/>
        <v>51.152073732718897</v>
      </c>
      <c r="E29" s="20">
        <f t="shared" si="22"/>
        <v>30.069124423963135</v>
      </c>
      <c r="F29" s="20">
        <f t="shared" si="22"/>
        <v>7.7188940092165899</v>
      </c>
      <c r="G29" s="20">
        <f t="shared" si="22"/>
        <v>4.838709677419355</v>
      </c>
      <c r="H29" s="20">
        <f t="shared" si="22"/>
        <v>1.0368663594470047</v>
      </c>
      <c r="S29" s="58"/>
    </row>
    <row r="30" spans="1:19" x14ac:dyDescent="0.2">
      <c r="C30">
        <v>1</v>
      </c>
      <c r="D30">
        <v>2</v>
      </c>
      <c r="E30">
        <v>3</v>
      </c>
      <c r="F30">
        <v>4</v>
      </c>
      <c r="G30">
        <v>5</v>
      </c>
      <c r="S30" s="58"/>
    </row>
    <row r="31" spans="1:19" x14ac:dyDescent="0.2">
      <c r="A31" s="3" t="s">
        <v>46</v>
      </c>
      <c r="B31" s="1" t="str">
        <f>B22</f>
        <v>くらしの満足度</v>
      </c>
      <c r="C31" s="8"/>
      <c r="D31" s="8"/>
      <c r="E31" s="8"/>
      <c r="F31" s="8"/>
      <c r="G31" s="9" t="s">
        <v>1</v>
      </c>
      <c r="H31" s="9"/>
      <c r="S31" s="58"/>
    </row>
    <row r="32" spans="1:19" ht="32.4" x14ac:dyDescent="0.2">
      <c r="A32" s="12" t="s">
        <v>25</v>
      </c>
      <c r="B32" s="67" t="str">
        <f>B23</f>
        <v>調査数</v>
      </c>
      <c r="C32" s="68" t="str">
        <f t="shared" ref="C32:G32" si="23">C23</f>
        <v>十分満足している</v>
      </c>
      <c r="D32" s="69" t="str">
        <f t="shared" si="23"/>
        <v>おおむね満足している</v>
      </c>
      <c r="E32" s="70" t="str">
        <f t="shared" si="23"/>
        <v>まだまだ不満だ</v>
      </c>
      <c r="F32" s="69" t="str">
        <f t="shared" si="23"/>
        <v>きわめて不満だ</v>
      </c>
      <c r="G32" s="70" t="str">
        <f t="shared" si="23"/>
        <v>わからない</v>
      </c>
      <c r="H32" s="71" t="s">
        <v>0</v>
      </c>
      <c r="I32" s="21" t="s">
        <v>35</v>
      </c>
      <c r="J32" s="12" t="str">
        <f>A32</f>
        <v>【年代別】</v>
      </c>
      <c r="K32" s="68" t="str">
        <f t="shared" ref="K32:P32" si="24">C32</f>
        <v>十分満足している</v>
      </c>
      <c r="L32" s="69" t="str">
        <f t="shared" si="24"/>
        <v>おおむね満足している</v>
      </c>
      <c r="M32" s="70" t="str">
        <f t="shared" si="24"/>
        <v>まだまだ不満だ</v>
      </c>
      <c r="N32" s="69" t="str">
        <f t="shared" si="24"/>
        <v>きわめて不満だ</v>
      </c>
      <c r="O32" s="70" t="str">
        <f t="shared" si="24"/>
        <v>わからない</v>
      </c>
      <c r="P32" s="71" t="str">
        <f t="shared" si="24"/>
        <v>無回答</v>
      </c>
      <c r="Q32" s="54" t="s">
        <v>96</v>
      </c>
      <c r="R32" s="54" t="s">
        <v>97</v>
      </c>
      <c r="S32" s="59" t="s">
        <v>45</v>
      </c>
    </row>
    <row r="33" spans="1:19" ht="13.5" customHeight="1" x14ac:dyDescent="0.2">
      <c r="A33" s="284" t="str">
        <f>'問1S（表）'!A39</f>
        <v>全体(n = 1,553 )　　</v>
      </c>
      <c r="B33" s="36">
        <f>SUM(C33:H33)</f>
        <v>1553</v>
      </c>
      <c r="C33" s="36">
        <f>$C$24</f>
        <v>66</v>
      </c>
      <c r="D33" s="36">
        <f>$D$24</f>
        <v>768</v>
      </c>
      <c r="E33" s="36">
        <f>$E$24</f>
        <v>511</v>
      </c>
      <c r="F33" s="36">
        <f>$F$24</f>
        <v>130</v>
      </c>
      <c r="G33" s="36">
        <f>$G$24</f>
        <v>65</v>
      </c>
      <c r="H33" s="36">
        <f>$H$24</f>
        <v>13</v>
      </c>
      <c r="J33" s="75" t="str">
        <f>A33</f>
        <v>全体(n = 1,553 )　　</v>
      </c>
      <c r="K33" s="78">
        <f t="shared" ref="K33:P33" si="25">C34</f>
        <v>4.249839021249195</v>
      </c>
      <c r="L33" s="79">
        <f t="shared" si="25"/>
        <v>49.452672247263365</v>
      </c>
      <c r="M33" s="80">
        <f t="shared" si="25"/>
        <v>32.904056664520283</v>
      </c>
      <c r="N33" s="79">
        <f t="shared" si="25"/>
        <v>8.3708950418544763</v>
      </c>
      <c r="O33" s="80">
        <f t="shared" si="25"/>
        <v>4.1854475209272382</v>
      </c>
      <c r="P33" s="81">
        <f t="shared" si="25"/>
        <v>0.83708950418544747</v>
      </c>
      <c r="Q33" s="55">
        <f>K33+L33</f>
        <v>53.702511268512559</v>
      </c>
      <c r="R33" s="55">
        <f>M33+N33</f>
        <v>41.274951706374758</v>
      </c>
      <c r="S33" s="57">
        <f>Q33-R33</f>
        <v>12.427559562137802</v>
      </c>
    </row>
    <row r="34" spans="1:19" ht="13.5" customHeight="1" x14ac:dyDescent="0.2">
      <c r="A34" s="285"/>
      <c r="B34" s="37"/>
      <c r="C34" s="20">
        <f t="shared" ref="C34:H34" si="26">C33/$B33*100</f>
        <v>4.249839021249195</v>
      </c>
      <c r="D34" s="20">
        <f t="shared" si="26"/>
        <v>49.452672247263365</v>
      </c>
      <c r="E34" s="20">
        <f t="shared" si="26"/>
        <v>32.904056664520283</v>
      </c>
      <c r="F34" s="20">
        <f t="shared" si="26"/>
        <v>8.3708950418544763</v>
      </c>
      <c r="G34" s="20">
        <f t="shared" si="26"/>
        <v>4.1854475209272382</v>
      </c>
      <c r="H34" s="20">
        <f t="shared" si="26"/>
        <v>0.83708950418544747</v>
      </c>
      <c r="I34" s="207"/>
      <c r="J34" s="90" t="str">
        <f>A35</f>
        <v>18～19歳(n = 14 )　　</v>
      </c>
      <c r="K34" s="92">
        <f>C36</f>
        <v>7.1428571428571423</v>
      </c>
      <c r="L34" s="93">
        <f t="shared" ref="L34:P34" si="27">D36</f>
        <v>42.857142857142854</v>
      </c>
      <c r="M34" s="94">
        <f t="shared" si="27"/>
        <v>35.714285714285715</v>
      </c>
      <c r="N34" s="93">
        <f t="shared" si="27"/>
        <v>7.1428571428571423</v>
      </c>
      <c r="O34" s="94">
        <f t="shared" si="27"/>
        <v>7.1428571428571423</v>
      </c>
      <c r="P34" s="95">
        <f t="shared" si="27"/>
        <v>0</v>
      </c>
      <c r="Q34" s="24">
        <f>K34+L34</f>
        <v>50</v>
      </c>
      <c r="R34" s="24">
        <f>M34+N34</f>
        <v>42.857142857142861</v>
      </c>
      <c r="S34" s="25">
        <f>Q34-R34</f>
        <v>7.1428571428571388</v>
      </c>
    </row>
    <row r="35" spans="1:19" ht="13.5" customHeight="1" x14ac:dyDescent="0.2">
      <c r="A35" s="284" t="str">
        <f>'問1S（表）'!A41</f>
        <v>18～19歳(n = 14 )　　</v>
      </c>
      <c r="B35" s="36">
        <f>'問1S（表）'!B41</f>
        <v>14</v>
      </c>
      <c r="C35" s="28">
        <v>1</v>
      </c>
      <c r="D35" s="29">
        <v>6</v>
      </c>
      <c r="E35" s="30">
        <v>5</v>
      </c>
      <c r="F35" s="29">
        <v>1</v>
      </c>
      <c r="G35" s="30">
        <v>1</v>
      </c>
      <c r="H35" s="31">
        <v>0</v>
      </c>
      <c r="I35" s="207"/>
      <c r="J35" s="91" t="str">
        <f>A37</f>
        <v>20～29歳(n = 114 )　　</v>
      </c>
      <c r="K35" s="96">
        <f>C38</f>
        <v>14.035087719298245</v>
      </c>
      <c r="L35" s="97">
        <f t="shared" ref="L35:P35" si="28">D38</f>
        <v>40.350877192982452</v>
      </c>
      <c r="M35" s="98">
        <f t="shared" si="28"/>
        <v>35.964912280701753</v>
      </c>
      <c r="N35" s="97">
        <f t="shared" si="28"/>
        <v>7.0175438596491224</v>
      </c>
      <c r="O35" s="98">
        <f t="shared" si="28"/>
        <v>1.7543859649122806</v>
      </c>
      <c r="P35" s="99">
        <f t="shared" si="28"/>
        <v>0.8771929824561403</v>
      </c>
      <c r="Q35" s="24">
        <f>K35+L35</f>
        <v>54.385964912280699</v>
      </c>
      <c r="R35" s="24">
        <f>M35+N35</f>
        <v>42.982456140350877</v>
      </c>
      <c r="S35" s="25">
        <f>Q35-R35</f>
        <v>11.403508771929822</v>
      </c>
    </row>
    <row r="36" spans="1:19" ht="13.5" customHeight="1" x14ac:dyDescent="0.2">
      <c r="A36" s="285"/>
      <c r="B36" s="20">
        <f>B35/$B$33*100</f>
        <v>0.90148100450740498</v>
      </c>
      <c r="C36" s="20">
        <f t="shared" ref="C36:H36" si="29">C35/$B35*100</f>
        <v>7.1428571428571423</v>
      </c>
      <c r="D36" s="20">
        <f t="shared" si="29"/>
        <v>42.857142857142854</v>
      </c>
      <c r="E36" s="20">
        <f t="shared" si="29"/>
        <v>35.714285714285715</v>
      </c>
      <c r="F36" s="20">
        <f t="shared" si="29"/>
        <v>7.1428571428571423</v>
      </c>
      <c r="G36" s="20">
        <f t="shared" si="29"/>
        <v>7.1428571428571423</v>
      </c>
      <c r="H36" s="20">
        <f t="shared" si="29"/>
        <v>0</v>
      </c>
      <c r="I36" s="207"/>
      <c r="J36" s="91" t="str">
        <f>A39</f>
        <v>30～39歳(n = 174 )　　</v>
      </c>
      <c r="K36" s="96">
        <f>C40</f>
        <v>5.7471264367816088</v>
      </c>
      <c r="L36" s="97">
        <f t="shared" ref="L36:P36" si="30">D40</f>
        <v>47.126436781609193</v>
      </c>
      <c r="M36" s="98">
        <f t="shared" si="30"/>
        <v>38.505747126436781</v>
      </c>
      <c r="N36" s="97">
        <f t="shared" si="30"/>
        <v>5.1724137931034484</v>
      </c>
      <c r="O36" s="98">
        <f t="shared" si="30"/>
        <v>3.4482758620689653</v>
      </c>
      <c r="P36" s="99">
        <f t="shared" si="30"/>
        <v>0</v>
      </c>
      <c r="Q36" s="24">
        <f>K36+L36</f>
        <v>52.8735632183908</v>
      </c>
      <c r="R36" s="24">
        <f>M36+N36</f>
        <v>43.678160919540232</v>
      </c>
      <c r="S36" s="25">
        <f>Q36-R36</f>
        <v>9.195402298850567</v>
      </c>
    </row>
    <row r="37" spans="1:19" ht="13.5" customHeight="1" x14ac:dyDescent="0.2">
      <c r="A37" s="284" t="str">
        <f>'問1S（表）'!A43</f>
        <v>20～29歳(n = 114 )　　</v>
      </c>
      <c r="B37" s="36">
        <f>'問1S（表）'!B43</f>
        <v>114</v>
      </c>
      <c r="C37" s="28">
        <v>16</v>
      </c>
      <c r="D37" s="29">
        <v>46</v>
      </c>
      <c r="E37" s="30">
        <v>41</v>
      </c>
      <c r="F37" s="29">
        <v>8</v>
      </c>
      <c r="G37" s="30">
        <v>2</v>
      </c>
      <c r="H37" s="31">
        <v>1</v>
      </c>
      <c r="I37" s="207"/>
      <c r="J37" s="91" t="str">
        <f>A41</f>
        <v>40～49歳(n = 249 )　　</v>
      </c>
      <c r="K37" s="96">
        <f>C42</f>
        <v>3.2128514056224895</v>
      </c>
      <c r="L37" s="97">
        <f t="shared" ref="L37" si="31">D42</f>
        <v>48.192771084337352</v>
      </c>
      <c r="M37" s="98">
        <f t="shared" ref="M37" si="32">E42</f>
        <v>38.152610441767074</v>
      </c>
      <c r="N37" s="97">
        <f t="shared" ref="N37" si="33">F42</f>
        <v>6.8273092369477917</v>
      </c>
      <c r="O37" s="98">
        <f t="shared" ref="O37" si="34">G42</f>
        <v>3.2128514056224895</v>
      </c>
      <c r="P37" s="99">
        <f t="shared" ref="P37" si="35">H42</f>
        <v>0.40160642570281119</v>
      </c>
      <c r="Q37" s="24">
        <f t="shared" ref="Q37:Q39" si="36">K37+L37</f>
        <v>51.405622489959839</v>
      </c>
      <c r="R37" s="24">
        <f t="shared" ref="R37:R40" si="37">M37+N37</f>
        <v>44.979919678714865</v>
      </c>
      <c r="S37" s="25">
        <f t="shared" ref="S37:S40" si="38">Q37-R37</f>
        <v>6.4257028112449746</v>
      </c>
    </row>
    <row r="38" spans="1:19" ht="13.5" customHeight="1" x14ac:dyDescent="0.2">
      <c r="A38" s="285"/>
      <c r="B38" s="20">
        <f>B37/$B$33*100</f>
        <v>7.3406310367031544</v>
      </c>
      <c r="C38" s="20">
        <f t="shared" ref="C38:H38" si="39">C37/$B37*100</f>
        <v>14.035087719298245</v>
      </c>
      <c r="D38" s="20">
        <f t="shared" si="39"/>
        <v>40.350877192982452</v>
      </c>
      <c r="E38" s="20">
        <f t="shared" si="39"/>
        <v>35.964912280701753</v>
      </c>
      <c r="F38" s="20">
        <f t="shared" si="39"/>
        <v>7.0175438596491224</v>
      </c>
      <c r="G38" s="20">
        <f t="shared" si="39"/>
        <v>1.7543859649122806</v>
      </c>
      <c r="H38" s="20">
        <f t="shared" si="39"/>
        <v>0.8771929824561403</v>
      </c>
      <c r="I38" s="207"/>
      <c r="J38" s="91" t="str">
        <f>A43</f>
        <v>50～59歳(n = 250 )　　</v>
      </c>
      <c r="K38" s="96">
        <f>C44</f>
        <v>2.8000000000000003</v>
      </c>
      <c r="L38" s="97">
        <f t="shared" ref="L38" si="40">D44</f>
        <v>41.6</v>
      </c>
      <c r="M38" s="98">
        <f t="shared" ref="M38" si="41">E44</f>
        <v>40</v>
      </c>
      <c r="N38" s="97">
        <f t="shared" ref="N38" si="42">F44</f>
        <v>10.8</v>
      </c>
      <c r="O38" s="98">
        <f t="shared" ref="O38" si="43">G44</f>
        <v>4.3999999999999995</v>
      </c>
      <c r="P38" s="99">
        <f t="shared" ref="P38" si="44">H44</f>
        <v>0.4</v>
      </c>
      <c r="Q38" s="24">
        <f t="shared" si="36"/>
        <v>44.4</v>
      </c>
      <c r="R38" s="24">
        <f t="shared" si="37"/>
        <v>50.8</v>
      </c>
      <c r="S38" s="25">
        <f t="shared" si="38"/>
        <v>-6.3999999999999986</v>
      </c>
    </row>
    <row r="39" spans="1:19" ht="13.5" customHeight="1" x14ac:dyDescent="0.2">
      <c r="A39" s="284" t="str">
        <f>'問1S（表）'!A45</f>
        <v>30～39歳(n = 174 )　　</v>
      </c>
      <c r="B39" s="36">
        <f>'問1S（表）'!B45</f>
        <v>174</v>
      </c>
      <c r="C39" s="28">
        <v>10</v>
      </c>
      <c r="D39" s="29">
        <v>82</v>
      </c>
      <c r="E39" s="30">
        <v>67</v>
      </c>
      <c r="F39" s="29">
        <v>9</v>
      </c>
      <c r="G39" s="30">
        <v>6</v>
      </c>
      <c r="H39" s="31">
        <v>0</v>
      </c>
      <c r="I39" s="207"/>
      <c r="J39" s="91" t="str">
        <f>A45</f>
        <v>60～69歳(n = 329 )　　</v>
      </c>
      <c r="K39" s="96">
        <f>C46</f>
        <v>2.43161094224924</v>
      </c>
      <c r="L39" s="97">
        <f t="shared" ref="L39" si="45">D46</f>
        <v>52.27963525835866</v>
      </c>
      <c r="M39" s="98">
        <f t="shared" ref="M39" si="46">E46</f>
        <v>28.875379939209729</v>
      </c>
      <c r="N39" s="97">
        <f t="shared" ref="N39" si="47">F46</f>
        <v>10.030395136778116</v>
      </c>
      <c r="O39" s="98">
        <f t="shared" ref="O39" si="48">G46</f>
        <v>5.1671732522796354</v>
      </c>
      <c r="P39" s="99">
        <f t="shared" ref="P39" si="49">H46</f>
        <v>1.21580547112462</v>
      </c>
      <c r="Q39" s="24">
        <f t="shared" si="36"/>
        <v>54.711246200607903</v>
      </c>
      <c r="R39" s="24">
        <f t="shared" si="37"/>
        <v>38.905775075987847</v>
      </c>
      <c r="S39" s="25">
        <f t="shared" si="38"/>
        <v>15.805471124620055</v>
      </c>
    </row>
    <row r="40" spans="1:19" ht="13.5" customHeight="1" x14ac:dyDescent="0.2">
      <c r="A40" s="285"/>
      <c r="B40" s="20">
        <f>B39/$B$33*100</f>
        <v>11.204121056020606</v>
      </c>
      <c r="C40" s="20">
        <f t="shared" ref="C40:H40" si="50">C39/$B39*100</f>
        <v>5.7471264367816088</v>
      </c>
      <c r="D40" s="20">
        <f t="shared" si="50"/>
        <v>47.126436781609193</v>
      </c>
      <c r="E40" s="20">
        <f t="shared" si="50"/>
        <v>38.505747126436781</v>
      </c>
      <c r="F40" s="20">
        <f t="shared" si="50"/>
        <v>5.1724137931034484</v>
      </c>
      <c r="G40" s="20">
        <f t="shared" si="50"/>
        <v>3.4482758620689653</v>
      </c>
      <c r="H40" s="20">
        <f t="shared" si="50"/>
        <v>0</v>
      </c>
      <c r="I40" s="207"/>
      <c r="J40" s="77" t="str">
        <f>A47</f>
        <v>70歳以上(n = 382 )　　</v>
      </c>
      <c r="K40" s="86">
        <f>C48</f>
        <v>3.4031413612565444</v>
      </c>
      <c r="L40" s="87">
        <f t="shared" ref="L40" si="51">D48</f>
        <v>58.376963350785338</v>
      </c>
      <c r="M40" s="88">
        <f t="shared" ref="M40" si="52">E48</f>
        <v>24.345549738219894</v>
      </c>
      <c r="N40" s="87">
        <f t="shared" ref="N40" si="53">F48</f>
        <v>8.1151832460732987</v>
      </c>
      <c r="O40" s="88">
        <f t="shared" ref="O40" si="54">G48</f>
        <v>4.4502617801047117</v>
      </c>
      <c r="P40" s="89">
        <f t="shared" ref="P40" si="55">H48</f>
        <v>1.3089005235602094</v>
      </c>
      <c r="Q40" s="24">
        <f>K40+L40</f>
        <v>61.780104712041883</v>
      </c>
      <c r="R40" s="24">
        <f t="shared" si="37"/>
        <v>32.460732984293195</v>
      </c>
      <c r="S40" s="25">
        <f t="shared" si="38"/>
        <v>29.319371727748688</v>
      </c>
    </row>
    <row r="41" spans="1:19" x14ac:dyDescent="0.2">
      <c r="A41" s="284" t="str">
        <f>'問1S（表）'!A47</f>
        <v>40～49歳(n = 249 )　　</v>
      </c>
      <c r="B41" s="36">
        <f>'問1S（表）'!B47</f>
        <v>249</v>
      </c>
      <c r="C41" s="28">
        <v>8</v>
      </c>
      <c r="D41" s="29">
        <v>120</v>
      </c>
      <c r="E41" s="30">
        <v>95</v>
      </c>
      <c r="F41" s="29">
        <v>17</v>
      </c>
      <c r="G41" s="30">
        <v>8</v>
      </c>
      <c r="H41" s="31">
        <v>1</v>
      </c>
      <c r="I41" s="207"/>
      <c r="Q41" s="24"/>
      <c r="R41" s="24"/>
      <c r="S41" s="25"/>
    </row>
    <row r="42" spans="1:19" x14ac:dyDescent="0.2">
      <c r="A42" s="285"/>
      <c r="B42" s="20">
        <f>B41/$B$33*100</f>
        <v>16.033483580167417</v>
      </c>
      <c r="C42" s="20">
        <f t="shared" ref="C42:H42" si="56">C41/$B41*100</f>
        <v>3.2128514056224895</v>
      </c>
      <c r="D42" s="20">
        <f t="shared" si="56"/>
        <v>48.192771084337352</v>
      </c>
      <c r="E42" s="20">
        <f t="shared" si="56"/>
        <v>38.152610441767074</v>
      </c>
      <c r="F42" s="20">
        <f t="shared" si="56"/>
        <v>6.8273092369477917</v>
      </c>
      <c r="G42" s="20">
        <f t="shared" si="56"/>
        <v>3.2128514056224895</v>
      </c>
      <c r="H42" s="20">
        <f t="shared" si="56"/>
        <v>0.40160642570281119</v>
      </c>
      <c r="I42" s="207"/>
      <c r="S42" s="58"/>
    </row>
    <row r="43" spans="1:19" x14ac:dyDescent="0.2">
      <c r="A43" s="284" t="str">
        <f>'問1S（表）'!A49</f>
        <v>50～59歳(n = 250 )　　</v>
      </c>
      <c r="B43" s="36">
        <f>'問1S（表）'!B49</f>
        <v>250</v>
      </c>
      <c r="C43" s="28">
        <v>7</v>
      </c>
      <c r="D43" s="29">
        <v>104</v>
      </c>
      <c r="E43" s="30">
        <v>100</v>
      </c>
      <c r="F43" s="29">
        <v>27</v>
      </c>
      <c r="G43" s="30">
        <v>11</v>
      </c>
      <c r="H43" s="31">
        <v>1</v>
      </c>
      <c r="I43" s="207"/>
      <c r="S43" s="58"/>
    </row>
    <row r="44" spans="1:19" x14ac:dyDescent="0.2">
      <c r="A44" s="285"/>
      <c r="B44" s="20">
        <f>B43/$B$33*100</f>
        <v>16.097875080489377</v>
      </c>
      <c r="C44" s="20">
        <f t="shared" ref="C44:H44" si="57">C43/$B43*100</f>
        <v>2.8000000000000003</v>
      </c>
      <c r="D44" s="20">
        <f t="shared" si="57"/>
        <v>41.6</v>
      </c>
      <c r="E44" s="20">
        <f t="shared" si="57"/>
        <v>40</v>
      </c>
      <c r="F44" s="20">
        <f t="shared" si="57"/>
        <v>10.8</v>
      </c>
      <c r="G44" s="20">
        <f t="shared" si="57"/>
        <v>4.3999999999999995</v>
      </c>
      <c r="H44" s="20">
        <f t="shared" si="57"/>
        <v>0.4</v>
      </c>
      <c r="I44" s="207"/>
      <c r="S44" s="58"/>
    </row>
    <row r="45" spans="1:19" x14ac:dyDescent="0.2">
      <c r="A45" s="284" t="str">
        <f>'問1S（表）'!A51</f>
        <v>60～69歳(n = 329 )　　</v>
      </c>
      <c r="B45" s="36">
        <f>'問1S（表）'!B51</f>
        <v>329</v>
      </c>
      <c r="C45" s="28">
        <v>8</v>
      </c>
      <c r="D45" s="29">
        <v>172</v>
      </c>
      <c r="E45" s="30">
        <v>95</v>
      </c>
      <c r="F45" s="29">
        <v>33</v>
      </c>
      <c r="G45" s="30">
        <v>17</v>
      </c>
      <c r="H45" s="31">
        <v>4</v>
      </c>
      <c r="I45" s="207"/>
      <c r="S45" s="58"/>
    </row>
    <row r="46" spans="1:19" x14ac:dyDescent="0.2">
      <c r="A46" s="285"/>
      <c r="B46" s="20">
        <f>B45/$B$33*100</f>
        <v>21.184803605924017</v>
      </c>
      <c r="C46" s="20">
        <f t="shared" ref="C46:H46" si="58">C45/$B45*100</f>
        <v>2.43161094224924</v>
      </c>
      <c r="D46" s="20">
        <f t="shared" si="58"/>
        <v>52.27963525835866</v>
      </c>
      <c r="E46" s="20">
        <f t="shared" si="58"/>
        <v>28.875379939209729</v>
      </c>
      <c r="F46" s="20">
        <f t="shared" si="58"/>
        <v>10.030395136778116</v>
      </c>
      <c r="G46" s="20">
        <f t="shared" si="58"/>
        <v>5.1671732522796354</v>
      </c>
      <c r="H46" s="20">
        <f t="shared" si="58"/>
        <v>1.21580547112462</v>
      </c>
      <c r="I46" s="207"/>
      <c r="S46" s="58"/>
    </row>
    <row r="47" spans="1:19" x14ac:dyDescent="0.2">
      <c r="A47" s="284" t="str">
        <f>'問1S（表）'!A53</f>
        <v>70歳以上(n = 382 )　　</v>
      </c>
      <c r="B47" s="36">
        <f>'問1S（表）'!B53</f>
        <v>382</v>
      </c>
      <c r="C47" s="28">
        <v>13</v>
      </c>
      <c r="D47" s="29">
        <v>223</v>
      </c>
      <c r="E47" s="30">
        <v>93</v>
      </c>
      <c r="F47" s="29">
        <v>31</v>
      </c>
      <c r="G47" s="30">
        <v>17</v>
      </c>
      <c r="H47" s="31">
        <v>5</v>
      </c>
      <c r="I47" s="207"/>
      <c r="S47" s="58"/>
    </row>
    <row r="48" spans="1:19" x14ac:dyDescent="0.2">
      <c r="A48" s="285"/>
      <c r="B48" s="20">
        <f>B47/$B$33*100</f>
        <v>24.597553122987765</v>
      </c>
      <c r="C48" s="20">
        <f t="shared" ref="C48:H48" si="59">C47/$B47*100</f>
        <v>3.4031413612565444</v>
      </c>
      <c r="D48" s="20">
        <f t="shared" si="59"/>
        <v>58.376963350785338</v>
      </c>
      <c r="E48" s="20">
        <f t="shared" si="59"/>
        <v>24.345549738219894</v>
      </c>
      <c r="F48" s="20">
        <f t="shared" si="59"/>
        <v>8.1151832460732987</v>
      </c>
      <c r="G48" s="20">
        <f t="shared" si="59"/>
        <v>4.4502617801047117</v>
      </c>
      <c r="H48" s="20">
        <f t="shared" si="59"/>
        <v>1.3089005235602094</v>
      </c>
      <c r="I48" s="207"/>
      <c r="S48" s="58"/>
    </row>
    <row r="49" spans="1:19" x14ac:dyDescent="0.2">
      <c r="S49" s="58"/>
    </row>
    <row r="50" spans="1:19" ht="13.5" customHeight="1" x14ac:dyDescent="0.2">
      <c r="A50" s="3" t="s">
        <v>47</v>
      </c>
      <c r="B50" s="1" t="str">
        <f>B31</f>
        <v>くらしの満足度</v>
      </c>
      <c r="C50" s="8"/>
      <c r="D50" s="8"/>
      <c r="E50" s="8"/>
      <c r="F50" s="8"/>
      <c r="G50" s="9" t="s">
        <v>19</v>
      </c>
      <c r="H50" s="9"/>
      <c r="S50" s="58"/>
    </row>
    <row r="51" spans="1:19" ht="22.5" customHeight="1" x14ac:dyDescent="0.2">
      <c r="A51" s="13" t="s">
        <v>27</v>
      </c>
      <c r="B51" s="67" t="str">
        <f>B32</f>
        <v>調査数</v>
      </c>
      <c r="C51" s="68" t="str">
        <f t="shared" ref="C51:H51" si="60">C32</f>
        <v>十分満足している</v>
      </c>
      <c r="D51" s="69" t="str">
        <f t="shared" si="60"/>
        <v>おおむね満足している</v>
      </c>
      <c r="E51" s="70" t="str">
        <f t="shared" si="60"/>
        <v>まだまだ不満だ</v>
      </c>
      <c r="F51" s="69" t="str">
        <f t="shared" si="60"/>
        <v>きわめて不満だ</v>
      </c>
      <c r="G51" s="70" t="str">
        <f t="shared" si="60"/>
        <v>わからない</v>
      </c>
      <c r="H51" s="71" t="str">
        <f t="shared" si="60"/>
        <v>無回答</v>
      </c>
      <c r="I51" s="21" t="s">
        <v>35</v>
      </c>
      <c r="J51" s="12" t="str">
        <f>A51</f>
        <v>【居住圏域別】</v>
      </c>
      <c r="K51" s="68" t="str">
        <f t="shared" ref="K51:P51" si="61">C51</f>
        <v>十分満足している</v>
      </c>
      <c r="L51" s="69" t="str">
        <f t="shared" si="61"/>
        <v>おおむね満足している</v>
      </c>
      <c r="M51" s="70" t="str">
        <f t="shared" si="61"/>
        <v>まだまだ不満だ</v>
      </c>
      <c r="N51" s="69" t="str">
        <f t="shared" si="61"/>
        <v>きわめて不満だ</v>
      </c>
      <c r="O51" s="70" t="str">
        <f t="shared" si="61"/>
        <v>わからない</v>
      </c>
      <c r="P51" s="71" t="str">
        <f t="shared" si="61"/>
        <v>無回答</v>
      </c>
      <c r="Q51" s="54" t="s">
        <v>96</v>
      </c>
      <c r="R51" s="54" t="s">
        <v>97</v>
      </c>
      <c r="S51" s="59" t="s">
        <v>45</v>
      </c>
    </row>
    <row r="52" spans="1:19" ht="13.5" customHeight="1" x14ac:dyDescent="0.2">
      <c r="A52" s="284" t="str">
        <f>'問1S（表）'!A62</f>
        <v>全体(n = 1,553 )　　</v>
      </c>
      <c r="B52" s="36">
        <f>SUM(C52:H52)</f>
        <v>1553</v>
      </c>
      <c r="C52" s="36">
        <v>66</v>
      </c>
      <c r="D52" s="36">
        <v>768</v>
      </c>
      <c r="E52" s="36">
        <v>511</v>
      </c>
      <c r="F52" s="36">
        <v>130</v>
      </c>
      <c r="G52" s="36">
        <v>65</v>
      </c>
      <c r="H52" s="36">
        <v>13</v>
      </c>
      <c r="J52" s="75" t="str">
        <f>A52</f>
        <v>全体(n = 1,553 )　　</v>
      </c>
      <c r="K52" s="78">
        <f t="shared" ref="K52:P52" si="62">C53</f>
        <v>4.249839021249195</v>
      </c>
      <c r="L52" s="79">
        <f t="shared" si="62"/>
        <v>49.452672247263365</v>
      </c>
      <c r="M52" s="80">
        <f t="shared" si="62"/>
        <v>32.904056664520283</v>
      </c>
      <c r="N52" s="79">
        <f t="shared" si="62"/>
        <v>8.3708950418544763</v>
      </c>
      <c r="O52" s="80">
        <f t="shared" si="62"/>
        <v>4.1854475209272382</v>
      </c>
      <c r="P52" s="81">
        <f t="shared" si="62"/>
        <v>0.83708950418544747</v>
      </c>
      <c r="Q52" s="55">
        <f>K52+L52</f>
        <v>53.702511268512559</v>
      </c>
      <c r="R52" s="55">
        <f>M52+N52</f>
        <v>41.274951706374758</v>
      </c>
      <c r="S52" s="57">
        <f>Q52-R52</f>
        <v>12.427559562137802</v>
      </c>
    </row>
    <row r="53" spans="1:19" ht="13.5" customHeight="1" x14ac:dyDescent="0.2">
      <c r="A53" s="285"/>
      <c r="B53" s="37"/>
      <c r="C53" s="20">
        <f t="shared" ref="C53" si="63">C52/$B52*100</f>
        <v>4.249839021249195</v>
      </c>
      <c r="D53" s="20">
        <f t="shared" ref="D53" si="64">D52/$B52*100</f>
        <v>49.452672247263365</v>
      </c>
      <c r="E53" s="20">
        <f t="shared" ref="E53" si="65">E52/$B52*100</f>
        <v>32.904056664520283</v>
      </c>
      <c r="F53" s="20">
        <f t="shared" ref="F53" si="66">F52/$B52*100</f>
        <v>8.3708950418544763</v>
      </c>
      <c r="G53" s="20">
        <f t="shared" ref="G53" si="67">G52/$B52*100</f>
        <v>4.1854475209272382</v>
      </c>
      <c r="H53" s="20">
        <f t="shared" ref="H53" si="68">H52/$B52*100</f>
        <v>0.83708950418544747</v>
      </c>
      <c r="J53" s="90" t="str">
        <f>A54</f>
        <v>岐阜圏域(n = 584 )　　</v>
      </c>
      <c r="K53" s="92">
        <f t="shared" ref="K53:P53" si="69">C55</f>
        <v>5.4794520547945202</v>
      </c>
      <c r="L53" s="93">
        <f t="shared" si="69"/>
        <v>50.856164383561641</v>
      </c>
      <c r="M53" s="94">
        <f t="shared" si="69"/>
        <v>29.109589041095891</v>
      </c>
      <c r="N53" s="93">
        <f t="shared" si="69"/>
        <v>9.5890410958904102</v>
      </c>
      <c r="O53" s="94">
        <f t="shared" si="69"/>
        <v>3.595890410958904</v>
      </c>
      <c r="P53" s="95">
        <f t="shared" si="69"/>
        <v>1.3698630136986301</v>
      </c>
      <c r="Q53" s="24">
        <f t="shared" ref="Q53:Q57" si="70">K53+L53</f>
        <v>56.335616438356162</v>
      </c>
      <c r="R53" s="24">
        <f t="shared" ref="R53:R57" si="71">M53+N53</f>
        <v>38.698630136986303</v>
      </c>
      <c r="S53" s="25">
        <f>Q53-R53</f>
        <v>17.636986301369859</v>
      </c>
    </row>
    <row r="54" spans="1:19" ht="13.5" customHeight="1" x14ac:dyDescent="0.2">
      <c r="A54" s="284" t="str">
        <f>'問1S（表）'!A64</f>
        <v>岐阜圏域(n = 584 )　　</v>
      </c>
      <c r="B54" s="36">
        <f>'問1S（表）'!B64</f>
        <v>584</v>
      </c>
      <c r="C54" s="28">
        <v>32</v>
      </c>
      <c r="D54" s="29">
        <v>297</v>
      </c>
      <c r="E54" s="30">
        <v>170</v>
      </c>
      <c r="F54" s="29">
        <v>56</v>
      </c>
      <c r="G54" s="30">
        <v>21</v>
      </c>
      <c r="H54" s="31">
        <v>8</v>
      </c>
      <c r="J54" s="91" t="str">
        <f>A56</f>
        <v>西濃圏域(n = 280 )　　</v>
      </c>
      <c r="K54" s="96">
        <f t="shared" ref="K54:P54" si="72">C57</f>
        <v>3.9285714285714284</v>
      </c>
      <c r="L54" s="97">
        <f t="shared" si="72"/>
        <v>47.857142857142861</v>
      </c>
      <c r="M54" s="98">
        <f t="shared" si="72"/>
        <v>36.071428571428569</v>
      </c>
      <c r="N54" s="97">
        <f t="shared" si="72"/>
        <v>8.5714285714285712</v>
      </c>
      <c r="O54" s="98">
        <f t="shared" si="72"/>
        <v>3.214285714285714</v>
      </c>
      <c r="P54" s="99">
        <f t="shared" si="72"/>
        <v>0.35714285714285715</v>
      </c>
      <c r="Q54" s="24">
        <f t="shared" si="70"/>
        <v>51.785714285714292</v>
      </c>
      <c r="R54" s="24">
        <f t="shared" si="71"/>
        <v>44.642857142857139</v>
      </c>
      <c r="S54" s="25">
        <f>Q54-R54</f>
        <v>7.142857142857153</v>
      </c>
    </row>
    <row r="55" spans="1:19" ht="13.5" customHeight="1" x14ac:dyDescent="0.2">
      <c r="A55" s="285"/>
      <c r="B55" s="20">
        <f>B54/$B$52*100</f>
        <v>37.604636188023186</v>
      </c>
      <c r="C55" s="20">
        <f t="shared" ref="C55:H55" si="73">C54/$B54*100</f>
        <v>5.4794520547945202</v>
      </c>
      <c r="D55" s="20">
        <f t="shared" si="73"/>
        <v>50.856164383561641</v>
      </c>
      <c r="E55" s="20">
        <f t="shared" si="73"/>
        <v>29.109589041095891</v>
      </c>
      <c r="F55" s="20">
        <f t="shared" si="73"/>
        <v>9.5890410958904102</v>
      </c>
      <c r="G55" s="20">
        <f t="shared" si="73"/>
        <v>3.595890410958904</v>
      </c>
      <c r="H55" s="20">
        <f t="shared" si="73"/>
        <v>1.3698630136986301</v>
      </c>
      <c r="J55" s="91" t="str">
        <f>A58</f>
        <v>中濃圏域(n = 279 )　　</v>
      </c>
      <c r="K55" s="96">
        <f t="shared" ref="K55:P55" si="74">C59</f>
        <v>2.8673835125448028</v>
      </c>
      <c r="L55" s="97">
        <f t="shared" si="74"/>
        <v>51.25448028673835</v>
      </c>
      <c r="M55" s="98">
        <f t="shared" si="74"/>
        <v>33.691756272401435</v>
      </c>
      <c r="N55" s="97">
        <f t="shared" si="74"/>
        <v>7.5268817204301079</v>
      </c>
      <c r="O55" s="98">
        <f t="shared" si="74"/>
        <v>4.6594982078853047</v>
      </c>
      <c r="P55" s="99">
        <f t="shared" si="74"/>
        <v>0</v>
      </c>
      <c r="Q55" s="24">
        <f t="shared" si="70"/>
        <v>54.121863799283155</v>
      </c>
      <c r="R55" s="24">
        <f t="shared" si="71"/>
        <v>41.218637992831546</v>
      </c>
      <c r="S55" s="25">
        <f t="shared" ref="S55:S57" si="75">Q55-R55</f>
        <v>12.903225806451609</v>
      </c>
    </row>
    <row r="56" spans="1:19" ht="13.5" customHeight="1" x14ac:dyDescent="0.2">
      <c r="A56" s="284" t="str">
        <f>'問1S（表）'!A66</f>
        <v>西濃圏域(n = 280 )　　</v>
      </c>
      <c r="B56" s="36">
        <f>'問1S（表）'!B66</f>
        <v>280</v>
      </c>
      <c r="C56" s="28">
        <v>11</v>
      </c>
      <c r="D56" s="29">
        <v>134</v>
      </c>
      <c r="E56" s="30">
        <v>101</v>
      </c>
      <c r="F56" s="29">
        <v>24</v>
      </c>
      <c r="G56" s="30">
        <v>9</v>
      </c>
      <c r="H56" s="31">
        <v>1</v>
      </c>
      <c r="J56" s="91" t="str">
        <f>A60</f>
        <v>東濃圏域(n = 262 )　　</v>
      </c>
      <c r="K56" s="96">
        <f t="shared" ref="K56:P56" si="76">C61</f>
        <v>3.0534351145038165</v>
      </c>
      <c r="L56" s="97">
        <f t="shared" si="76"/>
        <v>44.656488549618324</v>
      </c>
      <c r="M56" s="98">
        <f t="shared" si="76"/>
        <v>38.931297709923662</v>
      </c>
      <c r="N56" s="97">
        <f t="shared" si="76"/>
        <v>7.6335877862595423</v>
      </c>
      <c r="O56" s="98">
        <f t="shared" si="76"/>
        <v>5.343511450381679</v>
      </c>
      <c r="P56" s="99">
        <f t="shared" si="76"/>
        <v>0.38167938931297707</v>
      </c>
      <c r="Q56" s="24">
        <f t="shared" si="70"/>
        <v>47.709923664122144</v>
      </c>
      <c r="R56" s="24">
        <f t="shared" si="71"/>
        <v>46.564885496183201</v>
      </c>
      <c r="S56" s="25">
        <f t="shared" si="75"/>
        <v>1.1450381679389423</v>
      </c>
    </row>
    <row r="57" spans="1:19" ht="13.5" customHeight="1" x14ac:dyDescent="0.2">
      <c r="A57" s="285"/>
      <c r="B57" s="20">
        <f>B56/$B$52*100</f>
        <v>18.0296200901481</v>
      </c>
      <c r="C57" s="20">
        <f t="shared" ref="C57:H57" si="77">C56/$B56*100</f>
        <v>3.9285714285714284</v>
      </c>
      <c r="D57" s="20">
        <f t="shared" si="77"/>
        <v>47.857142857142861</v>
      </c>
      <c r="E57" s="20">
        <f t="shared" si="77"/>
        <v>36.071428571428569</v>
      </c>
      <c r="F57" s="20">
        <f t="shared" si="77"/>
        <v>8.5714285714285712</v>
      </c>
      <c r="G57" s="20">
        <f t="shared" si="77"/>
        <v>3.214285714285714</v>
      </c>
      <c r="H57" s="20">
        <f t="shared" si="77"/>
        <v>0.35714285714285715</v>
      </c>
      <c r="J57" s="77" t="str">
        <f>A62</f>
        <v>飛騨圏域(n = 114 )　　</v>
      </c>
      <c r="K57" s="86">
        <f t="shared" ref="K57:P57" si="78">C63</f>
        <v>1.7543859649122806</v>
      </c>
      <c r="L57" s="87">
        <f t="shared" si="78"/>
        <v>53.508771929824562</v>
      </c>
      <c r="M57" s="88">
        <f t="shared" si="78"/>
        <v>30.701754385964914</v>
      </c>
      <c r="N57" s="87">
        <f t="shared" si="78"/>
        <v>7.0175438596491224</v>
      </c>
      <c r="O57" s="88">
        <f t="shared" si="78"/>
        <v>5.2631578947368416</v>
      </c>
      <c r="P57" s="89">
        <f t="shared" si="78"/>
        <v>1.7543859649122806</v>
      </c>
      <c r="Q57" s="24">
        <f t="shared" si="70"/>
        <v>55.263157894736842</v>
      </c>
      <c r="R57" s="24">
        <f t="shared" si="71"/>
        <v>37.719298245614034</v>
      </c>
      <c r="S57" s="25">
        <f t="shared" si="75"/>
        <v>17.543859649122808</v>
      </c>
    </row>
    <row r="58" spans="1:19" x14ac:dyDescent="0.2">
      <c r="A58" s="284" t="str">
        <f>'問1S（表）'!A68</f>
        <v>中濃圏域(n = 279 )　　</v>
      </c>
      <c r="B58" s="36">
        <f>'問1S（表）'!B68</f>
        <v>279</v>
      </c>
      <c r="C58" s="28">
        <v>8</v>
      </c>
      <c r="D58" s="29">
        <v>143</v>
      </c>
      <c r="E58" s="30">
        <v>94</v>
      </c>
      <c r="F58" s="29">
        <v>21</v>
      </c>
      <c r="G58" s="30">
        <v>13</v>
      </c>
      <c r="H58" s="31">
        <v>0</v>
      </c>
      <c r="Q58" s="24"/>
      <c r="R58" s="24"/>
      <c r="S58" s="25"/>
    </row>
    <row r="59" spans="1:19" x14ac:dyDescent="0.2">
      <c r="A59" s="285"/>
      <c r="B59" s="20">
        <f>B58/$B$52*100</f>
        <v>17.965228589826143</v>
      </c>
      <c r="C59" s="20">
        <f t="shared" ref="C59:H59" si="79">C58/$B58*100</f>
        <v>2.8673835125448028</v>
      </c>
      <c r="D59" s="20">
        <f t="shared" si="79"/>
        <v>51.25448028673835</v>
      </c>
      <c r="E59" s="20">
        <f t="shared" si="79"/>
        <v>33.691756272401435</v>
      </c>
      <c r="F59" s="20">
        <f t="shared" si="79"/>
        <v>7.5268817204301079</v>
      </c>
      <c r="G59" s="20">
        <f t="shared" si="79"/>
        <v>4.6594982078853047</v>
      </c>
      <c r="H59" s="20">
        <f t="shared" si="79"/>
        <v>0</v>
      </c>
      <c r="S59" s="58"/>
    </row>
    <row r="60" spans="1:19" x14ac:dyDescent="0.2">
      <c r="A60" s="284" t="str">
        <f>'問1S（表）'!A70</f>
        <v>東濃圏域(n = 262 )　　</v>
      </c>
      <c r="B60" s="36">
        <f>'問1S（表）'!B70</f>
        <v>262</v>
      </c>
      <c r="C60" s="28">
        <v>8</v>
      </c>
      <c r="D60" s="29">
        <v>117</v>
      </c>
      <c r="E60" s="30">
        <v>102</v>
      </c>
      <c r="F60" s="29">
        <v>20</v>
      </c>
      <c r="G60" s="30">
        <v>14</v>
      </c>
      <c r="H60" s="31">
        <v>1</v>
      </c>
      <c r="S60" s="58"/>
    </row>
    <row r="61" spans="1:19" x14ac:dyDescent="0.2">
      <c r="A61" s="285"/>
      <c r="B61" s="20">
        <f>B60/$B$52*100</f>
        <v>16.870573084352866</v>
      </c>
      <c r="C61" s="20">
        <f t="shared" ref="C61:H61" si="80">C60/$B60*100</f>
        <v>3.0534351145038165</v>
      </c>
      <c r="D61" s="20">
        <f t="shared" si="80"/>
        <v>44.656488549618324</v>
      </c>
      <c r="E61" s="20">
        <f t="shared" si="80"/>
        <v>38.931297709923662</v>
      </c>
      <c r="F61" s="20">
        <f t="shared" si="80"/>
        <v>7.6335877862595423</v>
      </c>
      <c r="G61" s="20">
        <f t="shared" si="80"/>
        <v>5.343511450381679</v>
      </c>
      <c r="H61" s="20">
        <f t="shared" si="80"/>
        <v>0.38167938931297707</v>
      </c>
      <c r="S61" s="58"/>
    </row>
    <row r="62" spans="1:19" x14ac:dyDescent="0.2">
      <c r="A62" s="284" t="str">
        <f>'問1S（表）'!A72</f>
        <v>飛騨圏域(n = 114 )　　</v>
      </c>
      <c r="B62" s="36">
        <f>'問1S（表）'!B72</f>
        <v>114</v>
      </c>
      <c r="C62" s="28">
        <v>2</v>
      </c>
      <c r="D62" s="29">
        <v>61</v>
      </c>
      <c r="E62" s="30">
        <v>35</v>
      </c>
      <c r="F62" s="29">
        <v>8</v>
      </c>
      <c r="G62" s="30">
        <v>6</v>
      </c>
      <c r="H62" s="31">
        <v>2</v>
      </c>
      <c r="S62" s="58"/>
    </row>
    <row r="63" spans="1:19" x14ac:dyDescent="0.2">
      <c r="A63" s="285"/>
      <c r="B63" s="20">
        <f>B62/$B$52*100</f>
        <v>7.3406310367031544</v>
      </c>
      <c r="C63" s="20">
        <f t="shared" ref="C63:H63" si="81">C62/$B62*100</f>
        <v>1.7543859649122806</v>
      </c>
      <c r="D63" s="20">
        <f t="shared" si="81"/>
        <v>53.508771929824562</v>
      </c>
      <c r="E63" s="20">
        <f t="shared" si="81"/>
        <v>30.701754385964914</v>
      </c>
      <c r="F63" s="20">
        <f t="shared" si="81"/>
        <v>7.0175438596491224</v>
      </c>
      <c r="G63" s="20">
        <f t="shared" si="81"/>
        <v>5.2631578947368416</v>
      </c>
      <c r="H63" s="20">
        <f t="shared" si="81"/>
        <v>1.7543859649122806</v>
      </c>
      <c r="S63" s="58"/>
    </row>
    <row r="64" spans="1:19" x14ac:dyDescent="0.2">
      <c r="S64" s="58"/>
    </row>
    <row r="65" spans="1:19" x14ac:dyDescent="0.2">
      <c r="A65" s="3" t="s">
        <v>48</v>
      </c>
      <c r="B65" s="1" t="str">
        <f>B22</f>
        <v>くらしの満足度</v>
      </c>
      <c r="C65" s="8"/>
      <c r="D65" s="8"/>
      <c r="E65" s="8"/>
      <c r="F65" s="8"/>
      <c r="G65" s="9" t="s">
        <v>1</v>
      </c>
      <c r="H65" s="9"/>
      <c r="I65" s="8"/>
      <c r="J65" s="8"/>
      <c r="K65" s="8"/>
      <c r="L65" s="8"/>
      <c r="M65" s="8"/>
      <c r="N65" s="8"/>
      <c r="O65" s="8"/>
      <c r="P65" s="8"/>
      <c r="S65" s="58"/>
    </row>
    <row r="66" spans="1:19" ht="32.4" x14ac:dyDescent="0.2">
      <c r="A66" s="12" t="s">
        <v>29</v>
      </c>
      <c r="B66" s="14" t="str">
        <f>B23</f>
        <v>調査数</v>
      </c>
      <c r="C66" s="15" t="str">
        <f t="shared" ref="C66:H66" si="82">C23</f>
        <v>十分満足している</v>
      </c>
      <c r="D66" s="16" t="str">
        <f t="shared" si="82"/>
        <v>おおむね満足している</v>
      </c>
      <c r="E66" s="17" t="str">
        <f t="shared" si="82"/>
        <v>まだまだ不満だ</v>
      </c>
      <c r="F66" s="16" t="str">
        <f t="shared" si="82"/>
        <v>きわめて不満だ</v>
      </c>
      <c r="G66" s="17" t="str">
        <f t="shared" si="82"/>
        <v>わからない</v>
      </c>
      <c r="H66" s="18" t="str">
        <f t="shared" si="82"/>
        <v>無回答</v>
      </c>
      <c r="I66" s="23" t="s">
        <v>30</v>
      </c>
      <c r="J66" s="12" t="str">
        <f t="shared" ref="J66:Q67" si="83">A66</f>
        <v>【職業別】</v>
      </c>
      <c r="K66" s="67" t="str">
        <f t="shared" si="83"/>
        <v>調査数</v>
      </c>
      <c r="L66" s="68" t="str">
        <f t="shared" si="83"/>
        <v>十分満足している</v>
      </c>
      <c r="M66" s="69" t="str">
        <f t="shared" si="83"/>
        <v>おおむね満足している</v>
      </c>
      <c r="N66" s="70" t="str">
        <f t="shared" si="83"/>
        <v>まだまだ不満だ</v>
      </c>
      <c r="O66" s="69" t="str">
        <f t="shared" si="83"/>
        <v>きわめて不満だ</v>
      </c>
      <c r="P66" s="70" t="str">
        <f t="shared" si="83"/>
        <v>わからない</v>
      </c>
      <c r="Q66" s="71" t="str">
        <f t="shared" si="83"/>
        <v>無回答</v>
      </c>
      <c r="S66" s="58"/>
    </row>
    <row r="67" spans="1:19" x14ac:dyDescent="0.2">
      <c r="A67" s="312" t="str">
        <f>'問1S（表）'!A77</f>
        <v>全体(n = 1,553 )　　</v>
      </c>
      <c r="B67" s="36">
        <f>SUM(C67:H67)</f>
        <v>1553</v>
      </c>
      <c r="C67" s="36">
        <v>66</v>
      </c>
      <c r="D67" s="36">
        <v>768</v>
      </c>
      <c r="E67" s="36">
        <v>511</v>
      </c>
      <c r="F67" s="36">
        <v>130</v>
      </c>
      <c r="G67" s="36">
        <v>65</v>
      </c>
      <c r="H67" s="36">
        <v>13</v>
      </c>
      <c r="I67" s="23" t="s">
        <v>31</v>
      </c>
      <c r="J67" s="286" t="str">
        <f t="shared" si="83"/>
        <v>全体(n = 1,553 )　　</v>
      </c>
      <c r="K67" s="122">
        <f t="shared" si="83"/>
        <v>1553</v>
      </c>
      <c r="L67" s="130">
        <f t="shared" si="83"/>
        <v>66</v>
      </c>
      <c r="M67" s="131">
        <f t="shared" si="83"/>
        <v>768</v>
      </c>
      <c r="N67" s="132">
        <f t="shared" si="83"/>
        <v>511</v>
      </c>
      <c r="O67" s="131">
        <f t="shared" si="83"/>
        <v>130</v>
      </c>
      <c r="P67" s="132">
        <f t="shared" si="83"/>
        <v>65</v>
      </c>
      <c r="Q67" s="133">
        <f t="shared" si="83"/>
        <v>13</v>
      </c>
      <c r="S67" s="58"/>
    </row>
    <row r="68" spans="1:19" x14ac:dyDescent="0.2">
      <c r="A68" s="313"/>
      <c r="B68" s="37"/>
      <c r="C68" s="20">
        <f t="shared" ref="C68" si="84">C67/$B67*100</f>
        <v>4.249839021249195</v>
      </c>
      <c r="D68" s="20">
        <f t="shared" ref="D68" si="85">D67/$B67*100</f>
        <v>49.452672247263365</v>
      </c>
      <c r="E68" s="20">
        <f t="shared" ref="E68" si="86">E67/$B67*100</f>
        <v>32.904056664520283</v>
      </c>
      <c r="F68" s="20">
        <f t="shared" ref="F68" si="87">F67/$B67*100</f>
        <v>8.3708950418544763</v>
      </c>
      <c r="G68" s="20">
        <f t="shared" ref="G68:H68" si="88">G67/$B67*100</f>
        <v>4.1854475209272382</v>
      </c>
      <c r="H68" s="20">
        <f t="shared" si="88"/>
        <v>0.83708950418544747</v>
      </c>
      <c r="I68" s="23" t="s">
        <v>32</v>
      </c>
      <c r="J68" s="287"/>
      <c r="K68" s="123">
        <f t="shared" ref="K68:Q70" si="89">B68</f>
        <v>0</v>
      </c>
      <c r="L68" s="134">
        <f t="shared" si="89"/>
        <v>4.249839021249195</v>
      </c>
      <c r="M68" s="135">
        <f t="shared" si="89"/>
        <v>49.452672247263365</v>
      </c>
      <c r="N68" s="136">
        <f t="shared" si="89"/>
        <v>32.904056664520283</v>
      </c>
      <c r="O68" s="135">
        <f t="shared" si="89"/>
        <v>8.3708950418544763</v>
      </c>
      <c r="P68" s="136">
        <f t="shared" si="89"/>
        <v>4.1854475209272382</v>
      </c>
      <c r="Q68" s="137">
        <f t="shared" si="89"/>
        <v>0.83708950418544747</v>
      </c>
      <c r="S68" s="58"/>
    </row>
    <row r="69" spans="1:19" x14ac:dyDescent="0.2">
      <c r="A69" s="312" t="str">
        <f>'問1S（表）'!A79</f>
        <v>自営業(n = 145 )　　</v>
      </c>
      <c r="B69" s="36">
        <f>'問1S（表）'!B79</f>
        <v>145</v>
      </c>
      <c r="C69" s="28">
        <v>4</v>
      </c>
      <c r="D69" s="29">
        <v>57</v>
      </c>
      <c r="E69" s="30">
        <v>58</v>
      </c>
      <c r="F69" s="29">
        <v>21</v>
      </c>
      <c r="G69" s="30">
        <v>2</v>
      </c>
      <c r="H69" s="31"/>
      <c r="I69" s="23" t="s">
        <v>33</v>
      </c>
      <c r="J69" s="286" t="str">
        <f>A69</f>
        <v>自営業(n = 145 )　　</v>
      </c>
      <c r="K69" s="122">
        <f t="shared" si="89"/>
        <v>145</v>
      </c>
      <c r="L69" s="130">
        <f t="shared" si="89"/>
        <v>4</v>
      </c>
      <c r="M69" s="131">
        <f t="shared" si="89"/>
        <v>57</v>
      </c>
      <c r="N69" s="132">
        <f t="shared" si="89"/>
        <v>58</v>
      </c>
      <c r="O69" s="131">
        <f t="shared" si="89"/>
        <v>21</v>
      </c>
      <c r="P69" s="132">
        <f t="shared" si="89"/>
        <v>2</v>
      </c>
      <c r="Q69" s="133">
        <f t="shared" si="89"/>
        <v>0</v>
      </c>
      <c r="S69" s="58"/>
    </row>
    <row r="70" spans="1:19" x14ac:dyDescent="0.2">
      <c r="A70" s="313"/>
      <c r="B70" s="20">
        <f>B69/$B$67*100</f>
        <v>9.3367675466838378</v>
      </c>
      <c r="C70" s="20">
        <f t="shared" ref="C70" si="90">C69/$B69*100</f>
        <v>2.7586206896551726</v>
      </c>
      <c r="D70" s="20">
        <f t="shared" ref="D70" si="91">D69/$B69*100</f>
        <v>39.310344827586206</v>
      </c>
      <c r="E70" s="20">
        <f t="shared" ref="E70" si="92">E69/$B69*100</f>
        <v>40</v>
      </c>
      <c r="F70" s="20">
        <f t="shared" ref="F70" si="93">F69/$B69*100</f>
        <v>14.482758620689657</v>
      </c>
      <c r="G70" s="20">
        <f t="shared" ref="G70" si="94">G69/$B69*100</f>
        <v>1.3793103448275863</v>
      </c>
      <c r="H70" s="20"/>
      <c r="I70" s="23" t="s">
        <v>34</v>
      </c>
      <c r="J70" s="287"/>
      <c r="K70" s="123">
        <f t="shared" si="89"/>
        <v>9.3367675466838378</v>
      </c>
      <c r="L70" s="134">
        <f t="shared" si="89"/>
        <v>2.7586206896551726</v>
      </c>
      <c r="M70" s="135">
        <f t="shared" si="89"/>
        <v>39.310344827586206</v>
      </c>
      <c r="N70" s="136">
        <f t="shared" si="89"/>
        <v>40</v>
      </c>
      <c r="O70" s="135">
        <f t="shared" si="89"/>
        <v>14.482758620689657</v>
      </c>
      <c r="P70" s="136">
        <f t="shared" si="89"/>
        <v>1.3793103448275863</v>
      </c>
      <c r="Q70" s="137">
        <f t="shared" si="89"/>
        <v>0</v>
      </c>
      <c r="S70" s="58"/>
    </row>
    <row r="71" spans="1:19" x14ac:dyDescent="0.2">
      <c r="A71" s="312" t="str">
        <f>'問1S（表）'!A81</f>
        <v>自由業(※1)(n = 14 )　　</v>
      </c>
      <c r="B71" s="36">
        <f>'問1S（表）'!B81</f>
        <v>14</v>
      </c>
      <c r="C71" s="28">
        <v>1</v>
      </c>
      <c r="D71" s="29">
        <v>11</v>
      </c>
      <c r="E71" s="30">
        <v>0</v>
      </c>
      <c r="F71" s="29">
        <v>2</v>
      </c>
      <c r="G71" s="30">
        <v>0</v>
      </c>
      <c r="H71" s="31"/>
      <c r="I71" s="19"/>
      <c r="J71" s="286" t="str">
        <f t="shared" ref="J71:Q71" si="95">A73</f>
        <v>会社・団体役員(n = 152 )　　</v>
      </c>
      <c r="K71" s="122">
        <f t="shared" si="95"/>
        <v>152</v>
      </c>
      <c r="L71" s="130">
        <f t="shared" si="95"/>
        <v>6</v>
      </c>
      <c r="M71" s="131">
        <f t="shared" si="95"/>
        <v>82</v>
      </c>
      <c r="N71" s="132">
        <f t="shared" si="95"/>
        <v>48</v>
      </c>
      <c r="O71" s="131">
        <f t="shared" si="95"/>
        <v>9</v>
      </c>
      <c r="P71" s="132">
        <f t="shared" si="95"/>
        <v>7</v>
      </c>
      <c r="Q71" s="133">
        <f t="shared" si="95"/>
        <v>0</v>
      </c>
      <c r="S71" s="58"/>
    </row>
    <row r="72" spans="1:19" x14ac:dyDescent="0.2">
      <c r="A72" s="313"/>
      <c r="B72" s="20">
        <f>B71/$B$67*100</f>
        <v>0.90148100450740498</v>
      </c>
      <c r="C72" s="20">
        <f t="shared" ref="C72" si="96">C71/$B71*100</f>
        <v>7.1428571428571423</v>
      </c>
      <c r="D72" s="20">
        <f t="shared" ref="D72" si="97">D71/$B71*100</f>
        <v>78.571428571428569</v>
      </c>
      <c r="E72" s="20">
        <f t="shared" ref="E72" si="98">E71/$B71*100</f>
        <v>0</v>
      </c>
      <c r="F72" s="20">
        <f t="shared" ref="F72" si="99">F71/$B71*100</f>
        <v>14.285714285714285</v>
      </c>
      <c r="G72" s="20">
        <f t="shared" ref="G72" si="100">G71/$B71*100</f>
        <v>0</v>
      </c>
      <c r="H72" s="20"/>
      <c r="I72" s="19"/>
      <c r="J72" s="287"/>
      <c r="K72" s="123">
        <f t="shared" ref="K72:Q76" si="101">B74</f>
        <v>9.787508048937541</v>
      </c>
      <c r="L72" s="134">
        <f t="shared" si="101"/>
        <v>3.9473684210526314</v>
      </c>
      <c r="M72" s="135">
        <f t="shared" si="101"/>
        <v>53.94736842105263</v>
      </c>
      <c r="N72" s="136">
        <f t="shared" si="101"/>
        <v>31.578947368421051</v>
      </c>
      <c r="O72" s="135">
        <f t="shared" si="101"/>
        <v>5.9210526315789469</v>
      </c>
      <c r="P72" s="136">
        <f t="shared" si="101"/>
        <v>4.6052631578947363</v>
      </c>
      <c r="Q72" s="137">
        <f t="shared" si="101"/>
        <v>0</v>
      </c>
      <c r="S72" s="58"/>
    </row>
    <row r="73" spans="1:19" x14ac:dyDescent="0.2">
      <c r="A73" s="312" t="str">
        <f>'問1S（表）'!A83</f>
        <v>会社・団体役員(n = 152 )　　</v>
      </c>
      <c r="B73" s="36">
        <f>'問1S（表）'!B83</f>
        <v>152</v>
      </c>
      <c r="C73" s="28">
        <v>6</v>
      </c>
      <c r="D73" s="29">
        <v>82</v>
      </c>
      <c r="E73" s="30">
        <v>48</v>
      </c>
      <c r="F73" s="29">
        <v>9</v>
      </c>
      <c r="G73" s="30">
        <v>7</v>
      </c>
      <c r="H73" s="31"/>
      <c r="I73" s="19"/>
      <c r="J73" s="290" t="str">
        <f>A75</f>
        <v>正規の従業員・職員(n = 361 )　　</v>
      </c>
      <c r="K73" s="122">
        <f t="shared" si="101"/>
        <v>361</v>
      </c>
      <c r="L73" s="130">
        <f t="shared" si="101"/>
        <v>18</v>
      </c>
      <c r="M73" s="131">
        <f t="shared" si="101"/>
        <v>175</v>
      </c>
      <c r="N73" s="132">
        <f t="shared" si="101"/>
        <v>136</v>
      </c>
      <c r="O73" s="131">
        <f t="shared" si="101"/>
        <v>22</v>
      </c>
      <c r="P73" s="132">
        <f t="shared" si="101"/>
        <v>10</v>
      </c>
      <c r="Q73" s="133">
        <f t="shared" si="101"/>
        <v>0</v>
      </c>
      <c r="S73" s="58"/>
    </row>
    <row r="74" spans="1:19" x14ac:dyDescent="0.2">
      <c r="A74" s="313"/>
      <c r="B74" s="20">
        <f>B73/$B$67*100</f>
        <v>9.787508048937541</v>
      </c>
      <c r="C74" s="20">
        <f t="shared" ref="C74" si="102">C73/$B73*100</f>
        <v>3.9473684210526314</v>
      </c>
      <c r="D74" s="20">
        <f t="shared" ref="D74" si="103">D73/$B73*100</f>
        <v>53.94736842105263</v>
      </c>
      <c r="E74" s="20">
        <f t="shared" ref="E74" si="104">E73/$B73*100</f>
        <v>31.578947368421051</v>
      </c>
      <c r="F74" s="20">
        <f t="shared" ref="F74" si="105">F73/$B73*100</f>
        <v>5.9210526315789469</v>
      </c>
      <c r="G74" s="20">
        <f t="shared" ref="G74" si="106">G73/$B73*100</f>
        <v>4.6052631578947363</v>
      </c>
      <c r="H74" s="20"/>
      <c r="I74" s="19"/>
      <c r="J74" s="291"/>
      <c r="K74" s="123">
        <f t="shared" si="101"/>
        <v>23.245331616226657</v>
      </c>
      <c r="L74" s="134">
        <f t="shared" si="101"/>
        <v>4.986149584487535</v>
      </c>
      <c r="M74" s="135">
        <f t="shared" si="101"/>
        <v>48.476454293628805</v>
      </c>
      <c r="N74" s="136">
        <f t="shared" si="101"/>
        <v>37.67313019390582</v>
      </c>
      <c r="O74" s="135">
        <f t="shared" si="101"/>
        <v>6.094182825484765</v>
      </c>
      <c r="P74" s="136">
        <f t="shared" si="101"/>
        <v>2.7700831024930745</v>
      </c>
      <c r="Q74" s="137">
        <f t="shared" si="101"/>
        <v>0</v>
      </c>
      <c r="S74" s="58"/>
    </row>
    <row r="75" spans="1:19" x14ac:dyDescent="0.2">
      <c r="A75" s="314" t="str">
        <f>'問1S（表）'!A85</f>
        <v>正規の従業員・職員(n = 361 )　　</v>
      </c>
      <c r="B75" s="36">
        <f>'問1S（表）'!B85</f>
        <v>361</v>
      </c>
      <c r="C75" s="28">
        <v>18</v>
      </c>
      <c r="D75" s="29">
        <v>175</v>
      </c>
      <c r="E75" s="30">
        <v>136</v>
      </c>
      <c r="F75" s="29">
        <v>22</v>
      </c>
      <c r="G75" s="30">
        <v>10</v>
      </c>
      <c r="H75" s="31"/>
      <c r="I75" s="19"/>
      <c r="J75" s="294" t="str">
        <f>A77</f>
        <v>パートタイム・アルバイト・派遣(n = 288 )　　</v>
      </c>
      <c r="K75" s="122">
        <f t="shared" si="101"/>
        <v>288</v>
      </c>
      <c r="L75" s="130">
        <f t="shared" si="101"/>
        <v>8</v>
      </c>
      <c r="M75" s="131">
        <f t="shared" si="101"/>
        <v>139</v>
      </c>
      <c r="N75" s="132">
        <f t="shared" si="101"/>
        <v>95</v>
      </c>
      <c r="O75" s="131">
        <f t="shared" si="101"/>
        <v>31</v>
      </c>
      <c r="P75" s="132">
        <f t="shared" si="101"/>
        <v>15</v>
      </c>
      <c r="Q75" s="133">
        <f t="shared" si="101"/>
        <v>0</v>
      </c>
      <c r="S75" s="58"/>
    </row>
    <row r="76" spans="1:19" x14ac:dyDescent="0.2">
      <c r="A76" s="315"/>
      <c r="B76" s="20">
        <f>B75/$B$67*100</f>
        <v>23.245331616226657</v>
      </c>
      <c r="C76" s="20">
        <f t="shared" ref="C76" si="107">C75/$B75*100</f>
        <v>4.986149584487535</v>
      </c>
      <c r="D76" s="20">
        <f t="shared" ref="D76" si="108">D75/$B75*100</f>
        <v>48.476454293628805</v>
      </c>
      <c r="E76" s="20">
        <f t="shared" ref="E76" si="109">E75/$B75*100</f>
        <v>37.67313019390582</v>
      </c>
      <c r="F76" s="20">
        <f t="shared" ref="F76" si="110">F75/$B75*100</f>
        <v>6.094182825484765</v>
      </c>
      <c r="G76" s="20">
        <f t="shared" ref="G76" si="111">G75/$B75*100</f>
        <v>2.7700831024930745</v>
      </c>
      <c r="H76" s="20"/>
      <c r="I76" s="19"/>
      <c r="J76" s="295"/>
      <c r="K76" s="123">
        <f t="shared" si="101"/>
        <v>18.544752092723758</v>
      </c>
      <c r="L76" s="134">
        <f t="shared" si="101"/>
        <v>2.7777777777777777</v>
      </c>
      <c r="M76" s="135">
        <f t="shared" si="101"/>
        <v>48.263888888888893</v>
      </c>
      <c r="N76" s="136">
        <f t="shared" si="101"/>
        <v>32.986111111111107</v>
      </c>
      <c r="O76" s="135">
        <f t="shared" si="101"/>
        <v>10.763888888888889</v>
      </c>
      <c r="P76" s="136">
        <f t="shared" si="101"/>
        <v>5.2083333333333339</v>
      </c>
      <c r="Q76" s="137">
        <f t="shared" si="101"/>
        <v>0</v>
      </c>
      <c r="S76" s="58"/>
    </row>
    <row r="77" spans="1:19" x14ac:dyDescent="0.2">
      <c r="A77" s="316" t="str">
        <f>'問1S（表）'!A87</f>
        <v>パートタイム・アルバイト・派遣(n = 288 )　　</v>
      </c>
      <c r="B77" s="36">
        <f>'問1S（表）'!B87</f>
        <v>288</v>
      </c>
      <c r="C77" s="28">
        <v>8</v>
      </c>
      <c r="D77" s="29">
        <v>139</v>
      </c>
      <c r="E77" s="30">
        <v>95</v>
      </c>
      <c r="F77" s="29">
        <v>31</v>
      </c>
      <c r="G77" s="30">
        <v>15</v>
      </c>
      <c r="H77" s="31"/>
      <c r="I77" s="19"/>
      <c r="J77" s="286" t="str">
        <f t="shared" ref="J77:Q77" si="112">A81</f>
        <v>家事従事(n = 160 )　　</v>
      </c>
      <c r="K77" s="122">
        <f t="shared" si="112"/>
        <v>160</v>
      </c>
      <c r="L77" s="130">
        <f t="shared" si="112"/>
        <v>6</v>
      </c>
      <c r="M77" s="131">
        <f t="shared" si="112"/>
        <v>93</v>
      </c>
      <c r="N77" s="132">
        <f t="shared" si="112"/>
        <v>44</v>
      </c>
      <c r="O77" s="131">
        <f t="shared" si="112"/>
        <v>4</v>
      </c>
      <c r="P77" s="132">
        <f t="shared" si="112"/>
        <v>10</v>
      </c>
      <c r="Q77" s="133">
        <f t="shared" si="112"/>
        <v>0</v>
      </c>
      <c r="S77" s="58"/>
    </row>
    <row r="78" spans="1:19" x14ac:dyDescent="0.2">
      <c r="A78" s="317"/>
      <c r="B78" s="20">
        <f>B77/$B$67*100</f>
        <v>18.544752092723758</v>
      </c>
      <c r="C78" s="20">
        <f t="shared" ref="C78" si="113">C77/$B77*100</f>
        <v>2.7777777777777777</v>
      </c>
      <c r="D78" s="20">
        <f t="shared" ref="D78" si="114">D77/$B77*100</f>
        <v>48.263888888888893</v>
      </c>
      <c r="E78" s="20">
        <f t="shared" ref="E78" si="115">E77/$B77*100</f>
        <v>32.986111111111107</v>
      </c>
      <c r="F78" s="20">
        <f t="shared" ref="F78" si="116">F77/$B77*100</f>
        <v>10.763888888888889</v>
      </c>
      <c r="G78" s="20">
        <f t="shared" ref="G78" si="117">G77/$B77*100</f>
        <v>5.2083333333333339</v>
      </c>
      <c r="H78" s="20"/>
      <c r="I78" s="19"/>
      <c r="J78" s="287"/>
      <c r="K78" s="123">
        <f t="shared" ref="K78:Q80" si="118">B82</f>
        <v>10.302640051513199</v>
      </c>
      <c r="L78" s="134">
        <f t="shared" si="118"/>
        <v>3.75</v>
      </c>
      <c r="M78" s="135">
        <f t="shared" si="118"/>
        <v>58.125000000000007</v>
      </c>
      <c r="N78" s="136">
        <f t="shared" si="118"/>
        <v>27.500000000000004</v>
      </c>
      <c r="O78" s="135">
        <f t="shared" si="118"/>
        <v>2.5</v>
      </c>
      <c r="P78" s="136">
        <f t="shared" si="118"/>
        <v>6.25</v>
      </c>
      <c r="Q78" s="137">
        <f t="shared" si="118"/>
        <v>0</v>
      </c>
      <c r="S78" s="58"/>
    </row>
    <row r="79" spans="1:19" x14ac:dyDescent="0.2">
      <c r="A79" s="312" t="str">
        <f>'問1S（表）'!A89</f>
        <v>学生(n = 43 )　　</v>
      </c>
      <c r="B79" s="36">
        <f>'問1S（表）'!B89</f>
        <v>43</v>
      </c>
      <c r="C79" s="28">
        <v>7</v>
      </c>
      <c r="D79" s="29">
        <v>18</v>
      </c>
      <c r="E79" s="30">
        <v>13</v>
      </c>
      <c r="F79" s="29">
        <v>2</v>
      </c>
      <c r="G79" s="30">
        <v>2</v>
      </c>
      <c r="H79" s="31"/>
      <c r="I79" s="19"/>
      <c r="J79" s="286" t="str">
        <f>A83</f>
        <v>無職(n = 331 )　　</v>
      </c>
      <c r="K79" s="122">
        <f t="shared" si="118"/>
        <v>331</v>
      </c>
      <c r="L79" s="130">
        <f t="shared" si="118"/>
        <v>14</v>
      </c>
      <c r="M79" s="131">
        <f t="shared" si="118"/>
        <v>165</v>
      </c>
      <c r="N79" s="132">
        <f t="shared" si="118"/>
        <v>98</v>
      </c>
      <c r="O79" s="131">
        <f t="shared" si="118"/>
        <v>33</v>
      </c>
      <c r="P79" s="132">
        <f t="shared" si="118"/>
        <v>17</v>
      </c>
      <c r="Q79" s="133">
        <f t="shared" si="118"/>
        <v>0</v>
      </c>
      <c r="S79" s="58"/>
    </row>
    <row r="80" spans="1:19" x14ac:dyDescent="0.2">
      <c r="A80" s="313"/>
      <c r="B80" s="20">
        <f>B79/$B$67*100</f>
        <v>2.7688345138441726</v>
      </c>
      <c r="C80" s="20">
        <f t="shared" ref="C80" si="119">C79/$B79*100</f>
        <v>16.279069767441861</v>
      </c>
      <c r="D80" s="20">
        <f t="shared" ref="D80" si="120">D79/$B79*100</f>
        <v>41.860465116279073</v>
      </c>
      <c r="E80" s="20">
        <f t="shared" ref="E80" si="121">E79/$B79*100</f>
        <v>30.232558139534881</v>
      </c>
      <c r="F80" s="20">
        <f t="shared" ref="F80" si="122">F79/$B79*100</f>
        <v>4.6511627906976747</v>
      </c>
      <c r="G80" s="20">
        <f t="shared" ref="G80" si="123">G79/$B79*100</f>
        <v>4.6511627906976747</v>
      </c>
      <c r="H80" s="20"/>
      <c r="I80" s="19"/>
      <c r="J80" s="287"/>
      <c r="K80" s="123">
        <f t="shared" si="118"/>
        <v>21.313586606567934</v>
      </c>
      <c r="L80" s="134">
        <f t="shared" si="118"/>
        <v>4.2296072507552873</v>
      </c>
      <c r="M80" s="135">
        <f t="shared" si="118"/>
        <v>49.848942598187314</v>
      </c>
      <c r="N80" s="136">
        <f t="shared" si="118"/>
        <v>29.607250755287005</v>
      </c>
      <c r="O80" s="135">
        <f t="shared" si="118"/>
        <v>9.9697885196374632</v>
      </c>
      <c r="P80" s="136">
        <f t="shared" si="118"/>
        <v>5.1359516616314203</v>
      </c>
      <c r="Q80" s="137">
        <f t="shared" si="118"/>
        <v>0</v>
      </c>
      <c r="S80" s="58"/>
    </row>
    <row r="81" spans="1:19" x14ac:dyDescent="0.2">
      <c r="A81" s="312" t="str">
        <f>'問1S（表）'!A91</f>
        <v>家事従事(n = 160 )　　</v>
      </c>
      <c r="B81" s="36">
        <f>'問1S（表）'!B91</f>
        <v>160</v>
      </c>
      <c r="C81" s="28">
        <v>6</v>
      </c>
      <c r="D81" s="29">
        <v>93</v>
      </c>
      <c r="E81" s="30">
        <v>44</v>
      </c>
      <c r="F81" s="29">
        <v>4</v>
      </c>
      <c r="G81" s="30">
        <v>10</v>
      </c>
      <c r="H81" s="31"/>
      <c r="I81" s="19"/>
      <c r="J81" s="286" t="str">
        <f>'問1S（表）'!I91</f>
        <v>その他(n = 88 )　　</v>
      </c>
      <c r="K81" s="122">
        <f t="shared" ref="K81:Q81" si="124">B71+B79+B85</f>
        <v>88</v>
      </c>
      <c r="L81" s="130">
        <f t="shared" si="124"/>
        <v>9</v>
      </c>
      <c r="M81" s="131">
        <f t="shared" si="124"/>
        <v>42</v>
      </c>
      <c r="N81" s="132">
        <f t="shared" si="124"/>
        <v>26</v>
      </c>
      <c r="O81" s="131">
        <f t="shared" si="124"/>
        <v>8</v>
      </c>
      <c r="P81" s="132">
        <f t="shared" si="124"/>
        <v>2</v>
      </c>
      <c r="Q81" s="133">
        <f t="shared" si="124"/>
        <v>0</v>
      </c>
      <c r="S81" s="58"/>
    </row>
    <row r="82" spans="1:19" ht="13.5" customHeight="1" x14ac:dyDescent="0.2">
      <c r="A82" s="313"/>
      <c r="B82" s="20">
        <f>B81/$B$67*100</f>
        <v>10.302640051513199</v>
      </c>
      <c r="C82" s="20">
        <f t="shared" ref="C82" si="125">C81/$B81*100</f>
        <v>3.75</v>
      </c>
      <c r="D82" s="20">
        <f t="shared" ref="D82" si="126">D81/$B81*100</f>
        <v>58.125000000000007</v>
      </c>
      <c r="E82" s="20">
        <f t="shared" ref="E82" si="127">E81/$B81*100</f>
        <v>27.500000000000004</v>
      </c>
      <c r="F82" s="20">
        <f t="shared" ref="F82" si="128">F81/$B81*100</f>
        <v>2.5</v>
      </c>
      <c r="G82" s="20">
        <f t="shared" ref="G82" si="129">G81/$B81*100</f>
        <v>6.25</v>
      </c>
      <c r="H82" s="20"/>
      <c r="I82" s="19"/>
      <c r="J82" s="287"/>
      <c r="K82" s="134">
        <f>K81/$K$67*100</f>
        <v>5.6664520283322606</v>
      </c>
      <c r="L82" s="134">
        <f t="shared" ref="L82:Q82" si="130">ROUND(L81/$K81*100,1)</f>
        <v>10.199999999999999</v>
      </c>
      <c r="M82" s="135">
        <f t="shared" si="130"/>
        <v>47.7</v>
      </c>
      <c r="N82" s="136">
        <f t="shared" si="130"/>
        <v>29.5</v>
      </c>
      <c r="O82" s="135">
        <f t="shared" si="130"/>
        <v>9.1</v>
      </c>
      <c r="P82" s="136">
        <f t="shared" si="130"/>
        <v>2.2999999999999998</v>
      </c>
      <c r="Q82" s="137">
        <f t="shared" si="130"/>
        <v>0</v>
      </c>
      <c r="S82" s="58"/>
    </row>
    <row r="83" spans="1:19" x14ac:dyDescent="0.2">
      <c r="A83" s="312" t="str">
        <f>'問1S（表）'!A93</f>
        <v>無職(n = 331 )　　</v>
      </c>
      <c r="B83" s="36">
        <f>'問1S（表）'!B93</f>
        <v>331</v>
      </c>
      <c r="C83" s="28">
        <v>14</v>
      </c>
      <c r="D83" s="29">
        <v>165</v>
      </c>
      <c r="E83" s="30">
        <v>98</v>
      </c>
      <c r="F83" s="29">
        <v>33</v>
      </c>
      <c r="G83" s="30">
        <v>17</v>
      </c>
      <c r="H83" s="31"/>
      <c r="I83" s="19"/>
      <c r="J83" s="298" t="s">
        <v>36</v>
      </c>
      <c r="K83" s="22"/>
      <c r="L83" s="22"/>
      <c r="M83" s="22"/>
      <c r="N83" s="4"/>
      <c r="O83" s="4"/>
      <c r="P83" s="4"/>
      <c r="S83" s="58"/>
    </row>
    <row r="84" spans="1:19" ht="13.5" customHeight="1" x14ac:dyDescent="0.2">
      <c r="A84" s="313"/>
      <c r="B84" s="20">
        <f>B83/$B$67*100</f>
        <v>21.313586606567934</v>
      </c>
      <c r="C84" s="20">
        <f t="shared" ref="C84:G86" si="131">C83/$B83*100</f>
        <v>4.2296072507552873</v>
      </c>
      <c r="D84" s="20">
        <f t="shared" ref="D84" si="132">D83/$B83*100</f>
        <v>49.848942598187314</v>
      </c>
      <c r="E84" s="20">
        <f t="shared" ref="E84" si="133">E83/$B83*100</f>
        <v>29.607250755287005</v>
      </c>
      <c r="F84" s="20">
        <f t="shared" ref="F84" si="134">F83/$B83*100</f>
        <v>9.9697885196374632</v>
      </c>
      <c r="G84" s="20">
        <f t="shared" ref="G84" si="135">G83/$B83*100</f>
        <v>5.1359516616314203</v>
      </c>
      <c r="H84" s="20"/>
      <c r="I84" s="19"/>
      <c r="J84" s="299"/>
      <c r="K84" s="8"/>
      <c r="L84" s="8"/>
      <c r="M84" s="8"/>
      <c r="N84" s="8"/>
      <c r="O84" s="8"/>
      <c r="P84" s="8"/>
      <c r="S84" s="58"/>
    </row>
    <row r="85" spans="1:19" ht="13.5" customHeight="1" x14ac:dyDescent="0.2">
      <c r="A85" s="312" t="str">
        <f>'問1S（表）'!A95</f>
        <v>その他(n = 31 )　　</v>
      </c>
      <c r="B85" s="36">
        <f>'問1S（表）'!B95</f>
        <v>31</v>
      </c>
      <c r="C85" s="28">
        <v>1</v>
      </c>
      <c r="D85" s="29">
        <v>13</v>
      </c>
      <c r="E85" s="30">
        <v>13</v>
      </c>
      <c r="F85" s="29">
        <v>4</v>
      </c>
      <c r="G85" s="30">
        <v>0</v>
      </c>
      <c r="H85" s="31"/>
      <c r="I85" s="19"/>
      <c r="J85" s="12" t="str">
        <f>J66</f>
        <v>【職業別】</v>
      </c>
      <c r="K85" s="108" t="str">
        <f t="shared" ref="K85:P85" si="136">L66</f>
        <v>十分満足している</v>
      </c>
      <c r="L85" s="109" t="str">
        <f t="shared" si="136"/>
        <v>おおむね満足している</v>
      </c>
      <c r="M85" s="108" t="str">
        <f t="shared" si="136"/>
        <v>まだまだ不満だ</v>
      </c>
      <c r="N85" s="109" t="str">
        <f t="shared" si="136"/>
        <v>きわめて不満だ</v>
      </c>
      <c r="O85" s="109" t="str">
        <f t="shared" si="136"/>
        <v>わからない</v>
      </c>
      <c r="P85" s="110" t="str">
        <f t="shared" si="136"/>
        <v>無回答</v>
      </c>
      <c r="Q85" s="54" t="s">
        <v>96</v>
      </c>
      <c r="R85" s="54" t="s">
        <v>97</v>
      </c>
      <c r="S85" s="59" t="s">
        <v>45</v>
      </c>
    </row>
    <row r="86" spans="1:19" ht="13.5" customHeight="1" x14ac:dyDescent="0.2">
      <c r="A86" s="313"/>
      <c r="B86" s="20">
        <f>B85/$B$67*100</f>
        <v>1.9961365099806825</v>
      </c>
      <c r="C86" s="20">
        <f t="shared" si="131"/>
        <v>3.225806451612903</v>
      </c>
      <c r="D86" s="20">
        <f t="shared" si="131"/>
        <v>41.935483870967744</v>
      </c>
      <c r="E86" s="20">
        <f t="shared" si="131"/>
        <v>41.935483870967744</v>
      </c>
      <c r="F86" s="20">
        <f t="shared" si="131"/>
        <v>12.903225806451612</v>
      </c>
      <c r="G86" s="20">
        <f t="shared" si="131"/>
        <v>0</v>
      </c>
      <c r="H86" s="20"/>
      <c r="I86" s="19"/>
      <c r="J86" s="75" t="str">
        <f>J67</f>
        <v>全体(n = 1,553 )　　</v>
      </c>
      <c r="K86" s="79">
        <f>L68</f>
        <v>4.249839021249195</v>
      </c>
      <c r="L86" s="80">
        <f t="shared" ref="L86:O86" si="137">M68</f>
        <v>49.452672247263365</v>
      </c>
      <c r="M86" s="79">
        <f t="shared" si="137"/>
        <v>32.904056664520283</v>
      </c>
      <c r="N86" s="80">
        <f t="shared" si="137"/>
        <v>8.3708950418544763</v>
      </c>
      <c r="O86" s="80">
        <f t="shared" si="137"/>
        <v>4.1854475209272382</v>
      </c>
      <c r="P86" s="81">
        <f>Q68</f>
        <v>0.83708950418544747</v>
      </c>
      <c r="Q86" s="55">
        <f>K86+L86</f>
        <v>53.702511268512559</v>
      </c>
      <c r="R86" s="55">
        <f>M86+N86</f>
        <v>41.274951706374758</v>
      </c>
      <c r="S86" s="57">
        <f>Q86-R86</f>
        <v>12.427559562137802</v>
      </c>
    </row>
    <row r="87" spans="1:19" ht="13.5" customHeight="1" x14ac:dyDescent="0.2">
      <c r="J87" s="90" t="str">
        <f>J69</f>
        <v>自営業(n = 145 )　　</v>
      </c>
      <c r="K87" s="93">
        <f>L70</f>
        <v>2.7586206896551726</v>
      </c>
      <c r="L87" s="94">
        <f t="shared" ref="L87:O87" si="138">M70</f>
        <v>39.310344827586206</v>
      </c>
      <c r="M87" s="93">
        <f t="shared" si="138"/>
        <v>40</v>
      </c>
      <c r="N87" s="94">
        <f t="shared" si="138"/>
        <v>14.482758620689657</v>
      </c>
      <c r="O87" s="94">
        <f t="shared" si="138"/>
        <v>1.3793103448275863</v>
      </c>
      <c r="P87" s="95">
        <f t="shared" ref="P87" si="139">Q70</f>
        <v>0</v>
      </c>
      <c r="Q87" s="24">
        <f>K87+L87</f>
        <v>42.068965517241381</v>
      </c>
      <c r="R87" s="24">
        <f t="shared" ref="R87:R93" si="140">M87+N87</f>
        <v>54.482758620689658</v>
      </c>
      <c r="S87" s="25">
        <f>Q87-R87</f>
        <v>-12.413793103448278</v>
      </c>
    </row>
    <row r="88" spans="1:19" ht="13.5" customHeight="1" x14ac:dyDescent="0.2">
      <c r="J88" s="91" t="str">
        <f>J71</f>
        <v>会社・団体役員(n = 152 )　　</v>
      </c>
      <c r="K88" s="97">
        <f>L72</f>
        <v>3.9473684210526314</v>
      </c>
      <c r="L88" s="98">
        <f t="shared" ref="L88:O88" si="141">M72</f>
        <v>53.94736842105263</v>
      </c>
      <c r="M88" s="97">
        <f t="shared" si="141"/>
        <v>31.578947368421051</v>
      </c>
      <c r="N88" s="98">
        <f t="shared" si="141"/>
        <v>5.9210526315789469</v>
      </c>
      <c r="O88" s="98">
        <f t="shared" si="141"/>
        <v>4.6052631578947363</v>
      </c>
      <c r="P88" s="99">
        <f t="shared" ref="P88" si="142">Q72</f>
        <v>0</v>
      </c>
      <c r="Q88" s="24">
        <f>K88+L88</f>
        <v>57.89473684210526</v>
      </c>
      <c r="R88" s="24">
        <f t="shared" si="140"/>
        <v>37.5</v>
      </c>
      <c r="S88" s="25">
        <f>Q88-R88</f>
        <v>20.39473684210526</v>
      </c>
    </row>
    <row r="89" spans="1:19" ht="13.5" customHeight="1" x14ac:dyDescent="0.2">
      <c r="J89" s="91" t="str">
        <f>J73</f>
        <v>正規の従業員・職員(n = 361 )　　</v>
      </c>
      <c r="K89" s="97">
        <f>L74</f>
        <v>4.986149584487535</v>
      </c>
      <c r="L89" s="98">
        <f t="shared" ref="L89:O89" si="143">M74</f>
        <v>48.476454293628805</v>
      </c>
      <c r="M89" s="97">
        <f t="shared" si="143"/>
        <v>37.67313019390582</v>
      </c>
      <c r="N89" s="98">
        <f t="shared" si="143"/>
        <v>6.094182825484765</v>
      </c>
      <c r="O89" s="98">
        <f t="shared" si="143"/>
        <v>2.7700831024930745</v>
      </c>
      <c r="P89" s="99">
        <f t="shared" ref="P89" si="144">Q74</f>
        <v>0</v>
      </c>
      <c r="Q89" s="24">
        <f t="shared" ref="Q89:Q91" si="145">K89+L89</f>
        <v>53.46260387811634</v>
      </c>
      <c r="R89" s="24">
        <f t="shared" si="140"/>
        <v>43.767313019390585</v>
      </c>
      <c r="S89" s="25">
        <f t="shared" ref="S89:S91" si="146">Q89-R89</f>
        <v>9.6952908587257554</v>
      </c>
    </row>
    <row r="90" spans="1:19" ht="13.5" customHeight="1" x14ac:dyDescent="0.2">
      <c r="J90" s="91" t="str">
        <f>J75</f>
        <v>パートタイム・アルバイト・派遣(n = 288 )　　</v>
      </c>
      <c r="K90" s="97">
        <f>L76</f>
        <v>2.7777777777777777</v>
      </c>
      <c r="L90" s="98">
        <f t="shared" ref="L90:O90" si="147">M76</f>
        <v>48.263888888888893</v>
      </c>
      <c r="M90" s="97">
        <f t="shared" si="147"/>
        <v>32.986111111111107</v>
      </c>
      <c r="N90" s="98">
        <f t="shared" si="147"/>
        <v>10.763888888888889</v>
      </c>
      <c r="O90" s="98">
        <f t="shared" si="147"/>
        <v>5.2083333333333339</v>
      </c>
      <c r="P90" s="99">
        <f t="shared" ref="P90" si="148">Q76</f>
        <v>0</v>
      </c>
      <c r="Q90" s="24">
        <f t="shared" si="145"/>
        <v>51.041666666666671</v>
      </c>
      <c r="R90" s="24">
        <f t="shared" si="140"/>
        <v>43.75</v>
      </c>
      <c r="S90" s="25">
        <f t="shared" si="146"/>
        <v>7.2916666666666714</v>
      </c>
    </row>
    <row r="91" spans="1:19" ht="13.5" customHeight="1" x14ac:dyDescent="0.2">
      <c r="J91" s="91" t="str">
        <f>J77</f>
        <v>家事従事(n = 160 )　　</v>
      </c>
      <c r="K91" s="97">
        <f>L78</f>
        <v>3.75</v>
      </c>
      <c r="L91" s="98">
        <f t="shared" ref="L91:O91" si="149">M78</f>
        <v>58.125000000000007</v>
      </c>
      <c r="M91" s="97">
        <f t="shared" si="149"/>
        <v>27.500000000000004</v>
      </c>
      <c r="N91" s="98">
        <f t="shared" si="149"/>
        <v>2.5</v>
      </c>
      <c r="O91" s="98">
        <f t="shared" si="149"/>
        <v>6.25</v>
      </c>
      <c r="P91" s="99">
        <f t="shared" ref="P91" si="150">Q78</f>
        <v>0</v>
      </c>
      <c r="Q91" s="24">
        <f t="shared" si="145"/>
        <v>61.875000000000007</v>
      </c>
      <c r="R91" s="24">
        <f t="shared" si="140"/>
        <v>30.000000000000004</v>
      </c>
      <c r="S91" s="25">
        <f t="shared" si="146"/>
        <v>31.875000000000004</v>
      </c>
    </row>
    <row r="92" spans="1:19" ht="13.5" customHeight="1" x14ac:dyDescent="0.2">
      <c r="J92" s="91" t="str">
        <f>J79</f>
        <v>無職(n = 331 )　　</v>
      </c>
      <c r="K92" s="97">
        <f>L80</f>
        <v>4.2296072507552873</v>
      </c>
      <c r="L92" s="98">
        <f t="shared" ref="L92:O92" si="151">M80</f>
        <v>49.848942598187314</v>
      </c>
      <c r="M92" s="97">
        <f t="shared" si="151"/>
        <v>29.607250755287005</v>
      </c>
      <c r="N92" s="98">
        <f t="shared" si="151"/>
        <v>9.9697885196374632</v>
      </c>
      <c r="O92" s="98">
        <f t="shared" si="151"/>
        <v>5.1359516616314203</v>
      </c>
      <c r="P92" s="99">
        <f t="shared" ref="P92" si="152">Q80</f>
        <v>0</v>
      </c>
      <c r="Q92" s="24">
        <f t="shared" ref="Q92:Q93" si="153">K92+L92</f>
        <v>54.0785498489426</v>
      </c>
      <c r="R92" s="24">
        <f t="shared" si="140"/>
        <v>39.577039274924466</v>
      </c>
      <c r="S92" s="25">
        <f t="shared" ref="S92:S93" si="154">Q92-R92</f>
        <v>14.501510574018134</v>
      </c>
    </row>
    <row r="93" spans="1:19" ht="13.5" customHeight="1" x14ac:dyDescent="0.2">
      <c r="J93" s="77" t="str">
        <f>J81</f>
        <v>その他(n = 88 )　　</v>
      </c>
      <c r="K93" s="87">
        <f>L82</f>
        <v>10.199999999999999</v>
      </c>
      <c r="L93" s="88">
        <f t="shared" ref="L93:O93" si="155">M82</f>
        <v>47.7</v>
      </c>
      <c r="M93" s="87">
        <f t="shared" si="155"/>
        <v>29.5</v>
      </c>
      <c r="N93" s="88">
        <f t="shared" si="155"/>
        <v>9.1</v>
      </c>
      <c r="O93" s="88">
        <f t="shared" si="155"/>
        <v>2.2999999999999998</v>
      </c>
      <c r="P93" s="89">
        <f t="shared" ref="P93" si="156">Q82</f>
        <v>0</v>
      </c>
      <c r="Q93" s="24">
        <f t="shared" si="153"/>
        <v>57.900000000000006</v>
      </c>
      <c r="R93" s="24">
        <f t="shared" si="140"/>
        <v>38.6</v>
      </c>
      <c r="S93" s="25">
        <f t="shared" si="154"/>
        <v>19.300000000000004</v>
      </c>
    </row>
    <row r="94" spans="1:19" x14ac:dyDescent="0.2">
      <c r="S94" s="58"/>
    </row>
    <row r="95" spans="1:19" x14ac:dyDescent="0.2">
      <c r="S95" s="58"/>
    </row>
    <row r="96" spans="1:19" x14ac:dyDescent="0.2">
      <c r="S96" s="58"/>
    </row>
    <row r="97" spans="19:19" x14ac:dyDescent="0.2">
      <c r="S97" s="58"/>
    </row>
    <row r="98" spans="19:19" x14ac:dyDescent="0.2">
      <c r="S98" s="58"/>
    </row>
    <row r="99" spans="19:19" x14ac:dyDescent="0.2">
      <c r="S99" s="58"/>
    </row>
    <row r="100" spans="19:19" x14ac:dyDescent="0.2">
      <c r="S100" s="58"/>
    </row>
    <row r="101" spans="19:19" x14ac:dyDescent="0.2">
      <c r="S101" s="58"/>
    </row>
    <row r="102" spans="19:19" x14ac:dyDescent="0.2">
      <c r="S102" s="58"/>
    </row>
    <row r="103" spans="19:19" x14ac:dyDescent="0.2">
      <c r="S103" s="58"/>
    </row>
    <row r="104" spans="19:19" x14ac:dyDescent="0.2">
      <c r="S104" s="58"/>
    </row>
    <row r="105" spans="19:19" x14ac:dyDescent="0.2">
      <c r="S105" s="58"/>
    </row>
    <row r="106" spans="19:19" x14ac:dyDescent="0.2">
      <c r="S106" s="58"/>
    </row>
    <row r="107" spans="19:19" x14ac:dyDescent="0.2">
      <c r="S107" s="58"/>
    </row>
    <row r="108" spans="19:19" x14ac:dyDescent="0.2">
      <c r="S108" s="58"/>
    </row>
    <row r="109" spans="19:19" x14ac:dyDescent="0.2">
      <c r="S109" s="58"/>
    </row>
    <row r="110" spans="19:19" x14ac:dyDescent="0.2">
      <c r="S110" s="58"/>
    </row>
    <row r="111" spans="19:19" x14ac:dyDescent="0.2">
      <c r="S111" s="58"/>
    </row>
    <row r="112" spans="19:19" x14ac:dyDescent="0.2">
      <c r="S112" s="58"/>
    </row>
    <row r="113" spans="19:19" x14ac:dyDescent="0.2">
      <c r="S113" s="58"/>
    </row>
    <row r="114" spans="19:19" x14ac:dyDescent="0.2">
      <c r="S114" s="58"/>
    </row>
    <row r="115" spans="19:19" x14ac:dyDescent="0.2">
      <c r="S115" s="58"/>
    </row>
    <row r="116" spans="19:19" x14ac:dyDescent="0.2">
      <c r="S116" s="58"/>
    </row>
    <row r="117" spans="19:19" x14ac:dyDescent="0.2">
      <c r="S117" s="58"/>
    </row>
    <row r="118" spans="19:19" x14ac:dyDescent="0.2">
      <c r="S118" s="58"/>
    </row>
    <row r="119" spans="19:19" x14ac:dyDescent="0.2">
      <c r="S119" s="58"/>
    </row>
    <row r="120" spans="19:19" x14ac:dyDescent="0.2">
      <c r="S120" s="58"/>
    </row>
    <row r="121" spans="19:19" x14ac:dyDescent="0.2">
      <c r="S121" s="58"/>
    </row>
    <row r="122" spans="19:19" x14ac:dyDescent="0.2">
      <c r="S122" s="58"/>
    </row>
    <row r="123" spans="19:19" x14ac:dyDescent="0.2">
      <c r="S123" s="58"/>
    </row>
    <row r="124" spans="19:19" x14ac:dyDescent="0.2">
      <c r="S124" s="58"/>
    </row>
    <row r="125" spans="19:19" x14ac:dyDescent="0.2">
      <c r="S125" s="58"/>
    </row>
    <row r="126" spans="19:19" x14ac:dyDescent="0.2">
      <c r="S126" s="58"/>
    </row>
    <row r="127" spans="19:19" x14ac:dyDescent="0.2">
      <c r="S127" s="58"/>
    </row>
    <row r="128" spans="19:19" x14ac:dyDescent="0.2">
      <c r="S128" s="58"/>
    </row>
    <row r="129" spans="19:19" x14ac:dyDescent="0.2">
      <c r="S129" s="58"/>
    </row>
    <row r="130" spans="19:19" x14ac:dyDescent="0.2">
      <c r="S130" s="58"/>
    </row>
    <row r="131" spans="19:19" x14ac:dyDescent="0.2">
      <c r="S131" s="58"/>
    </row>
    <row r="132" spans="19:19" x14ac:dyDescent="0.2">
      <c r="S132" s="58"/>
    </row>
    <row r="133" spans="19:19" x14ac:dyDescent="0.2">
      <c r="S133" s="58"/>
    </row>
    <row r="134" spans="19:19" x14ac:dyDescent="0.2">
      <c r="S134" s="58"/>
    </row>
    <row r="135" spans="19:19" x14ac:dyDescent="0.2">
      <c r="S135" s="58"/>
    </row>
    <row r="136" spans="19:19" x14ac:dyDescent="0.2">
      <c r="S136" s="58"/>
    </row>
    <row r="137" spans="19:19" x14ac:dyDescent="0.2">
      <c r="S137" s="58"/>
    </row>
    <row r="138" spans="19:19" x14ac:dyDescent="0.2">
      <c r="S138" s="58"/>
    </row>
    <row r="139" spans="19:19" x14ac:dyDescent="0.2">
      <c r="S139" s="58"/>
    </row>
    <row r="140" spans="19:19" x14ac:dyDescent="0.2">
      <c r="S140" s="58"/>
    </row>
    <row r="141" spans="19:19" x14ac:dyDescent="0.2">
      <c r="S141" s="58"/>
    </row>
    <row r="142" spans="19:19" x14ac:dyDescent="0.2">
      <c r="S142" s="58"/>
    </row>
    <row r="143" spans="19:19" x14ac:dyDescent="0.2">
      <c r="S143" s="58"/>
    </row>
    <row r="144" spans="19:19" x14ac:dyDescent="0.2">
      <c r="S144" s="58"/>
    </row>
    <row r="145" spans="19:19" x14ac:dyDescent="0.2">
      <c r="S145" s="58"/>
    </row>
    <row r="146" spans="19:19" x14ac:dyDescent="0.2">
      <c r="S146" s="58"/>
    </row>
    <row r="147" spans="19:19" x14ac:dyDescent="0.2">
      <c r="S147" s="58"/>
    </row>
    <row r="148" spans="19:19" x14ac:dyDescent="0.2">
      <c r="S148" s="58"/>
    </row>
    <row r="149" spans="19:19" x14ac:dyDescent="0.2">
      <c r="S149" s="58"/>
    </row>
    <row r="150" spans="19:19" x14ac:dyDescent="0.2">
      <c r="S150" s="58"/>
    </row>
    <row r="151" spans="19:19" x14ac:dyDescent="0.2">
      <c r="S151" s="58"/>
    </row>
    <row r="152" spans="19:19" x14ac:dyDescent="0.2">
      <c r="S152" s="58"/>
    </row>
    <row r="153" spans="19:19" x14ac:dyDescent="0.2">
      <c r="S153" s="58"/>
    </row>
    <row r="154" spans="19:19" x14ac:dyDescent="0.2">
      <c r="S154" s="58"/>
    </row>
    <row r="155" spans="19:19" x14ac:dyDescent="0.2">
      <c r="S155" s="58"/>
    </row>
    <row r="156" spans="19:19" x14ac:dyDescent="0.2">
      <c r="S156" s="58"/>
    </row>
    <row r="157" spans="19:19" x14ac:dyDescent="0.2">
      <c r="S157" s="58"/>
    </row>
    <row r="158" spans="19:19" x14ac:dyDescent="0.2">
      <c r="S158" s="58"/>
    </row>
    <row r="159" spans="19:19" x14ac:dyDescent="0.2">
      <c r="S159" s="58"/>
    </row>
    <row r="160" spans="19:19" x14ac:dyDescent="0.2">
      <c r="S160" s="58"/>
    </row>
    <row r="161" spans="19:19" x14ac:dyDescent="0.2">
      <c r="S161" s="58"/>
    </row>
    <row r="162" spans="19:19" x14ac:dyDescent="0.2">
      <c r="S162" s="58"/>
    </row>
    <row r="163" spans="19:19" x14ac:dyDescent="0.2">
      <c r="S163" s="58"/>
    </row>
    <row r="164" spans="19:19" x14ac:dyDescent="0.2">
      <c r="S164" s="58"/>
    </row>
    <row r="165" spans="19:19" x14ac:dyDescent="0.2">
      <c r="S165" s="58"/>
    </row>
    <row r="166" spans="19:19" x14ac:dyDescent="0.2">
      <c r="S166" s="58"/>
    </row>
    <row r="167" spans="19:19" x14ac:dyDescent="0.2">
      <c r="S167" s="58"/>
    </row>
    <row r="168" spans="19:19" x14ac:dyDescent="0.2">
      <c r="S168" s="58"/>
    </row>
    <row r="169" spans="19:19" x14ac:dyDescent="0.2">
      <c r="S169" s="58"/>
    </row>
    <row r="170" spans="19:19" x14ac:dyDescent="0.2">
      <c r="S170" s="58"/>
    </row>
    <row r="171" spans="19:19" x14ac:dyDescent="0.2">
      <c r="S171" s="58"/>
    </row>
    <row r="172" spans="19:19" x14ac:dyDescent="0.2">
      <c r="S172" s="58"/>
    </row>
    <row r="173" spans="19:19" x14ac:dyDescent="0.2">
      <c r="S173" s="58"/>
    </row>
    <row r="174" spans="19:19" x14ac:dyDescent="0.2">
      <c r="S174" s="58"/>
    </row>
    <row r="175" spans="19:19" x14ac:dyDescent="0.2">
      <c r="S175" s="58"/>
    </row>
  </sheetData>
  <mergeCells count="36">
    <mergeCell ref="A81:A82"/>
    <mergeCell ref="J81:J82"/>
    <mergeCell ref="A83:A84"/>
    <mergeCell ref="J83:J84"/>
    <mergeCell ref="A85:A86"/>
    <mergeCell ref="A69:A70"/>
    <mergeCell ref="J69:J70"/>
    <mergeCell ref="A71:A72"/>
    <mergeCell ref="J71:J72"/>
    <mergeCell ref="A73:A74"/>
    <mergeCell ref="J73:J74"/>
    <mergeCell ref="A75:A76"/>
    <mergeCell ref="J75:J76"/>
    <mergeCell ref="A77:A78"/>
    <mergeCell ref="J77:J78"/>
    <mergeCell ref="A79:A80"/>
    <mergeCell ref="J79:J80"/>
    <mergeCell ref="J67:J68"/>
    <mergeCell ref="A41:A42"/>
    <mergeCell ref="A43:A44"/>
    <mergeCell ref="A45:A46"/>
    <mergeCell ref="A47:A48"/>
    <mergeCell ref="A52:A53"/>
    <mergeCell ref="A54:A55"/>
    <mergeCell ref="A56:A57"/>
    <mergeCell ref="A58:A59"/>
    <mergeCell ref="A60:A61"/>
    <mergeCell ref="A62:A63"/>
    <mergeCell ref="A67:A68"/>
    <mergeCell ref="A39:A40"/>
    <mergeCell ref="A24:A25"/>
    <mergeCell ref="A26:A27"/>
    <mergeCell ref="A28:A29"/>
    <mergeCell ref="A33:A34"/>
    <mergeCell ref="A37:A38"/>
    <mergeCell ref="A35:A3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  <pageSetUpPr fitToPage="1"/>
  </sheetPr>
  <dimension ref="A1:AE192"/>
  <sheetViews>
    <sheetView topLeftCell="A174" zoomScale="85" zoomScaleNormal="85" workbookViewId="0">
      <selection activeCell="P188" sqref="P188"/>
    </sheetView>
  </sheetViews>
  <sheetFormatPr defaultRowHeight="13.2" x14ac:dyDescent="0.2"/>
  <cols>
    <col min="17" max="17" width="9" customWidth="1"/>
  </cols>
  <sheetData>
    <row r="1" spans="1:31" x14ac:dyDescent="0.2">
      <c r="A1" s="3" t="s">
        <v>49</v>
      </c>
      <c r="B1" s="1" t="s">
        <v>156</v>
      </c>
      <c r="C1" s="8">
        <v>448</v>
      </c>
      <c r="D1" s="9">
        <v>392</v>
      </c>
      <c r="E1" s="8">
        <v>201</v>
      </c>
      <c r="F1" s="8">
        <v>23</v>
      </c>
      <c r="G1" s="8">
        <v>31</v>
      </c>
      <c r="H1" s="9">
        <v>90</v>
      </c>
      <c r="I1" s="8">
        <v>150</v>
      </c>
      <c r="J1" s="8">
        <v>36</v>
      </c>
      <c r="K1" s="8">
        <v>65</v>
      </c>
      <c r="L1" s="8">
        <v>55</v>
      </c>
      <c r="M1" s="8">
        <v>94</v>
      </c>
      <c r="N1" s="8">
        <v>26</v>
      </c>
      <c r="O1" s="8">
        <v>43</v>
      </c>
      <c r="P1" s="8"/>
    </row>
    <row r="2" spans="1:31" ht="86.4" x14ac:dyDescent="0.2">
      <c r="A2" s="12" t="s">
        <v>20</v>
      </c>
      <c r="B2" s="67" t="s">
        <v>3</v>
      </c>
      <c r="C2" s="68" t="s">
        <v>50</v>
      </c>
      <c r="D2" s="69" t="s">
        <v>51</v>
      </c>
      <c r="E2" s="69" t="s">
        <v>52</v>
      </c>
      <c r="F2" s="69" t="s">
        <v>53</v>
      </c>
      <c r="G2" s="69" t="s">
        <v>54</v>
      </c>
      <c r="H2" s="69" t="s">
        <v>55</v>
      </c>
      <c r="I2" s="69" t="s">
        <v>56</v>
      </c>
      <c r="J2" s="69" t="s">
        <v>57</v>
      </c>
      <c r="K2" s="69" t="s">
        <v>58</v>
      </c>
      <c r="L2" s="69" t="s">
        <v>59</v>
      </c>
      <c r="M2" s="69" t="s">
        <v>200</v>
      </c>
      <c r="N2" s="70" t="s">
        <v>60</v>
      </c>
      <c r="O2" s="70" t="s">
        <v>61</v>
      </c>
      <c r="P2" s="71"/>
      <c r="Q2" s="111" t="s">
        <v>122</v>
      </c>
    </row>
    <row r="3" spans="1:31" x14ac:dyDescent="0.2">
      <c r="A3" s="286" t="str">
        <f>'問2S（表）'!A24</f>
        <v>全体(n = 1,553 )　　</v>
      </c>
      <c r="B3" s="36">
        <f>'問2S（表）'!B24</f>
        <v>1553</v>
      </c>
      <c r="C3" s="36">
        <f t="shared" ref="C3:O3" si="0">SUM(C5,C7)</f>
        <v>1030</v>
      </c>
      <c r="D3" s="36">
        <f t="shared" si="0"/>
        <v>854</v>
      </c>
      <c r="E3" s="36">
        <f t="shared" si="0"/>
        <v>376</v>
      </c>
      <c r="F3" s="36">
        <f t="shared" si="0"/>
        <v>58</v>
      </c>
      <c r="G3" s="36">
        <f t="shared" si="0"/>
        <v>62</v>
      </c>
      <c r="H3" s="36">
        <f t="shared" si="0"/>
        <v>261</v>
      </c>
      <c r="I3" s="36">
        <f t="shared" si="0"/>
        <v>375</v>
      </c>
      <c r="J3" s="36">
        <f t="shared" si="0"/>
        <v>108</v>
      </c>
      <c r="K3" s="36">
        <f t="shared" si="0"/>
        <v>132</v>
      </c>
      <c r="L3" s="36">
        <f t="shared" si="0"/>
        <v>139</v>
      </c>
      <c r="M3" s="36">
        <f t="shared" si="0"/>
        <v>188</v>
      </c>
      <c r="N3" s="36">
        <f t="shared" si="0"/>
        <v>64</v>
      </c>
      <c r="O3" s="36">
        <f t="shared" si="0"/>
        <v>99</v>
      </c>
      <c r="P3" s="36"/>
      <c r="Q3" s="112">
        <f>SUM($C3:P3)</f>
        <v>3746</v>
      </c>
      <c r="R3" s="185"/>
    </row>
    <row r="4" spans="1:31" x14ac:dyDescent="0.2">
      <c r="A4" s="287"/>
      <c r="B4" s="37"/>
      <c r="C4" s="20">
        <f t="shared" ref="C4:O4" si="1">C3/$B3*100</f>
        <v>66.323245331616235</v>
      </c>
      <c r="D4" s="20">
        <f t="shared" si="1"/>
        <v>54.990341274951703</v>
      </c>
      <c r="E4" s="20">
        <f t="shared" si="1"/>
        <v>24.211204121056021</v>
      </c>
      <c r="F4" s="20">
        <f t="shared" si="1"/>
        <v>3.7347070186735354</v>
      </c>
      <c r="G4" s="20">
        <f t="shared" si="1"/>
        <v>3.992273019961365</v>
      </c>
      <c r="H4" s="20">
        <f t="shared" si="1"/>
        <v>16.806181584030906</v>
      </c>
      <c r="I4" s="20">
        <f t="shared" si="1"/>
        <v>24.146812620734064</v>
      </c>
      <c r="J4" s="20">
        <f t="shared" si="1"/>
        <v>6.9542820347714098</v>
      </c>
      <c r="K4" s="20">
        <f t="shared" si="1"/>
        <v>8.49967804249839</v>
      </c>
      <c r="L4" s="20">
        <f t="shared" si="1"/>
        <v>8.9504185447520932</v>
      </c>
      <c r="M4" s="20">
        <f t="shared" si="1"/>
        <v>12.10560206052801</v>
      </c>
      <c r="N4" s="20">
        <f t="shared" si="1"/>
        <v>4.1210560206052804</v>
      </c>
      <c r="O4" s="20">
        <f t="shared" si="1"/>
        <v>6.374758531873792</v>
      </c>
      <c r="P4" s="20"/>
      <c r="Q4" s="112"/>
    </row>
    <row r="5" spans="1:31" x14ac:dyDescent="0.2">
      <c r="A5" s="286" t="str">
        <f>'問2S（表）'!A26</f>
        <v>男性(n = 664 )　　</v>
      </c>
      <c r="B5" s="36">
        <f>'問2S（表）'!B26</f>
        <v>664</v>
      </c>
      <c r="C5" s="28">
        <v>448</v>
      </c>
      <c r="D5" s="29">
        <v>392</v>
      </c>
      <c r="E5" s="29">
        <v>201</v>
      </c>
      <c r="F5" s="29">
        <v>23</v>
      </c>
      <c r="G5" s="29">
        <v>31</v>
      </c>
      <c r="H5" s="29">
        <v>90</v>
      </c>
      <c r="I5" s="29">
        <v>150</v>
      </c>
      <c r="J5" s="29">
        <v>36</v>
      </c>
      <c r="K5" s="29">
        <v>65</v>
      </c>
      <c r="L5" s="29">
        <v>55</v>
      </c>
      <c r="M5" s="29">
        <v>94</v>
      </c>
      <c r="N5" s="30">
        <v>26</v>
      </c>
      <c r="O5" s="30">
        <v>43</v>
      </c>
      <c r="P5" s="31"/>
      <c r="Q5" s="112">
        <f>SUM($C5:P5)</f>
        <v>1654</v>
      </c>
      <c r="R5" s="100" t="str">
        <f>" 男性（N = "&amp;$Q$6&amp;" : n = "&amp;$B$5&amp;"）"</f>
        <v xml:space="preserve"> 男性（N = 1654 : n = 664）</v>
      </c>
    </row>
    <row r="6" spans="1:31" x14ac:dyDescent="0.2">
      <c r="A6" s="287"/>
      <c r="B6" s="20">
        <f>B5/$B$3*100</f>
        <v>42.755956213779783</v>
      </c>
      <c r="C6" s="20">
        <f>C5/$B5*100</f>
        <v>67.46987951807229</v>
      </c>
      <c r="D6" s="20">
        <f t="shared" ref="D6:O6" si="2">D5/$B5*100</f>
        <v>59.036144578313255</v>
      </c>
      <c r="E6" s="20">
        <f t="shared" si="2"/>
        <v>30.271084337349397</v>
      </c>
      <c r="F6" s="20">
        <f>F5/$B5*100</f>
        <v>3.463855421686747</v>
      </c>
      <c r="G6" s="20">
        <f t="shared" si="2"/>
        <v>4.6686746987951802</v>
      </c>
      <c r="H6" s="20">
        <f t="shared" si="2"/>
        <v>13.554216867469879</v>
      </c>
      <c r="I6" s="20">
        <f t="shared" si="2"/>
        <v>22.590361445783135</v>
      </c>
      <c r="J6" s="20">
        <f t="shared" si="2"/>
        <v>5.4216867469879517</v>
      </c>
      <c r="K6" s="20">
        <f t="shared" si="2"/>
        <v>9.7891566265060241</v>
      </c>
      <c r="L6" s="20">
        <f t="shared" si="2"/>
        <v>8.2831325301204828</v>
      </c>
      <c r="M6" s="20">
        <f t="shared" si="2"/>
        <v>14.156626506024098</v>
      </c>
      <c r="N6" s="20">
        <f t="shared" si="2"/>
        <v>3.9156626506024099</v>
      </c>
      <c r="O6" s="20">
        <f t="shared" si="2"/>
        <v>6.475903614457831</v>
      </c>
      <c r="P6" s="20"/>
      <c r="Q6" s="226" t="s">
        <v>266</v>
      </c>
    </row>
    <row r="7" spans="1:31" x14ac:dyDescent="0.2">
      <c r="A7" s="286" t="str">
        <f>'問2S（表）'!A28</f>
        <v>女性(n = 868 )　　</v>
      </c>
      <c r="B7" s="36">
        <f>'問2S（表）'!B28</f>
        <v>868</v>
      </c>
      <c r="C7" s="28">
        <v>582</v>
      </c>
      <c r="D7" s="29">
        <v>462</v>
      </c>
      <c r="E7" s="29">
        <v>175</v>
      </c>
      <c r="F7" s="29">
        <v>35</v>
      </c>
      <c r="G7" s="29">
        <v>31</v>
      </c>
      <c r="H7" s="29">
        <v>171</v>
      </c>
      <c r="I7" s="29">
        <v>225</v>
      </c>
      <c r="J7" s="29">
        <v>72</v>
      </c>
      <c r="K7" s="29">
        <v>67</v>
      </c>
      <c r="L7" s="29">
        <v>84</v>
      </c>
      <c r="M7" s="29">
        <v>94</v>
      </c>
      <c r="N7" s="30">
        <v>38</v>
      </c>
      <c r="O7" s="30">
        <v>56</v>
      </c>
      <c r="P7" s="31"/>
      <c r="Q7" s="112">
        <f>SUM($C7:P7)</f>
        <v>2092</v>
      </c>
      <c r="R7" s="100" t="str">
        <f>" 女性（N = "&amp;$Q$8&amp;" : n = "&amp;$B$7&amp;"）"</f>
        <v xml:space="preserve"> 女性（N = 2092 : n = 868）</v>
      </c>
    </row>
    <row r="8" spans="1:31" x14ac:dyDescent="0.2">
      <c r="A8" s="287"/>
      <c r="B8" s="20">
        <f>B7/$B$3*100</f>
        <v>55.891822279459113</v>
      </c>
      <c r="C8" s="20">
        <f t="shared" ref="C8:O8" si="3">C7/$B7*100</f>
        <v>67.05069124423963</v>
      </c>
      <c r="D8" s="20">
        <f t="shared" si="3"/>
        <v>53.225806451612897</v>
      </c>
      <c r="E8" s="20">
        <f t="shared" si="3"/>
        <v>20.161290322580644</v>
      </c>
      <c r="F8" s="20">
        <f t="shared" si="3"/>
        <v>4.032258064516129</v>
      </c>
      <c r="G8" s="20">
        <f t="shared" si="3"/>
        <v>3.5714285714285712</v>
      </c>
      <c r="H8" s="20">
        <f t="shared" si="3"/>
        <v>19.700460829493089</v>
      </c>
      <c r="I8" s="20">
        <f t="shared" si="3"/>
        <v>25.921658986175117</v>
      </c>
      <c r="J8" s="20">
        <f t="shared" si="3"/>
        <v>8.2949308755760374</v>
      </c>
      <c r="K8" s="20">
        <f t="shared" si="3"/>
        <v>7.7188940092165899</v>
      </c>
      <c r="L8" s="20">
        <f t="shared" si="3"/>
        <v>9.67741935483871</v>
      </c>
      <c r="M8" s="20">
        <f t="shared" si="3"/>
        <v>10.829493087557603</v>
      </c>
      <c r="N8" s="20">
        <f t="shared" si="3"/>
        <v>4.3778801843317972</v>
      </c>
      <c r="O8" s="20">
        <f t="shared" si="3"/>
        <v>6.4516129032258061</v>
      </c>
      <c r="P8" s="20"/>
      <c r="Q8" s="226" t="s">
        <v>267</v>
      </c>
    </row>
    <row r="9" spans="1:31" s="202" customFormat="1" x14ac:dyDescent="0.2">
      <c r="A9" s="200"/>
      <c r="B9" s="201"/>
      <c r="C9" s="191">
        <f>_xlfn.RANK.EQ(C4,$C$4:$P$4,0)</f>
        <v>1</v>
      </c>
      <c r="D9" s="191">
        <f t="shared" ref="D9:P9" si="4">_xlfn.RANK.EQ(D4,$C$4:$P$4,0)</f>
        <v>2</v>
      </c>
      <c r="E9" s="191">
        <f t="shared" si="4"/>
        <v>3</v>
      </c>
      <c r="F9" s="191">
        <f t="shared" si="4"/>
        <v>13</v>
      </c>
      <c r="G9" s="191">
        <f t="shared" si="4"/>
        <v>12</v>
      </c>
      <c r="H9" s="191">
        <f t="shared" si="4"/>
        <v>5</v>
      </c>
      <c r="I9" s="191">
        <f t="shared" si="4"/>
        <v>4</v>
      </c>
      <c r="J9" s="191">
        <f t="shared" si="4"/>
        <v>9</v>
      </c>
      <c r="K9" s="191">
        <f t="shared" si="4"/>
        <v>8</v>
      </c>
      <c r="L9" s="191">
        <f t="shared" si="4"/>
        <v>7</v>
      </c>
      <c r="M9" s="191">
        <f t="shared" si="4"/>
        <v>6</v>
      </c>
      <c r="N9" s="191">
        <f t="shared" si="4"/>
        <v>11</v>
      </c>
      <c r="O9" s="191">
        <f t="shared" si="4"/>
        <v>10</v>
      </c>
      <c r="P9" s="191" t="e">
        <f t="shared" si="4"/>
        <v>#N/A</v>
      </c>
    </row>
    <row r="10" spans="1:31" x14ac:dyDescent="0.2">
      <c r="A10" s="200" t="s">
        <v>201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1" x14ac:dyDescent="0.2">
      <c r="A11" s="6" t="s">
        <v>4</v>
      </c>
      <c r="B11" s="4"/>
      <c r="C11" s="27">
        <f>_xlfn.RANK.EQ(C14,$C$14:$M$14,0)</f>
        <v>1</v>
      </c>
      <c r="D11" s="27">
        <f t="shared" ref="D11:M11" si="5">_xlfn.RANK.EQ(D14,$C$14:$M$14,0)</f>
        <v>2</v>
      </c>
      <c r="E11" s="27">
        <f t="shared" si="5"/>
        <v>3</v>
      </c>
      <c r="F11" s="27">
        <f t="shared" si="5"/>
        <v>4</v>
      </c>
      <c r="G11" s="27">
        <f t="shared" si="5"/>
        <v>5</v>
      </c>
      <c r="H11" s="27">
        <f t="shared" si="5"/>
        <v>6</v>
      </c>
      <c r="I11" s="27">
        <f t="shared" si="5"/>
        <v>7</v>
      </c>
      <c r="J11" s="27">
        <f t="shared" si="5"/>
        <v>8</v>
      </c>
      <c r="K11" s="27">
        <f t="shared" si="5"/>
        <v>9</v>
      </c>
      <c r="L11" s="27">
        <f t="shared" si="5"/>
        <v>10</v>
      </c>
      <c r="M11" s="27">
        <f t="shared" si="5"/>
        <v>11</v>
      </c>
      <c r="N11" s="27">
        <v>12</v>
      </c>
      <c r="O11" s="27">
        <v>13</v>
      </c>
      <c r="P11" s="27">
        <v>14</v>
      </c>
      <c r="R11" s="53"/>
      <c r="S11" s="27">
        <v>1</v>
      </c>
      <c r="T11" s="27">
        <v>2</v>
      </c>
      <c r="U11" s="27">
        <v>3</v>
      </c>
      <c r="V11" s="27">
        <v>4</v>
      </c>
      <c r="W11" s="27">
        <v>5</v>
      </c>
      <c r="X11" s="27">
        <v>6</v>
      </c>
      <c r="Y11" s="27">
        <v>7</v>
      </c>
      <c r="Z11" s="27">
        <v>8</v>
      </c>
      <c r="AA11" s="27">
        <v>9</v>
      </c>
      <c r="AB11" s="27">
        <v>10</v>
      </c>
      <c r="AC11" s="27">
        <v>11</v>
      </c>
      <c r="AD11" s="27">
        <v>12</v>
      </c>
      <c r="AE11" s="27">
        <v>13</v>
      </c>
    </row>
    <row r="12" spans="1:31" ht="86.4" x14ac:dyDescent="0.2">
      <c r="A12" s="12" t="str">
        <f>A2</f>
        <v>【性別】</v>
      </c>
      <c r="B12" s="67" t="str">
        <f>B2</f>
        <v>調査数</v>
      </c>
      <c r="C12" s="68" t="s">
        <v>50</v>
      </c>
      <c r="D12" s="69" t="s">
        <v>51</v>
      </c>
      <c r="E12" s="69" t="s">
        <v>52</v>
      </c>
      <c r="F12" s="69" t="s">
        <v>56</v>
      </c>
      <c r="G12" s="69" t="s">
        <v>55</v>
      </c>
      <c r="H12" s="69" t="s">
        <v>213</v>
      </c>
      <c r="I12" s="69" t="s">
        <v>59</v>
      </c>
      <c r="J12" s="69" t="s">
        <v>58</v>
      </c>
      <c r="K12" s="69" t="s">
        <v>57</v>
      </c>
      <c r="L12" s="70" t="s">
        <v>54</v>
      </c>
      <c r="M12" s="70" t="s">
        <v>53</v>
      </c>
      <c r="N12" s="69" t="s">
        <v>60</v>
      </c>
      <c r="O12" s="69" t="s">
        <v>61</v>
      </c>
      <c r="P12" s="71"/>
      <c r="Q12" s="52" t="s">
        <v>35</v>
      </c>
      <c r="R12" s="12" t="str">
        <f>A12</f>
        <v>【性別】</v>
      </c>
      <c r="S12" s="68" t="str">
        <f>C12</f>
        <v>健康・体力</v>
      </c>
      <c r="T12" s="69" t="str">
        <f t="shared" ref="T12:AE12" si="6">D12</f>
        <v>収入・貯蓄</v>
      </c>
      <c r="U12" s="69" t="str">
        <f t="shared" si="6"/>
        <v>仕事</v>
      </c>
      <c r="V12" s="69" t="str">
        <f t="shared" si="6"/>
        <v>介護</v>
      </c>
      <c r="W12" s="69" t="str">
        <f t="shared" si="6"/>
        <v>子育て・子どもの教育</v>
      </c>
      <c r="X12" s="69" t="str">
        <f t="shared" si="6"/>
        <v>地域の住環境（上下水道、公園、
        道路、公共交通機関など）</v>
      </c>
      <c r="Y12" s="69" t="str">
        <f t="shared" si="6"/>
        <v>住宅</v>
      </c>
      <c r="Z12" s="69" t="str">
        <f t="shared" si="6"/>
        <v>地域での人間関係</v>
      </c>
      <c r="AA12" s="69" t="str">
        <f t="shared" si="6"/>
        <v>家庭での人間関係</v>
      </c>
      <c r="AB12" s="69" t="str">
        <f t="shared" si="6"/>
        <v>結婚</v>
      </c>
      <c r="AC12" s="69" t="str">
        <f t="shared" si="6"/>
        <v>就職</v>
      </c>
      <c r="AD12" s="70" t="str">
        <f t="shared" si="6"/>
        <v>その他</v>
      </c>
      <c r="AE12" s="71" t="str">
        <f t="shared" si="6"/>
        <v>特にない</v>
      </c>
    </row>
    <row r="13" spans="1:31" ht="12.75" customHeight="1" x14ac:dyDescent="0.2">
      <c r="A13" s="286" t="str">
        <f>A3</f>
        <v>全体(n = 1,553 )　　</v>
      </c>
      <c r="B13" s="122">
        <v>3756</v>
      </c>
      <c r="C13" s="130">
        <v>1030</v>
      </c>
      <c r="D13" s="131">
        <v>854</v>
      </c>
      <c r="E13" s="131">
        <v>376</v>
      </c>
      <c r="F13" s="131">
        <v>375</v>
      </c>
      <c r="G13" s="131">
        <v>261</v>
      </c>
      <c r="H13" s="131">
        <v>188</v>
      </c>
      <c r="I13" s="131">
        <v>139</v>
      </c>
      <c r="J13" s="131">
        <v>132</v>
      </c>
      <c r="K13" s="131">
        <v>108</v>
      </c>
      <c r="L13" s="131">
        <v>62</v>
      </c>
      <c r="M13" s="131">
        <v>58</v>
      </c>
      <c r="N13" s="132">
        <v>64</v>
      </c>
      <c r="O13" s="132">
        <v>99</v>
      </c>
      <c r="P13" s="133"/>
      <c r="R13" s="101" t="str">
        <f>A15</f>
        <v>男性(n = 664 )　　</v>
      </c>
      <c r="S13" s="82">
        <f>C16</f>
        <v>67.46987951807229</v>
      </c>
      <c r="T13" s="83">
        <f t="shared" ref="T13:AE13" si="7">D16</f>
        <v>59.036144578313255</v>
      </c>
      <c r="U13" s="83">
        <f t="shared" si="7"/>
        <v>30.271084337349397</v>
      </c>
      <c r="V13" s="83">
        <f t="shared" si="7"/>
        <v>22.590361445783135</v>
      </c>
      <c r="W13" s="83">
        <f t="shared" si="7"/>
        <v>13.554216867469879</v>
      </c>
      <c r="X13" s="83">
        <f t="shared" si="7"/>
        <v>14.156626506024098</v>
      </c>
      <c r="Y13" s="83">
        <f t="shared" si="7"/>
        <v>8.2831325301204828</v>
      </c>
      <c r="Z13" s="83">
        <f t="shared" si="7"/>
        <v>9.7891566265060241</v>
      </c>
      <c r="AA13" s="83">
        <f t="shared" si="7"/>
        <v>5.4216867469879517</v>
      </c>
      <c r="AB13" s="83">
        <f t="shared" si="7"/>
        <v>4.6686746987951802</v>
      </c>
      <c r="AC13" s="83">
        <f t="shared" si="7"/>
        <v>3.463855421686747</v>
      </c>
      <c r="AD13" s="84">
        <f t="shared" si="7"/>
        <v>3.9156626506024099</v>
      </c>
      <c r="AE13" s="85">
        <f t="shared" si="7"/>
        <v>6.475903614457831</v>
      </c>
    </row>
    <row r="14" spans="1:31" ht="12.75" customHeight="1" x14ac:dyDescent="0.2">
      <c r="A14" s="287"/>
      <c r="B14" s="123"/>
      <c r="C14" s="134">
        <v>66.323245331616235</v>
      </c>
      <c r="D14" s="135">
        <v>54.990341274951703</v>
      </c>
      <c r="E14" s="135">
        <v>24.211204121056021</v>
      </c>
      <c r="F14" s="135">
        <v>24.146812620734064</v>
      </c>
      <c r="G14" s="135">
        <v>16.806181584030906</v>
      </c>
      <c r="H14" s="135">
        <v>12.10560206052801</v>
      </c>
      <c r="I14" s="135">
        <v>8.9504185447520932</v>
      </c>
      <c r="J14" s="135">
        <v>8.49967804249839</v>
      </c>
      <c r="K14" s="135">
        <v>6.9542820347714098</v>
      </c>
      <c r="L14" s="135">
        <v>3.992273019961365</v>
      </c>
      <c r="M14" s="135">
        <v>3.7347070186735354</v>
      </c>
      <c r="N14" s="136">
        <v>4.1210560206052804</v>
      </c>
      <c r="O14" s="136">
        <v>6.374758531873792</v>
      </c>
      <c r="P14" s="137"/>
      <c r="R14" s="102" t="str">
        <f>A17</f>
        <v>女性(n = 868 )　　</v>
      </c>
      <c r="S14" s="86">
        <f>C18</f>
        <v>67.05069124423963</v>
      </c>
      <c r="T14" s="87">
        <f t="shared" ref="T14:AE14" si="8">D18</f>
        <v>53.225806451612897</v>
      </c>
      <c r="U14" s="87">
        <f t="shared" si="8"/>
        <v>20.161290322580644</v>
      </c>
      <c r="V14" s="87">
        <f t="shared" si="8"/>
        <v>25.921658986175117</v>
      </c>
      <c r="W14" s="87">
        <f t="shared" si="8"/>
        <v>19.700460829493089</v>
      </c>
      <c r="X14" s="87">
        <f t="shared" si="8"/>
        <v>10.829493087557603</v>
      </c>
      <c r="Y14" s="87">
        <f t="shared" si="8"/>
        <v>9.67741935483871</v>
      </c>
      <c r="Z14" s="87">
        <f t="shared" si="8"/>
        <v>7.7188940092165899</v>
      </c>
      <c r="AA14" s="87">
        <f t="shared" si="8"/>
        <v>8.2949308755760374</v>
      </c>
      <c r="AB14" s="87">
        <f t="shared" si="8"/>
        <v>3.5714285714285712</v>
      </c>
      <c r="AC14" s="87">
        <f t="shared" si="8"/>
        <v>4.032258064516129</v>
      </c>
      <c r="AD14" s="88">
        <f t="shared" si="8"/>
        <v>4.3778801843317972</v>
      </c>
      <c r="AE14" s="89">
        <f t="shared" si="8"/>
        <v>6.4516129032258061</v>
      </c>
    </row>
    <row r="15" spans="1:31" x14ac:dyDescent="0.2">
      <c r="A15" s="286" t="str">
        <f>A5</f>
        <v>男性(n = 664 )　　</v>
      </c>
      <c r="B15" s="122">
        <v>1654</v>
      </c>
      <c r="C15" s="138">
        <v>448</v>
      </c>
      <c r="D15" s="139">
        <v>392</v>
      </c>
      <c r="E15" s="139">
        <v>201</v>
      </c>
      <c r="F15" s="139">
        <v>150</v>
      </c>
      <c r="G15" s="139">
        <v>90</v>
      </c>
      <c r="H15" s="139">
        <v>94</v>
      </c>
      <c r="I15" s="139">
        <v>55</v>
      </c>
      <c r="J15" s="139">
        <v>65</v>
      </c>
      <c r="K15" s="139">
        <v>36</v>
      </c>
      <c r="L15" s="139">
        <v>31</v>
      </c>
      <c r="M15" s="139">
        <v>23</v>
      </c>
      <c r="N15" s="139">
        <v>26</v>
      </c>
      <c r="O15" s="149">
        <v>43</v>
      </c>
      <c r="P15" s="140"/>
      <c r="S15" s="25">
        <f>S13-S14</f>
        <v>0.41918827383265977</v>
      </c>
      <c r="T15" s="25">
        <f t="shared" ref="T15:AE15" si="9">T13-T14</f>
        <v>5.8103381267003584</v>
      </c>
      <c r="U15" s="25">
        <f t="shared" si="9"/>
        <v>10.109794014768752</v>
      </c>
      <c r="V15" s="25">
        <f t="shared" si="9"/>
        <v>-3.3312975403919829</v>
      </c>
      <c r="W15" s="25">
        <f t="shared" si="9"/>
        <v>-6.1462439620232097</v>
      </c>
      <c r="X15" s="25">
        <f t="shared" si="9"/>
        <v>3.3271334184664951</v>
      </c>
      <c r="Y15" s="25">
        <f t="shared" si="9"/>
        <v>-1.3942868247182272</v>
      </c>
      <c r="Z15" s="25">
        <f t="shared" si="9"/>
        <v>2.0702626172894343</v>
      </c>
      <c r="AA15" s="25">
        <f t="shared" si="9"/>
        <v>-2.8732441285880856</v>
      </c>
      <c r="AB15" s="25">
        <f t="shared" si="9"/>
        <v>1.097246127366609</v>
      </c>
      <c r="AC15" s="25">
        <f t="shared" si="9"/>
        <v>-0.56840264282938202</v>
      </c>
      <c r="AD15" s="25">
        <f t="shared" si="9"/>
        <v>-0.46221753372938723</v>
      </c>
      <c r="AE15" s="25">
        <f t="shared" si="9"/>
        <v>2.4290711232024975E-2</v>
      </c>
    </row>
    <row r="16" spans="1:31" x14ac:dyDescent="0.2">
      <c r="A16" s="287"/>
      <c r="B16" s="123">
        <v>42.8</v>
      </c>
      <c r="C16" s="134">
        <v>67.46987951807229</v>
      </c>
      <c r="D16" s="135">
        <v>59.036144578313255</v>
      </c>
      <c r="E16" s="135">
        <v>30.271084337349397</v>
      </c>
      <c r="F16" s="135">
        <v>22.590361445783135</v>
      </c>
      <c r="G16" s="135">
        <v>13.554216867469879</v>
      </c>
      <c r="H16" s="135">
        <v>14.156626506024098</v>
      </c>
      <c r="I16" s="135">
        <v>8.2831325301204828</v>
      </c>
      <c r="J16" s="135">
        <v>9.7891566265060241</v>
      </c>
      <c r="K16" s="135">
        <v>5.4216867469879517</v>
      </c>
      <c r="L16" s="135">
        <v>4.6686746987951802</v>
      </c>
      <c r="M16" s="135">
        <v>3.463855421686747</v>
      </c>
      <c r="N16" s="135">
        <v>3.9156626506024099</v>
      </c>
      <c r="O16" s="136">
        <v>6.475903614457831</v>
      </c>
      <c r="P16" s="137"/>
    </row>
    <row r="17" spans="1:18" x14ac:dyDescent="0.2">
      <c r="A17" s="286" t="str">
        <f>A7</f>
        <v>女性(n = 868 )　　</v>
      </c>
      <c r="B17" s="122">
        <v>2098</v>
      </c>
      <c r="C17" s="138">
        <v>582</v>
      </c>
      <c r="D17" s="139">
        <v>462</v>
      </c>
      <c r="E17" s="139">
        <v>175</v>
      </c>
      <c r="F17" s="139">
        <v>225</v>
      </c>
      <c r="G17" s="139">
        <v>171</v>
      </c>
      <c r="H17" s="139">
        <v>94</v>
      </c>
      <c r="I17" s="139">
        <v>84</v>
      </c>
      <c r="J17" s="139">
        <v>67</v>
      </c>
      <c r="K17" s="139">
        <v>72</v>
      </c>
      <c r="L17" s="139">
        <v>31</v>
      </c>
      <c r="M17" s="139">
        <v>35</v>
      </c>
      <c r="N17" s="139">
        <v>38</v>
      </c>
      <c r="O17" s="149">
        <v>56</v>
      </c>
      <c r="P17" s="140"/>
    </row>
    <row r="18" spans="1:18" x14ac:dyDescent="0.2">
      <c r="A18" s="287"/>
      <c r="B18" s="123">
        <v>55.857294994675186</v>
      </c>
      <c r="C18" s="134">
        <v>67.05069124423963</v>
      </c>
      <c r="D18" s="135">
        <v>53.225806451612897</v>
      </c>
      <c r="E18" s="135">
        <v>20.161290322580644</v>
      </c>
      <c r="F18" s="135">
        <v>25.921658986175117</v>
      </c>
      <c r="G18" s="135">
        <v>19.700460829493089</v>
      </c>
      <c r="H18" s="135">
        <v>10.829493087557603</v>
      </c>
      <c r="I18" s="135">
        <v>9.67741935483871</v>
      </c>
      <c r="J18" s="135">
        <v>7.7188940092165899</v>
      </c>
      <c r="K18" s="135">
        <v>8.2949308755760374</v>
      </c>
      <c r="L18" s="135">
        <v>3.5714285714285712</v>
      </c>
      <c r="M18" s="135">
        <v>4.032258064516129</v>
      </c>
      <c r="N18" s="135">
        <v>4.3778801843317972</v>
      </c>
      <c r="O18" s="136">
        <v>6.4516129032258061</v>
      </c>
      <c r="P18" s="137"/>
    </row>
    <row r="20" spans="1:18" x14ac:dyDescent="0.2">
      <c r="A20" s="3" t="s">
        <v>164</v>
      </c>
      <c r="B20" s="1" t="str">
        <f>B1</f>
        <v>生活面での不安</v>
      </c>
      <c r="C20" s="8"/>
      <c r="D20" s="9" t="s">
        <v>202</v>
      </c>
      <c r="E20" s="8"/>
      <c r="F20" s="8"/>
      <c r="G20" s="8"/>
      <c r="H20" s="9" t="s">
        <v>202</v>
      </c>
      <c r="I20" s="8"/>
      <c r="J20" s="8"/>
      <c r="K20" s="8"/>
      <c r="L20" s="8"/>
      <c r="M20" s="8"/>
      <c r="N20" s="8"/>
      <c r="O20" s="8"/>
      <c r="P20" s="8"/>
    </row>
    <row r="21" spans="1:18" ht="86.4" x14ac:dyDescent="0.2">
      <c r="A21" s="12" t="s">
        <v>62</v>
      </c>
      <c r="B21" s="67" t="str">
        <f>B2</f>
        <v>調査数</v>
      </c>
      <c r="C21" s="68" t="str">
        <f t="shared" ref="C21:P21" si="10">C2</f>
        <v>健康・体力</v>
      </c>
      <c r="D21" s="69" t="str">
        <f t="shared" si="10"/>
        <v>収入・貯蓄</v>
      </c>
      <c r="E21" s="69" t="str">
        <f t="shared" si="10"/>
        <v>仕事</v>
      </c>
      <c r="F21" s="69" t="str">
        <f t="shared" si="10"/>
        <v>就職</v>
      </c>
      <c r="G21" s="69" t="str">
        <f t="shared" si="10"/>
        <v>結婚</v>
      </c>
      <c r="H21" s="69" t="str">
        <f t="shared" si="10"/>
        <v>子育て・子どもの教育</v>
      </c>
      <c r="I21" s="114" t="str">
        <f t="shared" si="10"/>
        <v>介護</v>
      </c>
      <c r="J21" s="113" t="str">
        <f t="shared" si="10"/>
        <v>家庭での人間関係</v>
      </c>
      <c r="K21" s="69" t="str">
        <f t="shared" si="10"/>
        <v>地域での人間関係</v>
      </c>
      <c r="L21" s="69" t="str">
        <f t="shared" si="10"/>
        <v>住宅</v>
      </c>
      <c r="M21" s="69" t="str">
        <f t="shared" si="10"/>
        <v>地域の住環境（上下水道、公園、
        道路、公共交通機関など）</v>
      </c>
      <c r="N21" s="69" t="str">
        <f t="shared" si="10"/>
        <v>その他</v>
      </c>
      <c r="O21" s="69" t="str">
        <f t="shared" si="10"/>
        <v>特にない</v>
      </c>
      <c r="P21" s="71">
        <f t="shared" si="10"/>
        <v>0</v>
      </c>
      <c r="Q21" s="111" t="s">
        <v>122</v>
      </c>
      <c r="R21" s="223"/>
    </row>
    <row r="22" spans="1:18" x14ac:dyDescent="0.2">
      <c r="A22" s="286" t="str">
        <f>'問2S（表）'!A33</f>
        <v>全体(n = 1,553 )　　</v>
      </c>
      <c r="B22" s="36">
        <f>'問2S（表）'!B33</f>
        <v>1553</v>
      </c>
      <c r="C22" s="36">
        <f t="shared" ref="C22:O22" si="11">SUM(C24,C26,C28,C30,C32,C34,C36,)</f>
        <v>1022</v>
      </c>
      <c r="D22" s="36">
        <f t="shared" si="11"/>
        <v>840</v>
      </c>
      <c r="E22" s="36">
        <f t="shared" si="11"/>
        <v>368</v>
      </c>
      <c r="F22" s="36">
        <f t="shared" si="11"/>
        <v>55</v>
      </c>
      <c r="G22" s="36">
        <f t="shared" si="11"/>
        <v>62</v>
      </c>
      <c r="H22" s="36">
        <f t="shared" si="11"/>
        <v>259</v>
      </c>
      <c r="I22" s="36">
        <f t="shared" si="11"/>
        <v>364</v>
      </c>
      <c r="J22" s="36">
        <f t="shared" si="11"/>
        <v>108</v>
      </c>
      <c r="K22" s="36">
        <f t="shared" si="11"/>
        <v>132</v>
      </c>
      <c r="L22" s="36">
        <f t="shared" si="11"/>
        <v>137</v>
      </c>
      <c r="M22" s="36">
        <f t="shared" si="11"/>
        <v>185</v>
      </c>
      <c r="N22" s="36">
        <f t="shared" si="11"/>
        <v>63</v>
      </c>
      <c r="O22" s="36">
        <f t="shared" si="11"/>
        <v>98</v>
      </c>
      <c r="P22" s="36"/>
      <c r="Q22" s="112">
        <f>SUM($C22:P22)</f>
        <v>3693</v>
      </c>
      <c r="R22" s="185"/>
    </row>
    <row r="23" spans="1:18" x14ac:dyDescent="0.2">
      <c r="A23" s="287"/>
      <c r="B23" s="37">
        <v>100</v>
      </c>
      <c r="C23" s="20">
        <f t="shared" ref="C23:O23" si="12">C22/$B22*100</f>
        <v>65.808113329040566</v>
      </c>
      <c r="D23" s="20">
        <f t="shared" si="12"/>
        <v>54.088860270444307</v>
      </c>
      <c r="E23" s="20">
        <f t="shared" si="12"/>
        <v>23.696072118480359</v>
      </c>
      <c r="F23" s="20">
        <f t="shared" si="12"/>
        <v>3.5415325177076626</v>
      </c>
      <c r="G23" s="20">
        <f t="shared" si="12"/>
        <v>3.992273019961365</v>
      </c>
      <c r="H23" s="20">
        <f t="shared" si="12"/>
        <v>16.677398583386992</v>
      </c>
      <c r="I23" s="20">
        <f t="shared" si="12"/>
        <v>23.438506117192532</v>
      </c>
      <c r="J23" s="20">
        <f t="shared" si="12"/>
        <v>6.9542820347714098</v>
      </c>
      <c r="K23" s="20">
        <f t="shared" si="12"/>
        <v>8.49967804249839</v>
      </c>
      <c r="L23" s="20">
        <f t="shared" si="12"/>
        <v>8.8216355441081777</v>
      </c>
      <c r="M23" s="20">
        <f t="shared" si="12"/>
        <v>11.912427559562138</v>
      </c>
      <c r="N23" s="20">
        <f t="shared" si="12"/>
        <v>4.0566645202833227</v>
      </c>
      <c r="O23" s="20">
        <f t="shared" si="12"/>
        <v>6.3103670315518352</v>
      </c>
      <c r="P23" s="20"/>
      <c r="Q23" s="112"/>
    </row>
    <row r="24" spans="1:18" ht="13.5" customHeight="1" x14ac:dyDescent="0.2">
      <c r="A24" s="286" t="str">
        <f>'問2S（表）'!A35</f>
        <v>18～19歳(n = 14 )　　</v>
      </c>
      <c r="B24" s="36">
        <f>'問2S（表）'!B35</f>
        <v>14</v>
      </c>
      <c r="C24" s="32">
        <v>7</v>
      </c>
      <c r="D24" s="33">
        <v>9</v>
      </c>
      <c r="E24" s="33">
        <v>3</v>
      </c>
      <c r="F24" s="33">
        <v>7</v>
      </c>
      <c r="G24" s="33">
        <v>3</v>
      </c>
      <c r="H24" s="33">
        <v>0</v>
      </c>
      <c r="I24" s="49">
        <v>0</v>
      </c>
      <c r="J24" s="48">
        <v>1</v>
      </c>
      <c r="K24" s="33">
        <v>0</v>
      </c>
      <c r="L24" s="33">
        <v>0</v>
      </c>
      <c r="M24" s="33">
        <v>1</v>
      </c>
      <c r="N24" s="33">
        <v>0</v>
      </c>
      <c r="O24" s="33">
        <v>2</v>
      </c>
      <c r="P24" s="35"/>
      <c r="Q24" s="112">
        <f>SUM(C24:P24)</f>
        <v>33</v>
      </c>
      <c r="R24" t="str">
        <f>" 18～19歳（N = "&amp;Q24&amp;" : n = "&amp;B24&amp;"）"</f>
        <v xml:space="preserve"> 18～19歳（N = 33 : n = 14）</v>
      </c>
    </row>
    <row r="25" spans="1:18" x14ac:dyDescent="0.2">
      <c r="A25" s="287"/>
      <c r="B25" s="20">
        <f>B24/$B$22*100</f>
        <v>0.90148100450740498</v>
      </c>
      <c r="C25" s="20">
        <f t="shared" ref="C25:O25" si="13">C24/$B24*100</f>
        <v>50</v>
      </c>
      <c r="D25" s="20">
        <f t="shared" si="13"/>
        <v>64.285714285714292</v>
      </c>
      <c r="E25" s="20">
        <f t="shared" si="13"/>
        <v>21.428571428571427</v>
      </c>
      <c r="F25" s="20">
        <f t="shared" si="13"/>
        <v>50</v>
      </c>
      <c r="G25" s="20">
        <f t="shared" si="13"/>
        <v>21.428571428571427</v>
      </c>
      <c r="H25" s="20">
        <f t="shared" si="13"/>
        <v>0</v>
      </c>
      <c r="I25" s="20">
        <f t="shared" si="13"/>
        <v>0</v>
      </c>
      <c r="J25" s="20">
        <f t="shared" si="13"/>
        <v>7.1428571428571423</v>
      </c>
      <c r="K25" s="20">
        <f t="shared" si="13"/>
        <v>0</v>
      </c>
      <c r="L25" s="20">
        <f t="shared" si="13"/>
        <v>0</v>
      </c>
      <c r="M25" s="20">
        <f t="shared" si="13"/>
        <v>7.1428571428571423</v>
      </c>
      <c r="N25" s="20">
        <f t="shared" si="13"/>
        <v>0</v>
      </c>
      <c r="O25" s="20">
        <f t="shared" si="13"/>
        <v>14.285714285714285</v>
      </c>
      <c r="P25" s="20"/>
      <c r="Q25" s="112"/>
    </row>
    <row r="26" spans="1:18" ht="13.5" customHeight="1" x14ac:dyDescent="0.2">
      <c r="A26" s="286" t="str">
        <f>'問2S（表）'!A37</f>
        <v>20～29歳(n = 114 )　　</v>
      </c>
      <c r="B26" s="36">
        <f>'問2S（表）'!B37</f>
        <v>114</v>
      </c>
      <c r="C26" s="32">
        <v>44</v>
      </c>
      <c r="D26" s="33">
        <v>71</v>
      </c>
      <c r="E26" s="33">
        <v>38</v>
      </c>
      <c r="F26" s="33">
        <v>28</v>
      </c>
      <c r="G26" s="33">
        <v>24</v>
      </c>
      <c r="H26" s="33">
        <v>14</v>
      </c>
      <c r="I26" s="49">
        <v>8</v>
      </c>
      <c r="J26" s="48">
        <v>9</v>
      </c>
      <c r="K26" s="33">
        <v>6</v>
      </c>
      <c r="L26" s="33">
        <v>7</v>
      </c>
      <c r="M26" s="33">
        <v>8</v>
      </c>
      <c r="N26" s="33">
        <v>2</v>
      </c>
      <c r="O26" s="33">
        <v>11</v>
      </c>
      <c r="P26" s="35"/>
      <c r="Q26" s="112">
        <f>SUM(C26:P26)</f>
        <v>270</v>
      </c>
      <c r="R26" t="str">
        <f>" 20～29歳（N = "&amp;Q26&amp;" : n = "&amp;B26&amp;"）"</f>
        <v xml:space="preserve"> 20～29歳（N = 270 : n = 114）</v>
      </c>
    </row>
    <row r="27" spans="1:18" x14ac:dyDescent="0.2">
      <c r="A27" s="287"/>
      <c r="B27" s="20">
        <f>B26/$B$22*100</f>
        <v>7.3406310367031544</v>
      </c>
      <c r="C27" s="20">
        <f t="shared" ref="C27:O27" si="14">C26/$B26*100</f>
        <v>38.596491228070171</v>
      </c>
      <c r="D27" s="20">
        <f t="shared" si="14"/>
        <v>62.280701754385973</v>
      </c>
      <c r="E27" s="20">
        <f t="shared" si="14"/>
        <v>33.333333333333329</v>
      </c>
      <c r="F27" s="20">
        <f t="shared" si="14"/>
        <v>24.561403508771928</v>
      </c>
      <c r="G27" s="20">
        <f t="shared" si="14"/>
        <v>21.052631578947366</v>
      </c>
      <c r="H27" s="20">
        <f t="shared" si="14"/>
        <v>12.280701754385964</v>
      </c>
      <c r="I27" s="20">
        <f t="shared" si="14"/>
        <v>7.0175438596491224</v>
      </c>
      <c r="J27" s="20">
        <f t="shared" si="14"/>
        <v>7.8947368421052628</v>
      </c>
      <c r="K27" s="20">
        <f t="shared" si="14"/>
        <v>5.2631578947368416</v>
      </c>
      <c r="L27" s="20">
        <f t="shared" si="14"/>
        <v>6.140350877192982</v>
      </c>
      <c r="M27" s="20">
        <f t="shared" si="14"/>
        <v>7.0175438596491224</v>
      </c>
      <c r="N27" s="20">
        <f t="shared" si="14"/>
        <v>1.7543859649122806</v>
      </c>
      <c r="O27" s="20">
        <f t="shared" si="14"/>
        <v>9.6491228070175428</v>
      </c>
      <c r="P27" s="20"/>
      <c r="Q27" s="112"/>
    </row>
    <row r="28" spans="1:18" ht="13.5" customHeight="1" x14ac:dyDescent="0.2">
      <c r="A28" s="286" t="str">
        <f>'問2S（表）'!A39</f>
        <v>30～39歳(n = 174 )　　</v>
      </c>
      <c r="B28" s="36">
        <f>'問2S（表）'!B39</f>
        <v>174</v>
      </c>
      <c r="C28" s="32">
        <v>78</v>
      </c>
      <c r="D28" s="33">
        <v>114</v>
      </c>
      <c r="E28" s="33">
        <v>59</v>
      </c>
      <c r="F28" s="33">
        <v>10</v>
      </c>
      <c r="G28" s="33">
        <v>14</v>
      </c>
      <c r="H28" s="33">
        <v>94</v>
      </c>
      <c r="I28" s="49">
        <v>16</v>
      </c>
      <c r="J28" s="48">
        <v>15</v>
      </c>
      <c r="K28" s="33">
        <v>13</v>
      </c>
      <c r="L28" s="33">
        <v>14</v>
      </c>
      <c r="M28" s="33">
        <v>18</v>
      </c>
      <c r="N28" s="33">
        <v>3</v>
      </c>
      <c r="O28" s="33">
        <v>5</v>
      </c>
      <c r="P28" s="35"/>
      <c r="Q28" s="112">
        <f>SUM(C28:P28)</f>
        <v>453</v>
      </c>
      <c r="R28" t="str">
        <f>" 30～39歳（N = "&amp;Q28&amp;" : n = "&amp;B28&amp;"）"</f>
        <v xml:space="preserve"> 30～39歳（N = 453 : n = 174）</v>
      </c>
    </row>
    <row r="29" spans="1:18" x14ac:dyDescent="0.2">
      <c r="A29" s="287"/>
      <c r="B29" s="20">
        <f>B28/$B$22*100</f>
        <v>11.204121056020606</v>
      </c>
      <c r="C29" s="20">
        <f t="shared" ref="C29:O29" si="15">C28/$B28*100</f>
        <v>44.827586206896555</v>
      </c>
      <c r="D29" s="20">
        <f t="shared" si="15"/>
        <v>65.517241379310349</v>
      </c>
      <c r="E29" s="20">
        <f t="shared" si="15"/>
        <v>33.90804597701149</v>
      </c>
      <c r="F29" s="20">
        <f t="shared" si="15"/>
        <v>5.7471264367816088</v>
      </c>
      <c r="G29" s="20">
        <f t="shared" si="15"/>
        <v>8.0459770114942533</v>
      </c>
      <c r="H29" s="20">
        <f t="shared" si="15"/>
        <v>54.022988505747129</v>
      </c>
      <c r="I29" s="20">
        <f t="shared" si="15"/>
        <v>9.1954022988505741</v>
      </c>
      <c r="J29" s="20">
        <f t="shared" si="15"/>
        <v>8.6206896551724146</v>
      </c>
      <c r="K29" s="20">
        <f t="shared" si="15"/>
        <v>7.4712643678160928</v>
      </c>
      <c r="L29" s="20">
        <f t="shared" si="15"/>
        <v>8.0459770114942533</v>
      </c>
      <c r="M29" s="20">
        <f t="shared" si="15"/>
        <v>10.344827586206897</v>
      </c>
      <c r="N29" s="20">
        <f t="shared" si="15"/>
        <v>1.7241379310344827</v>
      </c>
      <c r="O29" s="20">
        <f t="shared" si="15"/>
        <v>2.8735632183908044</v>
      </c>
      <c r="P29" s="20"/>
      <c r="Q29" s="112"/>
    </row>
    <row r="30" spans="1:18" ht="13.5" customHeight="1" x14ac:dyDescent="0.2">
      <c r="A30" s="286" t="str">
        <f>'問2S（表）'!A41</f>
        <v>40～49歳(n = 249 )　　</v>
      </c>
      <c r="B30" s="36">
        <f>'問2S（表）'!B41</f>
        <v>249</v>
      </c>
      <c r="C30" s="32">
        <v>137</v>
      </c>
      <c r="D30" s="33">
        <v>157</v>
      </c>
      <c r="E30" s="33">
        <v>88</v>
      </c>
      <c r="F30" s="33">
        <v>7</v>
      </c>
      <c r="G30" s="33">
        <v>5</v>
      </c>
      <c r="H30" s="33">
        <v>101</v>
      </c>
      <c r="I30" s="49">
        <v>38</v>
      </c>
      <c r="J30" s="48">
        <v>18</v>
      </c>
      <c r="K30" s="33">
        <v>24</v>
      </c>
      <c r="L30" s="33">
        <v>25</v>
      </c>
      <c r="M30" s="33">
        <v>25</v>
      </c>
      <c r="N30" s="33">
        <v>8</v>
      </c>
      <c r="O30" s="33">
        <v>8</v>
      </c>
      <c r="P30" s="35"/>
      <c r="Q30" s="112">
        <f>SUM(C30:P30)</f>
        <v>641</v>
      </c>
      <c r="R30" t="str">
        <f>" 40～49歳（N = "&amp;Q30&amp;" : n = "&amp;B30&amp;"）"</f>
        <v xml:space="preserve"> 40～49歳（N = 641 : n = 249）</v>
      </c>
    </row>
    <row r="31" spans="1:18" x14ac:dyDescent="0.2">
      <c r="A31" s="287"/>
      <c r="B31" s="20">
        <f>B30/$B$22*100</f>
        <v>16.033483580167417</v>
      </c>
      <c r="C31" s="20">
        <f t="shared" ref="C31:O31" si="16">C30/$B30*100</f>
        <v>55.020080321285135</v>
      </c>
      <c r="D31" s="20">
        <f t="shared" si="16"/>
        <v>63.052208835341361</v>
      </c>
      <c r="E31" s="20">
        <f t="shared" si="16"/>
        <v>35.341365461847388</v>
      </c>
      <c r="F31" s="20">
        <f t="shared" si="16"/>
        <v>2.8112449799196786</v>
      </c>
      <c r="G31" s="20">
        <f t="shared" si="16"/>
        <v>2.0080321285140563</v>
      </c>
      <c r="H31" s="20">
        <f t="shared" si="16"/>
        <v>40.562248995983936</v>
      </c>
      <c r="I31" s="20">
        <f t="shared" si="16"/>
        <v>15.261044176706829</v>
      </c>
      <c r="J31" s="20">
        <f t="shared" si="16"/>
        <v>7.2289156626506017</v>
      </c>
      <c r="K31" s="20">
        <f t="shared" si="16"/>
        <v>9.6385542168674707</v>
      </c>
      <c r="L31" s="20">
        <f t="shared" si="16"/>
        <v>10.040160642570282</v>
      </c>
      <c r="M31" s="20">
        <f t="shared" si="16"/>
        <v>10.040160642570282</v>
      </c>
      <c r="N31" s="20">
        <f t="shared" si="16"/>
        <v>3.2128514056224895</v>
      </c>
      <c r="O31" s="20">
        <f t="shared" si="16"/>
        <v>3.2128514056224895</v>
      </c>
      <c r="P31" s="20"/>
      <c r="Q31" s="112"/>
    </row>
    <row r="32" spans="1:18" ht="13.5" customHeight="1" x14ac:dyDescent="0.2">
      <c r="A32" s="286" t="str">
        <f>'問2S（表）'!A43</f>
        <v>50～59歳(n = 250 )　　</v>
      </c>
      <c r="B32" s="36">
        <f>'問2S（表）'!B43</f>
        <v>250</v>
      </c>
      <c r="C32" s="32">
        <v>164</v>
      </c>
      <c r="D32" s="33">
        <v>155</v>
      </c>
      <c r="E32" s="33">
        <v>80</v>
      </c>
      <c r="F32" s="33">
        <v>3</v>
      </c>
      <c r="G32" s="33">
        <v>8</v>
      </c>
      <c r="H32" s="33">
        <v>38</v>
      </c>
      <c r="I32" s="49">
        <v>69</v>
      </c>
      <c r="J32" s="48">
        <v>18</v>
      </c>
      <c r="K32" s="33">
        <v>18</v>
      </c>
      <c r="L32" s="33">
        <v>27</v>
      </c>
      <c r="M32" s="33">
        <v>27</v>
      </c>
      <c r="N32" s="33">
        <v>12</v>
      </c>
      <c r="O32" s="33">
        <v>12</v>
      </c>
      <c r="P32" s="35"/>
      <c r="Q32" s="112">
        <f>SUM(C32:P32)</f>
        <v>631</v>
      </c>
      <c r="R32" t="str">
        <f>" 50～59歳（N = "&amp;Q32&amp;" : n = "&amp;B32&amp;"）"</f>
        <v xml:space="preserve"> 50～59歳（N = 631 : n = 250）</v>
      </c>
    </row>
    <row r="33" spans="1:31" x14ac:dyDescent="0.2">
      <c r="A33" s="287"/>
      <c r="B33" s="20">
        <f>B32/$B$22*100</f>
        <v>16.097875080489377</v>
      </c>
      <c r="C33" s="20">
        <f t="shared" ref="C33:O33" si="17">C32/$B32*100</f>
        <v>65.600000000000009</v>
      </c>
      <c r="D33" s="20">
        <f t="shared" si="17"/>
        <v>62</v>
      </c>
      <c r="E33" s="20">
        <f t="shared" si="17"/>
        <v>32</v>
      </c>
      <c r="F33" s="20">
        <f t="shared" si="17"/>
        <v>1.2</v>
      </c>
      <c r="G33" s="20">
        <f t="shared" si="17"/>
        <v>3.2</v>
      </c>
      <c r="H33" s="20">
        <f t="shared" si="17"/>
        <v>15.2</v>
      </c>
      <c r="I33" s="20">
        <f t="shared" si="17"/>
        <v>27.6</v>
      </c>
      <c r="J33" s="20">
        <f t="shared" si="17"/>
        <v>7.1999999999999993</v>
      </c>
      <c r="K33" s="20">
        <f t="shared" si="17"/>
        <v>7.1999999999999993</v>
      </c>
      <c r="L33" s="20">
        <f t="shared" si="17"/>
        <v>10.8</v>
      </c>
      <c r="M33" s="20">
        <f t="shared" si="17"/>
        <v>10.8</v>
      </c>
      <c r="N33" s="20">
        <f t="shared" si="17"/>
        <v>4.8</v>
      </c>
      <c r="O33" s="20">
        <f t="shared" si="17"/>
        <v>4.8</v>
      </c>
      <c r="P33" s="20"/>
      <c r="Q33" s="112"/>
    </row>
    <row r="34" spans="1:31" ht="13.5" customHeight="1" x14ac:dyDescent="0.2">
      <c r="A34" s="286" t="str">
        <f>'問2S（表）'!A45</f>
        <v>60～69歳(n = 329 )　　</v>
      </c>
      <c r="B34" s="36">
        <f>'問2S（表）'!B45</f>
        <v>329</v>
      </c>
      <c r="C34" s="32">
        <v>257</v>
      </c>
      <c r="D34" s="33">
        <v>189</v>
      </c>
      <c r="E34" s="33">
        <v>76</v>
      </c>
      <c r="F34" s="33">
        <v>0</v>
      </c>
      <c r="G34" s="33">
        <v>7</v>
      </c>
      <c r="H34" s="33">
        <v>9</v>
      </c>
      <c r="I34" s="49">
        <v>94</v>
      </c>
      <c r="J34" s="48">
        <v>25</v>
      </c>
      <c r="K34" s="33">
        <v>31</v>
      </c>
      <c r="L34" s="33">
        <v>30</v>
      </c>
      <c r="M34" s="33">
        <v>43</v>
      </c>
      <c r="N34" s="33">
        <v>13</v>
      </c>
      <c r="O34" s="33">
        <v>24</v>
      </c>
      <c r="P34" s="35"/>
      <c r="Q34" s="112">
        <f>SUM(C34:P34)</f>
        <v>798</v>
      </c>
      <c r="R34" t="str">
        <f>" 60～69歳（N = "&amp;Q34&amp;" : n = "&amp;B34&amp;"）"</f>
        <v xml:space="preserve"> 60～69歳（N = 798 : n = 329）</v>
      </c>
    </row>
    <row r="35" spans="1:31" x14ac:dyDescent="0.2">
      <c r="A35" s="287"/>
      <c r="B35" s="20">
        <f>B34/$B$22*100</f>
        <v>21.184803605924017</v>
      </c>
      <c r="C35" s="20">
        <f t="shared" ref="C35:O35" si="18">C34/$B34*100</f>
        <v>78.115501519756833</v>
      </c>
      <c r="D35" s="20">
        <f t="shared" si="18"/>
        <v>57.446808510638306</v>
      </c>
      <c r="E35" s="20">
        <f t="shared" si="18"/>
        <v>23.100303951367781</v>
      </c>
      <c r="F35" s="20">
        <f t="shared" si="18"/>
        <v>0</v>
      </c>
      <c r="G35" s="20">
        <f t="shared" si="18"/>
        <v>2.1276595744680851</v>
      </c>
      <c r="H35" s="20">
        <f t="shared" si="18"/>
        <v>2.735562310030395</v>
      </c>
      <c r="I35" s="20">
        <f t="shared" si="18"/>
        <v>28.571428571428569</v>
      </c>
      <c r="J35" s="20">
        <f t="shared" si="18"/>
        <v>7.598784194528875</v>
      </c>
      <c r="K35" s="20">
        <f t="shared" si="18"/>
        <v>9.4224924012158056</v>
      </c>
      <c r="L35" s="20">
        <f t="shared" si="18"/>
        <v>9.1185410334346511</v>
      </c>
      <c r="M35" s="20">
        <f t="shared" si="18"/>
        <v>13.069908814589665</v>
      </c>
      <c r="N35" s="20">
        <f t="shared" si="18"/>
        <v>3.9513677811550152</v>
      </c>
      <c r="O35" s="20">
        <f t="shared" si="18"/>
        <v>7.2948328267477196</v>
      </c>
      <c r="P35" s="20"/>
      <c r="Q35" s="112"/>
    </row>
    <row r="36" spans="1:31" ht="13.5" customHeight="1" x14ac:dyDescent="0.2">
      <c r="A36" s="286" t="str">
        <f>'問2S（表）'!A47</f>
        <v>70歳以上(n = 382 )　　</v>
      </c>
      <c r="B36" s="36">
        <f>'問2S（表）'!B47</f>
        <v>382</v>
      </c>
      <c r="C36" s="32">
        <v>335</v>
      </c>
      <c r="D36" s="33">
        <v>145</v>
      </c>
      <c r="E36" s="33">
        <v>24</v>
      </c>
      <c r="F36" s="33">
        <v>0</v>
      </c>
      <c r="G36" s="33">
        <v>1</v>
      </c>
      <c r="H36" s="33">
        <v>3</v>
      </c>
      <c r="I36" s="49">
        <v>139</v>
      </c>
      <c r="J36" s="48">
        <v>22</v>
      </c>
      <c r="K36" s="33">
        <v>40</v>
      </c>
      <c r="L36" s="33">
        <v>34</v>
      </c>
      <c r="M36" s="33">
        <v>63</v>
      </c>
      <c r="N36" s="33">
        <v>25</v>
      </c>
      <c r="O36" s="33">
        <v>36</v>
      </c>
      <c r="P36" s="35"/>
      <c r="Q36" s="112">
        <f>SUM(C36:P36)</f>
        <v>867</v>
      </c>
      <c r="R36" t="str">
        <f>" 70歳以上（N = "&amp;Q36&amp;" : n = "&amp;B36&amp;"）"</f>
        <v xml:space="preserve"> 70歳以上（N = 867 : n = 382）</v>
      </c>
    </row>
    <row r="37" spans="1:31" x14ac:dyDescent="0.2">
      <c r="A37" s="287"/>
      <c r="B37" s="20">
        <f>B36/$B$22*100</f>
        <v>24.597553122987765</v>
      </c>
      <c r="C37" s="20">
        <f t="shared" ref="C37:O37" si="19">C36/$B36*100</f>
        <v>87.69633507853402</v>
      </c>
      <c r="D37" s="20">
        <f t="shared" si="19"/>
        <v>37.958115183246072</v>
      </c>
      <c r="E37" s="20">
        <f t="shared" si="19"/>
        <v>6.2827225130890048</v>
      </c>
      <c r="F37" s="20">
        <f t="shared" si="19"/>
        <v>0</v>
      </c>
      <c r="G37" s="20">
        <f t="shared" si="19"/>
        <v>0.26178010471204188</v>
      </c>
      <c r="H37" s="20">
        <f t="shared" si="19"/>
        <v>0.78534031413612559</v>
      </c>
      <c r="I37" s="20">
        <f t="shared" si="19"/>
        <v>36.387434554973822</v>
      </c>
      <c r="J37" s="20">
        <f t="shared" si="19"/>
        <v>5.7591623036649215</v>
      </c>
      <c r="K37" s="20">
        <f t="shared" si="19"/>
        <v>10.471204188481675</v>
      </c>
      <c r="L37" s="20">
        <f t="shared" si="19"/>
        <v>8.9005235602094235</v>
      </c>
      <c r="M37" s="20">
        <f t="shared" si="19"/>
        <v>16.492146596858639</v>
      </c>
      <c r="N37" s="20">
        <f t="shared" si="19"/>
        <v>6.5445026178010473</v>
      </c>
      <c r="O37" s="20">
        <f t="shared" si="19"/>
        <v>9.4240837696335085</v>
      </c>
      <c r="P37" s="20"/>
      <c r="Q37" s="112"/>
    </row>
    <row r="38" spans="1:31" s="202" customFormat="1" x14ac:dyDescent="0.2">
      <c r="A38" s="200"/>
      <c r="B38" s="201"/>
      <c r="C38" s="191">
        <f>_xlfn.RANK.EQ(C23,$C$23:$P$23,0)</f>
        <v>1</v>
      </c>
      <c r="D38" s="191">
        <f t="shared" ref="D38:P38" si="20">_xlfn.RANK.EQ(D23,$C$23:$P$23,0)</f>
        <v>2</v>
      </c>
      <c r="E38" s="191">
        <f t="shared" si="20"/>
        <v>3</v>
      </c>
      <c r="F38" s="191">
        <f t="shared" si="20"/>
        <v>13</v>
      </c>
      <c r="G38" s="191">
        <f t="shared" si="20"/>
        <v>12</v>
      </c>
      <c r="H38" s="191">
        <f t="shared" si="20"/>
        <v>5</v>
      </c>
      <c r="I38" s="191">
        <f t="shared" si="20"/>
        <v>4</v>
      </c>
      <c r="J38" s="191">
        <f t="shared" si="20"/>
        <v>9</v>
      </c>
      <c r="K38" s="191">
        <f t="shared" si="20"/>
        <v>8</v>
      </c>
      <c r="L38" s="191">
        <f t="shared" si="20"/>
        <v>7</v>
      </c>
      <c r="M38" s="191">
        <f t="shared" si="20"/>
        <v>6</v>
      </c>
      <c r="N38" s="191">
        <f t="shared" si="20"/>
        <v>11</v>
      </c>
      <c r="O38" s="191">
        <f t="shared" si="20"/>
        <v>10</v>
      </c>
      <c r="P38" s="191" t="e">
        <f t="shared" si="20"/>
        <v>#N/A</v>
      </c>
    </row>
    <row r="39" spans="1:31" x14ac:dyDescent="0.2">
      <c r="A39" s="26" t="s">
        <v>201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31" ht="12.75" customHeight="1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L40" s="27">
        <v>10</v>
      </c>
      <c r="M40" s="27">
        <v>11</v>
      </c>
      <c r="N40" s="27">
        <v>12</v>
      </c>
      <c r="O40" s="27">
        <v>13</v>
      </c>
      <c r="P40" s="27">
        <v>14</v>
      </c>
      <c r="R40" s="53"/>
      <c r="S40" s="27">
        <v>1</v>
      </c>
      <c r="T40" s="27">
        <v>2</v>
      </c>
      <c r="U40" s="27">
        <v>3</v>
      </c>
      <c r="V40" s="27">
        <v>4</v>
      </c>
      <c r="W40" s="27">
        <v>5</v>
      </c>
      <c r="X40" s="27">
        <v>6</v>
      </c>
      <c r="Y40" s="27">
        <v>7</v>
      </c>
      <c r="Z40" s="27">
        <v>8</v>
      </c>
      <c r="AA40" s="27">
        <v>9</v>
      </c>
      <c r="AB40" s="27">
        <v>10</v>
      </c>
      <c r="AC40" s="27">
        <v>11</v>
      </c>
      <c r="AD40" s="27">
        <v>12</v>
      </c>
      <c r="AE40" s="27">
        <v>13</v>
      </c>
    </row>
    <row r="41" spans="1:31" ht="68.25" customHeight="1" x14ac:dyDescent="0.2">
      <c r="A41" s="12" t="str">
        <f>A21</f>
        <v>【年代別】</v>
      </c>
      <c r="B41" s="67" t="str">
        <f>B12</f>
        <v>調査数</v>
      </c>
      <c r="C41" s="68" t="s">
        <v>210</v>
      </c>
      <c r="D41" s="69" t="s">
        <v>211</v>
      </c>
      <c r="E41" s="69" t="s">
        <v>212</v>
      </c>
      <c r="F41" s="69" t="s">
        <v>56</v>
      </c>
      <c r="G41" s="69" t="s">
        <v>55</v>
      </c>
      <c r="H41" s="69" t="s">
        <v>213</v>
      </c>
      <c r="I41" s="70" t="s">
        <v>59</v>
      </c>
      <c r="J41" s="115" t="s">
        <v>58</v>
      </c>
      <c r="K41" s="69" t="s">
        <v>57</v>
      </c>
      <c r="L41" s="69" t="s">
        <v>54</v>
      </c>
      <c r="M41" s="69" t="s">
        <v>53</v>
      </c>
      <c r="N41" s="70" t="s">
        <v>60</v>
      </c>
      <c r="O41" s="70" t="s">
        <v>78</v>
      </c>
      <c r="P41" s="71"/>
      <c r="Q41" s="52" t="s">
        <v>35</v>
      </c>
      <c r="R41" s="12" t="str">
        <f>A41</f>
        <v>【年代別】</v>
      </c>
      <c r="S41" s="68" t="str">
        <f>C41</f>
        <v>健康・体力</v>
      </c>
      <c r="T41" s="69" t="str">
        <f t="shared" ref="T41:AE41" si="21">D41</f>
        <v>収入・貯蓄</v>
      </c>
      <c r="U41" s="69" t="str">
        <f t="shared" si="21"/>
        <v>仕事</v>
      </c>
      <c r="V41" s="69" t="str">
        <f t="shared" si="21"/>
        <v>介護</v>
      </c>
      <c r="W41" s="69" t="str">
        <f t="shared" si="21"/>
        <v>子育て・子どもの教育</v>
      </c>
      <c r="X41" s="69" t="str">
        <f t="shared" si="21"/>
        <v>地域の住環境（上下水道、公園、
        道路、公共交通機関など）</v>
      </c>
      <c r="Y41" s="70" t="str">
        <f t="shared" si="21"/>
        <v>住宅</v>
      </c>
      <c r="Z41" s="115" t="str">
        <f t="shared" si="21"/>
        <v>地域での人間関係</v>
      </c>
      <c r="AA41" s="69" t="str">
        <f t="shared" si="21"/>
        <v>家庭での人間関係</v>
      </c>
      <c r="AB41" s="69" t="str">
        <f t="shared" si="21"/>
        <v>結婚</v>
      </c>
      <c r="AC41" s="69" t="str">
        <f t="shared" si="21"/>
        <v>就職</v>
      </c>
      <c r="AD41" s="70" t="str">
        <f t="shared" si="21"/>
        <v>その他</v>
      </c>
      <c r="AE41" s="71" t="str">
        <f t="shared" si="21"/>
        <v>特にない</v>
      </c>
    </row>
    <row r="42" spans="1:31" ht="12.75" customHeight="1" x14ac:dyDescent="0.2">
      <c r="A42" s="286" t="str">
        <f>A22</f>
        <v>全体(n = 1,553 )　　</v>
      </c>
      <c r="B42" s="122">
        <f>B22</f>
        <v>1553</v>
      </c>
      <c r="C42" s="130">
        <v>1022</v>
      </c>
      <c r="D42" s="131">
        <v>840</v>
      </c>
      <c r="E42" s="131">
        <v>368</v>
      </c>
      <c r="F42" s="131">
        <v>364</v>
      </c>
      <c r="G42" s="131">
        <v>259</v>
      </c>
      <c r="H42" s="131">
        <v>185</v>
      </c>
      <c r="I42" s="132">
        <v>137</v>
      </c>
      <c r="J42" s="150">
        <v>132</v>
      </c>
      <c r="K42" s="131">
        <v>108</v>
      </c>
      <c r="L42" s="131">
        <v>62</v>
      </c>
      <c r="M42" s="131">
        <v>55</v>
      </c>
      <c r="N42" s="132">
        <v>63</v>
      </c>
      <c r="O42" s="132">
        <v>98</v>
      </c>
      <c r="P42" s="133"/>
      <c r="R42" s="101" t="str">
        <f>A44</f>
        <v>18～19歳(n = 14 )　　</v>
      </c>
      <c r="S42" s="92">
        <f>C45</f>
        <v>50</v>
      </c>
      <c r="T42" s="93">
        <f t="shared" ref="T42:AE42" si="22">D45</f>
        <v>64.285714285714292</v>
      </c>
      <c r="U42" s="93">
        <f t="shared" si="22"/>
        <v>21.428571428571427</v>
      </c>
      <c r="V42" s="93">
        <f t="shared" si="22"/>
        <v>0</v>
      </c>
      <c r="W42" s="93">
        <f t="shared" si="22"/>
        <v>0</v>
      </c>
      <c r="X42" s="93">
        <f t="shared" si="22"/>
        <v>7.1428571428571423</v>
      </c>
      <c r="Y42" s="94">
        <f t="shared" si="22"/>
        <v>0</v>
      </c>
      <c r="Z42" s="117">
        <f t="shared" si="22"/>
        <v>0</v>
      </c>
      <c r="AA42" s="93">
        <f t="shared" si="22"/>
        <v>7.1428571428571423</v>
      </c>
      <c r="AB42" s="93">
        <f t="shared" si="22"/>
        <v>21.428571428571427</v>
      </c>
      <c r="AC42" s="93">
        <f t="shared" si="22"/>
        <v>50</v>
      </c>
      <c r="AD42" s="94">
        <f t="shared" si="22"/>
        <v>0</v>
      </c>
      <c r="AE42" s="95">
        <f t="shared" si="22"/>
        <v>14.285714285714285</v>
      </c>
    </row>
    <row r="43" spans="1:31" ht="12.75" customHeight="1" x14ac:dyDescent="0.2">
      <c r="A43" s="287"/>
      <c r="B43" s="123">
        <f>B23</f>
        <v>100</v>
      </c>
      <c r="C43" s="134">
        <v>65.808113329040566</v>
      </c>
      <c r="D43" s="135">
        <v>54.088860270444307</v>
      </c>
      <c r="E43" s="135">
        <v>23.696072118480359</v>
      </c>
      <c r="F43" s="135">
        <v>23.438506117192532</v>
      </c>
      <c r="G43" s="135">
        <v>16.677398583386992</v>
      </c>
      <c r="H43" s="135">
        <v>11.912427559562138</v>
      </c>
      <c r="I43" s="136">
        <v>8.8216355441081777</v>
      </c>
      <c r="J43" s="151">
        <v>8.49967804249839</v>
      </c>
      <c r="K43" s="135">
        <v>6.9542820347714098</v>
      </c>
      <c r="L43" s="135">
        <v>3.992273019961365</v>
      </c>
      <c r="M43" s="135">
        <v>3.5415325177076626</v>
      </c>
      <c r="N43" s="136">
        <v>4.0566645202833227</v>
      </c>
      <c r="O43" s="136">
        <v>6.3103670315518352</v>
      </c>
      <c r="P43" s="137"/>
      <c r="R43" s="103" t="str">
        <f>A46</f>
        <v>20～29歳(n = 114 )　　</v>
      </c>
      <c r="S43" s="96">
        <f>C47</f>
        <v>38.596491228070171</v>
      </c>
      <c r="T43" s="97">
        <f t="shared" ref="T43:AE43" si="23">D47</f>
        <v>62.280701754385973</v>
      </c>
      <c r="U43" s="97">
        <f t="shared" si="23"/>
        <v>33.333333333333329</v>
      </c>
      <c r="V43" s="97">
        <f t="shared" si="23"/>
        <v>7.0175438596491224</v>
      </c>
      <c r="W43" s="97">
        <f t="shared" si="23"/>
        <v>12.280701754385964</v>
      </c>
      <c r="X43" s="97">
        <f t="shared" si="23"/>
        <v>7.0175438596491224</v>
      </c>
      <c r="Y43" s="98">
        <f t="shared" si="23"/>
        <v>6.140350877192982</v>
      </c>
      <c r="Z43" s="118">
        <f t="shared" si="23"/>
        <v>5.2631578947368416</v>
      </c>
      <c r="AA43" s="97">
        <f t="shared" si="23"/>
        <v>7.8947368421052628</v>
      </c>
      <c r="AB43" s="97">
        <f t="shared" si="23"/>
        <v>21.052631578947366</v>
      </c>
      <c r="AC43" s="97">
        <f t="shared" si="23"/>
        <v>24.561403508771928</v>
      </c>
      <c r="AD43" s="98">
        <f t="shared" si="23"/>
        <v>1.7543859649122806</v>
      </c>
      <c r="AE43" s="99">
        <f t="shared" si="23"/>
        <v>9.6491228070175428</v>
      </c>
    </row>
    <row r="44" spans="1:31" ht="12.75" customHeight="1" x14ac:dyDescent="0.2">
      <c r="A44" s="286" t="str">
        <f>A24</f>
        <v>18～19歳(n = 14 )　　</v>
      </c>
      <c r="B44" s="122">
        <f t="shared" ref="B44:B57" si="24">B24</f>
        <v>14</v>
      </c>
      <c r="C44" s="138">
        <v>7</v>
      </c>
      <c r="D44" s="139">
        <v>9</v>
      </c>
      <c r="E44" s="139">
        <v>3</v>
      </c>
      <c r="F44" s="139">
        <v>0</v>
      </c>
      <c r="G44" s="139">
        <v>0</v>
      </c>
      <c r="H44" s="139">
        <v>1</v>
      </c>
      <c r="I44" s="149">
        <v>0</v>
      </c>
      <c r="J44" s="152">
        <v>0</v>
      </c>
      <c r="K44" s="139">
        <v>1</v>
      </c>
      <c r="L44" s="139">
        <v>3</v>
      </c>
      <c r="M44" s="139">
        <v>7</v>
      </c>
      <c r="N44" s="139">
        <v>0</v>
      </c>
      <c r="O44" s="149">
        <v>2</v>
      </c>
      <c r="P44" s="140"/>
      <c r="Q44" s="112"/>
      <c r="R44" s="103" t="str">
        <f>A48</f>
        <v>30～39歳(n = 174 )　　</v>
      </c>
      <c r="S44" s="96">
        <f>C49</f>
        <v>44.827586206896555</v>
      </c>
      <c r="T44" s="97">
        <f t="shared" ref="T44:AE44" si="25">D49</f>
        <v>65.517241379310349</v>
      </c>
      <c r="U44" s="97">
        <f t="shared" si="25"/>
        <v>33.90804597701149</v>
      </c>
      <c r="V44" s="97">
        <f t="shared" si="25"/>
        <v>9.1954022988505741</v>
      </c>
      <c r="W44" s="97">
        <f t="shared" si="25"/>
        <v>54.022988505747129</v>
      </c>
      <c r="X44" s="97">
        <f t="shared" si="25"/>
        <v>10.344827586206897</v>
      </c>
      <c r="Y44" s="98">
        <f t="shared" si="25"/>
        <v>8.0459770114942533</v>
      </c>
      <c r="Z44" s="118">
        <f t="shared" si="25"/>
        <v>7.4712643678160928</v>
      </c>
      <c r="AA44" s="97">
        <f t="shared" si="25"/>
        <v>8.6206896551724146</v>
      </c>
      <c r="AB44" s="97">
        <f t="shared" si="25"/>
        <v>8.0459770114942533</v>
      </c>
      <c r="AC44" s="97">
        <f t="shared" si="25"/>
        <v>5.7471264367816088</v>
      </c>
      <c r="AD44" s="98">
        <f t="shared" si="25"/>
        <v>1.7241379310344827</v>
      </c>
      <c r="AE44" s="99">
        <f t="shared" si="25"/>
        <v>2.8735632183908044</v>
      </c>
    </row>
    <row r="45" spans="1:31" ht="12.75" customHeight="1" x14ac:dyDescent="0.2">
      <c r="A45" s="287"/>
      <c r="B45" s="123">
        <f t="shared" si="24"/>
        <v>0.90148100450740498</v>
      </c>
      <c r="C45" s="134">
        <v>50</v>
      </c>
      <c r="D45" s="135">
        <v>64.285714285714292</v>
      </c>
      <c r="E45" s="135">
        <v>21.428571428571427</v>
      </c>
      <c r="F45" s="135">
        <v>0</v>
      </c>
      <c r="G45" s="135">
        <v>0</v>
      </c>
      <c r="H45" s="135">
        <v>7.1428571428571423</v>
      </c>
      <c r="I45" s="136">
        <v>0</v>
      </c>
      <c r="J45" s="151">
        <v>0</v>
      </c>
      <c r="K45" s="135">
        <v>7.1428571428571423</v>
      </c>
      <c r="L45" s="135">
        <v>21.428571428571427</v>
      </c>
      <c r="M45" s="135">
        <v>50</v>
      </c>
      <c r="N45" s="135">
        <v>0</v>
      </c>
      <c r="O45" s="136">
        <v>14.285714285714285</v>
      </c>
      <c r="P45" s="137"/>
      <c r="Q45" s="112"/>
      <c r="R45" s="103" t="str">
        <f>A50</f>
        <v>40～49歳(n = 249 )　　</v>
      </c>
      <c r="S45" s="96">
        <f>C51</f>
        <v>55.020080321285135</v>
      </c>
      <c r="T45" s="97">
        <f t="shared" ref="T45:AE45" si="26">D51</f>
        <v>63.052208835341361</v>
      </c>
      <c r="U45" s="97">
        <f t="shared" si="26"/>
        <v>35.341365461847388</v>
      </c>
      <c r="V45" s="97">
        <f t="shared" si="26"/>
        <v>15.261044176706829</v>
      </c>
      <c r="W45" s="97">
        <f t="shared" si="26"/>
        <v>40.562248995983936</v>
      </c>
      <c r="X45" s="97">
        <f t="shared" si="26"/>
        <v>10.040160642570282</v>
      </c>
      <c r="Y45" s="98">
        <f t="shared" si="26"/>
        <v>10.040160642570282</v>
      </c>
      <c r="Z45" s="118">
        <f t="shared" si="26"/>
        <v>9.6385542168674707</v>
      </c>
      <c r="AA45" s="97">
        <f t="shared" si="26"/>
        <v>7.2289156626506017</v>
      </c>
      <c r="AB45" s="97">
        <f t="shared" si="26"/>
        <v>2.0080321285140563</v>
      </c>
      <c r="AC45" s="97">
        <f t="shared" si="26"/>
        <v>2.8112449799196786</v>
      </c>
      <c r="AD45" s="98">
        <f t="shared" si="26"/>
        <v>3.2128514056224895</v>
      </c>
      <c r="AE45" s="99">
        <f t="shared" si="26"/>
        <v>3.2128514056224895</v>
      </c>
    </row>
    <row r="46" spans="1:31" ht="13.5" customHeight="1" x14ac:dyDescent="0.2">
      <c r="A46" s="286" t="str">
        <f>A26</f>
        <v>20～29歳(n = 114 )　　</v>
      </c>
      <c r="B46" s="122">
        <f t="shared" si="24"/>
        <v>114</v>
      </c>
      <c r="C46" s="138">
        <v>44</v>
      </c>
      <c r="D46" s="139">
        <v>71</v>
      </c>
      <c r="E46" s="139">
        <v>38</v>
      </c>
      <c r="F46" s="139">
        <v>8</v>
      </c>
      <c r="G46" s="139">
        <v>14</v>
      </c>
      <c r="H46" s="139">
        <v>8</v>
      </c>
      <c r="I46" s="149">
        <v>7</v>
      </c>
      <c r="J46" s="152">
        <v>6</v>
      </c>
      <c r="K46" s="139">
        <v>9</v>
      </c>
      <c r="L46" s="139">
        <v>24</v>
      </c>
      <c r="M46" s="139">
        <v>28</v>
      </c>
      <c r="N46" s="139">
        <v>2</v>
      </c>
      <c r="O46" s="149">
        <v>11</v>
      </c>
      <c r="P46" s="140"/>
      <c r="R46" s="103" t="str">
        <f>A52</f>
        <v>50～59歳(n = 250 )　　</v>
      </c>
      <c r="S46" s="96">
        <f>C53</f>
        <v>65.600000000000009</v>
      </c>
      <c r="T46" s="97">
        <f t="shared" ref="T46:AE46" si="27">D53</f>
        <v>62</v>
      </c>
      <c r="U46" s="97">
        <f t="shared" si="27"/>
        <v>32</v>
      </c>
      <c r="V46" s="97">
        <f t="shared" si="27"/>
        <v>27.6</v>
      </c>
      <c r="W46" s="97">
        <f t="shared" si="27"/>
        <v>15.2</v>
      </c>
      <c r="X46" s="97">
        <f t="shared" si="27"/>
        <v>10.8</v>
      </c>
      <c r="Y46" s="98">
        <f t="shared" si="27"/>
        <v>10.8</v>
      </c>
      <c r="Z46" s="118">
        <f t="shared" si="27"/>
        <v>7.1999999999999993</v>
      </c>
      <c r="AA46" s="97">
        <f t="shared" si="27"/>
        <v>7.1999999999999993</v>
      </c>
      <c r="AB46" s="97">
        <f t="shared" si="27"/>
        <v>3.2</v>
      </c>
      <c r="AC46" s="97">
        <f t="shared" si="27"/>
        <v>1.2</v>
      </c>
      <c r="AD46" s="98">
        <f t="shared" si="27"/>
        <v>4.8</v>
      </c>
      <c r="AE46" s="99">
        <f t="shared" si="27"/>
        <v>4.8</v>
      </c>
    </row>
    <row r="47" spans="1:31" ht="13.5" customHeight="1" x14ac:dyDescent="0.2">
      <c r="A47" s="287"/>
      <c r="B47" s="123">
        <f t="shared" si="24"/>
        <v>7.3406310367031544</v>
      </c>
      <c r="C47" s="134">
        <v>38.596491228070171</v>
      </c>
      <c r="D47" s="135">
        <v>62.280701754385973</v>
      </c>
      <c r="E47" s="135">
        <v>33.333333333333329</v>
      </c>
      <c r="F47" s="135">
        <v>7.0175438596491224</v>
      </c>
      <c r="G47" s="135">
        <v>12.280701754385964</v>
      </c>
      <c r="H47" s="135">
        <v>7.0175438596491224</v>
      </c>
      <c r="I47" s="136">
        <v>6.140350877192982</v>
      </c>
      <c r="J47" s="151">
        <v>5.2631578947368416</v>
      </c>
      <c r="K47" s="135">
        <v>7.8947368421052628</v>
      </c>
      <c r="L47" s="135">
        <v>21.052631578947366</v>
      </c>
      <c r="M47" s="135">
        <v>24.561403508771928</v>
      </c>
      <c r="N47" s="135">
        <v>1.7543859649122806</v>
      </c>
      <c r="O47" s="136">
        <v>9.6491228070175428</v>
      </c>
      <c r="P47" s="137"/>
      <c r="R47" s="103" t="str">
        <f>A54</f>
        <v>60～69歳(n = 329 )　　</v>
      </c>
      <c r="S47" s="96">
        <f>C55</f>
        <v>78.115501519756833</v>
      </c>
      <c r="T47" s="97">
        <f t="shared" ref="T47:AE47" si="28">D55</f>
        <v>57.446808510638306</v>
      </c>
      <c r="U47" s="97">
        <f t="shared" si="28"/>
        <v>23.100303951367781</v>
      </c>
      <c r="V47" s="97">
        <f t="shared" si="28"/>
        <v>28.571428571428569</v>
      </c>
      <c r="W47" s="97">
        <f t="shared" si="28"/>
        <v>2.735562310030395</v>
      </c>
      <c r="X47" s="97">
        <f t="shared" si="28"/>
        <v>13.069908814589665</v>
      </c>
      <c r="Y47" s="98">
        <f t="shared" si="28"/>
        <v>9.1185410334346511</v>
      </c>
      <c r="Z47" s="118">
        <f t="shared" si="28"/>
        <v>9.4224924012158056</v>
      </c>
      <c r="AA47" s="97">
        <f t="shared" si="28"/>
        <v>7.598784194528875</v>
      </c>
      <c r="AB47" s="97">
        <f t="shared" si="28"/>
        <v>2.1276595744680851</v>
      </c>
      <c r="AC47" s="97">
        <f t="shared" si="28"/>
        <v>0</v>
      </c>
      <c r="AD47" s="98">
        <f t="shared" si="28"/>
        <v>3.9513677811550152</v>
      </c>
      <c r="AE47" s="99">
        <f t="shared" si="28"/>
        <v>7.2948328267477196</v>
      </c>
    </row>
    <row r="48" spans="1:31" ht="13.5" customHeight="1" x14ac:dyDescent="0.2">
      <c r="A48" s="286" t="str">
        <f>A28</f>
        <v>30～39歳(n = 174 )　　</v>
      </c>
      <c r="B48" s="122">
        <f t="shared" si="24"/>
        <v>174</v>
      </c>
      <c r="C48" s="138">
        <v>78</v>
      </c>
      <c r="D48" s="139">
        <v>114</v>
      </c>
      <c r="E48" s="139">
        <v>59</v>
      </c>
      <c r="F48" s="139">
        <v>16</v>
      </c>
      <c r="G48" s="139">
        <v>94</v>
      </c>
      <c r="H48" s="139">
        <v>18</v>
      </c>
      <c r="I48" s="149">
        <v>14</v>
      </c>
      <c r="J48" s="152">
        <v>13</v>
      </c>
      <c r="K48" s="139">
        <v>15</v>
      </c>
      <c r="L48" s="139">
        <v>14</v>
      </c>
      <c r="M48" s="139">
        <v>10</v>
      </c>
      <c r="N48" s="139">
        <v>3</v>
      </c>
      <c r="O48" s="149">
        <v>5</v>
      </c>
      <c r="P48" s="140"/>
      <c r="R48" s="102" t="str">
        <f>A56</f>
        <v>70歳以上(n = 382 )　　</v>
      </c>
      <c r="S48" s="86">
        <f>C57</f>
        <v>87.69633507853402</v>
      </c>
      <c r="T48" s="87">
        <f t="shared" ref="T48:AE48" si="29">D57</f>
        <v>37.958115183246072</v>
      </c>
      <c r="U48" s="87">
        <f t="shared" si="29"/>
        <v>6.2827225130890048</v>
      </c>
      <c r="V48" s="87">
        <f t="shared" si="29"/>
        <v>36.387434554973822</v>
      </c>
      <c r="W48" s="87">
        <f t="shared" si="29"/>
        <v>0.78534031413612559</v>
      </c>
      <c r="X48" s="87">
        <f t="shared" si="29"/>
        <v>16.492146596858639</v>
      </c>
      <c r="Y48" s="88">
        <f t="shared" si="29"/>
        <v>8.9005235602094235</v>
      </c>
      <c r="Z48" s="116">
        <f t="shared" si="29"/>
        <v>10.471204188481675</v>
      </c>
      <c r="AA48" s="87">
        <f t="shared" si="29"/>
        <v>5.7591623036649215</v>
      </c>
      <c r="AB48" s="87">
        <f t="shared" si="29"/>
        <v>0.26178010471204188</v>
      </c>
      <c r="AC48" s="87">
        <f t="shared" si="29"/>
        <v>0</v>
      </c>
      <c r="AD48" s="88">
        <f t="shared" si="29"/>
        <v>6.5445026178010473</v>
      </c>
      <c r="AE48" s="89">
        <f t="shared" si="29"/>
        <v>9.4240837696335085</v>
      </c>
    </row>
    <row r="49" spans="1:18" x14ac:dyDescent="0.2">
      <c r="A49" s="287"/>
      <c r="B49" s="123">
        <f t="shared" si="24"/>
        <v>11.204121056020606</v>
      </c>
      <c r="C49" s="134">
        <v>44.827586206896555</v>
      </c>
      <c r="D49" s="135">
        <v>65.517241379310349</v>
      </c>
      <c r="E49" s="135">
        <v>33.90804597701149</v>
      </c>
      <c r="F49" s="135">
        <v>9.1954022988505741</v>
      </c>
      <c r="G49" s="135">
        <v>54.022988505747129</v>
      </c>
      <c r="H49" s="135">
        <v>10.344827586206897</v>
      </c>
      <c r="I49" s="136">
        <v>8.0459770114942533</v>
      </c>
      <c r="J49" s="151">
        <v>7.4712643678160928</v>
      </c>
      <c r="K49" s="135">
        <v>8.6206896551724146</v>
      </c>
      <c r="L49" s="135">
        <v>8.0459770114942533</v>
      </c>
      <c r="M49" s="135">
        <v>5.7471264367816088</v>
      </c>
      <c r="N49" s="135">
        <v>1.7241379310344827</v>
      </c>
      <c r="O49" s="136">
        <v>2.8735632183908044</v>
      </c>
      <c r="P49" s="137"/>
    </row>
    <row r="50" spans="1:18" x14ac:dyDescent="0.2">
      <c r="A50" s="286" t="str">
        <f>A30</f>
        <v>40～49歳(n = 249 )　　</v>
      </c>
      <c r="B50" s="122">
        <f t="shared" si="24"/>
        <v>249</v>
      </c>
      <c r="C50" s="138">
        <v>137</v>
      </c>
      <c r="D50" s="139">
        <v>157</v>
      </c>
      <c r="E50" s="139">
        <v>88</v>
      </c>
      <c r="F50" s="139">
        <v>38</v>
      </c>
      <c r="G50" s="139">
        <v>101</v>
      </c>
      <c r="H50" s="139">
        <v>25</v>
      </c>
      <c r="I50" s="149">
        <v>25</v>
      </c>
      <c r="J50" s="152">
        <v>24</v>
      </c>
      <c r="K50" s="139">
        <v>18</v>
      </c>
      <c r="L50" s="139">
        <v>5</v>
      </c>
      <c r="M50" s="139">
        <v>7</v>
      </c>
      <c r="N50" s="139">
        <v>8</v>
      </c>
      <c r="O50" s="149">
        <v>8</v>
      </c>
      <c r="P50" s="140"/>
    </row>
    <row r="51" spans="1:18" x14ac:dyDescent="0.2">
      <c r="A51" s="287"/>
      <c r="B51" s="123">
        <f t="shared" si="24"/>
        <v>16.033483580167417</v>
      </c>
      <c r="C51" s="134">
        <v>55.020080321285135</v>
      </c>
      <c r="D51" s="135">
        <v>63.052208835341361</v>
      </c>
      <c r="E51" s="135">
        <v>35.341365461847388</v>
      </c>
      <c r="F51" s="135">
        <v>15.261044176706829</v>
      </c>
      <c r="G51" s="135">
        <v>40.562248995983936</v>
      </c>
      <c r="H51" s="135">
        <v>10.040160642570282</v>
      </c>
      <c r="I51" s="136">
        <v>10.040160642570282</v>
      </c>
      <c r="J51" s="151">
        <v>9.6385542168674707</v>
      </c>
      <c r="K51" s="135">
        <v>7.2289156626506017</v>
      </c>
      <c r="L51" s="135">
        <v>2.0080321285140563</v>
      </c>
      <c r="M51" s="135">
        <v>2.8112449799196786</v>
      </c>
      <c r="N51" s="135">
        <v>3.2128514056224895</v>
      </c>
      <c r="O51" s="136">
        <v>3.2128514056224895</v>
      </c>
      <c r="P51" s="137"/>
    </row>
    <row r="52" spans="1:18" x14ac:dyDescent="0.2">
      <c r="A52" s="286" t="str">
        <f>A32</f>
        <v>50～59歳(n = 250 )　　</v>
      </c>
      <c r="B52" s="122">
        <f t="shared" si="24"/>
        <v>250</v>
      </c>
      <c r="C52" s="138">
        <v>164</v>
      </c>
      <c r="D52" s="139">
        <v>155</v>
      </c>
      <c r="E52" s="139">
        <v>80</v>
      </c>
      <c r="F52" s="139">
        <v>69</v>
      </c>
      <c r="G52" s="139">
        <v>38</v>
      </c>
      <c r="H52" s="139">
        <v>27</v>
      </c>
      <c r="I52" s="149">
        <v>27</v>
      </c>
      <c r="J52" s="152">
        <v>18</v>
      </c>
      <c r="K52" s="139">
        <v>18</v>
      </c>
      <c r="L52" s="139">
        <v>8</v>
      </c>
      <c r="M52" s="139">
        <v>3</v>
      </c>
      <c r="N52" s="139">
        <v>12</v>
      </c>
      <c r="O52" s="149">
        <v>12</v>
      </c>
      <c r="P52" s="140"/>
    </row>
    <row r="53" spans="1:18" x14ac:dyDescent="0.2">
      <c r="A53" s="287"/>
      <c r="B53" s="123">
        <f t="shared" si="24"/>
        <v>16.097875080489377</v>
      </c>
      <c r="C53" s="134">
        <v>65.600000000000009</v>
      </c>
      <c r="D53" s="135">
        <v>62</v>
      </c>
      <c r="E53" s="135">
        <v>32</v>
      </c>
      <c r="F53" s="135">
        <v>27.6</v>
      </c>
      <c r="G53" s="135">
        <v>15.2</v>
      </c>
      <c r="H53" s="135">
        <v>10.8</v>
      </c>
      <c r="I53" s="136">
        <v>10.8</v>
      </c>
      <c r="J53" s="151">
        <v>7.1999999999999993</v>
      </c>
      <c r="K53" s="135">
        <v>7.1999999999999993</v>
      </c>
      <c r="L53" s="135">
        <v>3.2</v>
      </c>
      <c r="M53" s="135">
        <v>1.2</v>
      </c>
      <c r="N53" s="135">
        <v>4.8</v>
      </c>
      <c r="O53" s="136">
        <v>4.8</v>
      </c>
      <c r="P53" s="137"/>
    </row>
    <row r="54" spans="1:18" x14ac:dyDescent="0.2">
      <c r="A54" s="286" t="str">
        <f>A34</f>
        <v>60～69歳(n = 329 )　　</v>
      </c>
      <c r="B54" s="122">
        <f t="shared" si="24"/>
        <v>329</v>
      </c>
      <c r="C54" s="138">
        <v>257</v>
      </c>
      <c r="D54" s="139">
        <v>189</v>
      </c>
      <c r="E54" s="139">
        <v>76</v>
      </c>
      <c r="F54" s="139">
        <v>94</v>
      </c>
      <c r="G54" s="139">
        <v>9</v>
      </c>
      <c r="H54" s="139">
        <v>43</v>
      </c>
      <c r="I54" s="149">
        <v>30</v>
      </c>
      <c r="J54" s="152">
        <v>31</v>
      </c>
      <c r="K54" s="139">
        <v>25</v>
      </c>
      <c r="L54" s="139">
        <v>7</v>
      </c>
      <c r="M54" s="139">
        <v>0</v>
      </c>
      <c r="N54" s="139">
        <v>13</v>
      </c>
      <c r="O54" s="149">
        <v>24</v>
      </c>
      <c r="P54" s="140"/>
    </row>
    <row r="55" spans="1:18" x14ac:dyDescent="0.2">
      <c r="A55" s="287"/>
      <c r="B55" s="123">
        <f t="shared" si="24"/>
        <v>21.184803605924017</v>
      </c>
      <c r="C55" s="134">
        <v>78.115501519756833</v>
      </c>
      <c r="D55" s="135">
        <v>57.446808510638306</v>
      </c>
      <c r="E55" s="135">
        <v>23.100303951367781</v>
      </c>
      <c r="F55" s="135">
        <v>28.571428571428569</v>
      </c>
      <c r="G55" s="135">
        <v>2.735562310030395</v>
      </c>
      <c r="H55" s="135">
        <v>13.069908814589665</v>
      </c>
      <c r="I55" s="136">
        <v>9.1185410334346511</v>
      </c>
      <c r="J55" s="151">
        <v>9.4224924012158056</v>
      </c>
      <c r="K55" s="135">
        <v>7.598784194528875</v>
      </c>
      <c r="L55" s="135">
        <v>2.1276595744680851</v>
      </c>
      <c r="M55" s="135">
        <v>0</v>
      </c>
      <c r="N55" s="135">
        <v>3.9513677811550152</v>
      </c>
      <c r="O55" s="136">
        <v>7.2948328267477196</v>
      </c>
      <c r="P55" s="137"/>
    </row>
    <row r="56" spans="1:18" x14ac:dyDescent="0.2">
      <c r="A56" s="286" t="str">
        <f>A36</f>
        <v>70歳以上(n = 382 )　　</v>
      </c>
      <c r="B56" s="122">
        <f t="shared" si="24"/>
        <v>382</v>
      </c>
      <c r="C56" s="138">
        <v>335</v>
      </c>
      <c r="D56" s="139">
        <v>145</v>
      </c>
      <c r="E56" s="139">
        <v>24</v>
      </c>
      <c r="F56" s="139">
        <v>139</v>
      </c>
      <c r="G56" s="139">
        <v>3</v>
      </c>
      <c r="H56" s="139">
        <v>63</v>
      </c>
      <c r="I56" s="149">
        <v>34</v>
      </c>
      <c r="J56" s="152">
        <v>40</v>
      </c>
      <c r="K56" s="139">
        <v>22</v>
      </c>
      <c r="L56" s="139">
        <v>1</v>
      </c>
      <c r="M56" s="139">
        <v>0</v>
      </c>
      <c r="N56" s="139">
        <v>25</v>
      </c>
      <c r="O56" s="149">
        <v>36</v>
      </c>
      <c r="P56" s="140"/>
      <c r="Q56" s="185">
        <f>SUM(C56:P56)</f>
        <v>867</v>
      </c>
    </row>
    <row r="57" spans="1:18" x14ac:dyDescent="0.2">
      <c r="A57" s="287"/>
      <c r="B57" s="123">
        <f t="shared" si="24"/>
        <v>24.597553122987765</v>
      </c>
      <c r="C57" s="134">
        <v>87.69633507853402</v>
      </c>
      <c r="D57" s="135">
        <v>37.958115183246072</v>
      </c>
      <c r="E57" s="135">
        <v>6.2827225130890048</v>
      </c>
      <c r="F57" s="135">
        <v>36.387434554973822</v>
      </c>
      <c r="G57" s="135">
        <v>0.78534031413612559</v>
      </c>
      <c r="H57" s="135">
        <v>16.492146596858639</v>
      </c>
      <c r="I57" s="136">
        <v>8.9005235602094235</v>
      </c>
      <c r="J57" s="151">
        <v>10.471204188481675</v>
      </c>
      <c r="K57" s="135">
        <v>5.7591623036649215</v>
      </c>
      <c r="L57" s="135">
        <v>0.26178010471204188</v>
      </c>
      <c r="M57" s="135">
        <v>0</v>
      </c>
      <c r="N57" s="135">
        <v>6.5445026178010473</v>
      </c>
      <c r="O57" s="136">
        <v>9.4240837696335085</v>
      </c>
      <c r="P57" s="137"/>
    </row>
    <row r="59" spans="1:18" x14ac:dyDescent="0.2">
      <c r="A59" s="3" t="s">
        <v>166</v>
      </c>
      <c r="B59" s="1" t="str">
        <f>B20</f>
        <v>生活面での不安</v>
      </c>
      <c r="C59" s="8"/>
      <c r="D59" s="9" t="s">
        <v>202</v>
      </c>
      <c r="E59" s="8"/>
      <c r="F59" s="8"/>
      <c r="G59" s="8"/>
      <c r="H59" s="9" t="s">
        <v>202</v>
      </c>
      <c r="I59" s="8"/>
      <c r="J59" s="8"/>
      <c r="K59" s="8"/>
      <c r="L59" s="8"/>
      <c r="M59" s="8"/>
      <c r="N59" s="8"/>
      <c r="O59" s="8"/>
      <c r="P59" s="8"/>
    </row>
    <row r="60" spans="1:18" ht="86.4" x14ac:dyDescent="0.2">
      <c r="A60" s="13" t="s">
        <v>27</v>
      </c>
      <c r="B60" s="67" t="str">
        <f>B21</f>
        <v>調査数</v>
      </c>
      <c r="C60" s="68" t="str">
        <f t="shared" ref="C60:O60" si="30">C21</f>
        <v>健康・体力</v>
      </c>
      <c r="D60" s="69" t="str">
        <f t="shared" si="30"/>
        <v>収入・貯蓄</v>
      </c>
      <c r="E60" s="69" t="str">
        <f t="shared" si="30"/>
        <v>仕事</v>
      </c>
      <c r="F60" s="69" t="str">
        <f t="shared" si="30"/>
        <v>就職</v>
      </c>
      <c r="G60" s="69" t="str">
        <f t="shared" si="30"/>
        <v>結婚</v>
      </c>
      <c r="H60" s="69" t="str">
        <f t="shared" si="30"/>
        <v>子育て・子どもの教育</v>
      </c>
      <c r="I60" s="70" t="str">
        <f t="shared" si="30"/>
        <v>介護</v>
      </c>
      <c r="J60" s="115" t="str">
        <f t="shared" si="30"/>
        <v>家庭での人間関係</v>
      </c>
      <c r="K60" s="69" t="str">
        <f t="shared" si="30"/>
        <v>地域での人間関係</v>
      </c>
      <c r="L60" s="69" t="str">
        <f t="shared" si="30"/>
        <v>住宅</v>
      </c>
      <c r="M60" s="69" t="str">
        <f t="shared" si="30"/>
        <v>地域の住環境（上下水道、公園、
        道路、公共交通機関など）</v>
      </c>
      <c r="N60" s="70" t="str">
        <f t="shared" si="30"/>
        <v>その他</v>
      </c>
      <c r="O60" s="70" t="str">
        <f t="shared" si="30"/>
        <v>特にない</v>
      </c>
      <c r="P60" s="71"/>
      <c r="Q60" s="111" t="s">
        <v>122</v>
      </c>
      <c r="R60" s="223"/>
    </row>
    <row r="61" spans="1:18" x14ac:dyDescent="0.2">
      <c r="A61" s="286" t="str">
        <f>'問2S（表）'!A52</f>
        <v>全体(n = 1,553 )　　</v>
      </c>
      <c r="B61" s="36">
        <f>'問2S（表）'!B52</f>
        <v>1553</v>
      </c>
      <c r="C61" s="36">
        <f t="shared" ref="C61:O61" si="31">SUM(C63,C65,C67,C69,C71)</f>
        <v>1023</v>
      </c>
      <c r="D61" s="36">
        <f t="shared" si="31"/>
        <v>852</v>
      </c>
      <c r="E61" s="36">
        <f t="shared" si="31"/>
        <v>377</v>
      </c>
      <c r="F61" s="36">
        <f t="shared" si="31"/>
        <v>56</v>
      </c>
      <c r="G61" s="36">
        <f t="shared" si="31"/>
        <v>61</v>
      </c>
      <c r="H61" s="36">
        <f t="shared" si="31"/>
        <v>260</v>
      </c>
      <c r="I61" s="36">
        <f t="shared" si="31"/>
        <v>366</v>
      </c>
      <c r="J61" s="36">
        <f t="shared" si="31"/>
        <v>106</v>
      </c>
      <c r="K61" s="36">
        <f t="shared" si="31"/>
        <v>130</v>
      </c>
      <c r="L61" s="36">
        <f t="shared" si="31"/>
        <v>138</v>
      </c>
      <c r="M61" s="36">
        <f t="shared" si="31"/>
        <v>188</v>
      </c>
      <c r="N61" s="36">
        <f t="shared" si="31"/>
        <v>64</v>
      </c>
      <c r="O61" s="36">
        <f t="shared" si="31"/>
        <v>96</v>
      </c>
      <c r="P61" s="36"/>
      <c r="Q61" s="112">
        <f>SUM(C61:P61)</f>
        <v>3717</v>
      </c>
      <c r="R61" s="185"/>
    </row>
    <row r="62" spans="1:18" ht="13.5" customHeight="1" x14ac:dyDescent="0.2">
      <c r="A62" s="287"/>
      <c r="B62" s="37">
        <v>100</v>
      </c>
      <c r="C62" s="20">
        <f t="shared" ref="C62" si="32">C61/$B61*100</f>
        <v>65.872504829362526</v>
      </c>
      <c r="D62" s="20">
        <f t="shared" ref="D62" si="33">D61/$B61*100</f>
        <v>54.861558274307789</v>
      </c>
      <c r="E62" s="20">
        <f t="shared" ref="E62" si="34">E61/$B61*100</f>
        <v>24.275595621377981</v>
      </c>
      <c r="F62" s="20">
        <f t="shared" ref="F62" si="35">F61/$B61*100</f>
        <v>3.6059240180296199</v>
      </c>
      <c r="G62" s="20">
        <f t="shared" ref="G62" si="36">G61/$B61*100</f>
        <v>3.9278815196394077</v>
      </c>
      <c r="H62" s="20">
        <f t="shared" ref="H62" si="37">H61/$B61*100</f>
        <v>16.741790083708953</v>
      </c>
      <c r="I62" s="20">
        <f t="shared" ref="I62" si="38">I61/$B61*100</f>
        <v>23.567289117836445</v>
      </c>
      <c r="J62" s="20">
        <f t="shared" ref="J62" si="39">J61/$B61*100</f>
        <v>6.8254990341274953</v>
      </c>
      <c r="K62" s="20">
        <f t="shared" ref="K62" si="40">K61/$B61*100</f>
        <v>8.3708950418544763</v>
      </c>
      <c r="L62" s="20">
        <f t="shared" ref="L62" si="41">L61/$B61*100</f>
        <v>8.8860270444301346</v>
      </c>
      <c r="M62" s="20">
        <f t="shared" ref="M62:M64" si="42">M61/$B61*100</f>
        <v>12.10560206052801</v>
      </c>
      <c r="N62" s="20">
        <f t="shared" ref="N62" si="43">N61/$B61*100</f>
        <v>4.1210560206052804</v>
      </c>
      <c r="O62" s="20">
        <f t="shared" ref="O62" si="44">O61/$B61*100</f>
        <v>6.1815840309079206</v>
      </c>
      <c r="P62" s="20"/>
      <c r="Q62" s="112"/>
    </row>
    <row r="63" spans="1:18" ht="13.5" customHeight="1" x14ac:dyDescent="0.2">
      <c r="A63" s="286" t="str">
        <f>'問2S（表）'!A54</f>
        <v>岐阜圏域(n = 584 )　　</v>
      </c>
      <c r="B63" s="36">
        <f>'問2S（表）'!B54</f>
        <v>584</v>
      </c>
      <c r="C63" s="32">
        <v>396</v>
      </c>
      <c r="D63" s="33">
        <v>300</v>
      </c>
      <c r="E63" s="33">
        <v>149</v>
      </c>
      <c r="F63" s="33">
        <v>31</v>
      </c>
      <c r="G63" s="33">
        <v>20</v>
      </c>
      <c r="H63" s="33">
        <v>97</v>
      </c>
      <c r="I63" s="34">
        <v>136</v>
      </c>
      <c r="J63" s="38">
        <v>47</v>
      </c>
      <c r="K63" s="33">
        <v>49</v>
      </c>
      <c r="L63" s="33">
        <v>55</v>
      </c>
      <c r="M63" s="33">
        <v>61</v>
      </c>
      <c r="N63" s="33">
        <v>26</v>
      </c>
      <c r="O63" s="34">
        <v>39</v>
      </c>
      <c r="P63" s="35"/>
      <c r="Q63" s="228">
        <f>SUM(C63:P63)</f>
        <v>1406</v>
      </c>
      <c r="R63" s="227" t="str">
        <f>" 岐阜圏域（N = "&amp;Q64&amp;" : n = "&amp;B63&amp;"）"</f>
        <v xml:space="preserve"> 岐阜圏域（N = 1,406 : n = 584）</v>
      </c>
    </row>
    <row r="64" spans="1:18" x14ac:dyDescent="0.2">
      <c r="A64" s="287"/>
      <c r="B64" s="20">
        <f>B63/$B$61*100</f>
        <v>37.604636188023186</v>
      </c>
      <c r="C64" s="20">
        <f t="shared" ref="C64" si="45">C63/$B63*100</f>
        <v>67.808219178082197</v>
      </c>
      <c r="D64" s="20">
        <f t="shared" ref="D64" si="46">D63/$B63*100</f>
        <v>51.369863013698634</v>
      </c>
      <c r="E64" s="20">
        <f t="shared" ref="E64" si="47">E63/$B63*100</f>
        <v>25.513698630136989</v>
      </c>
      <c r="F64" s="20">
        <f t="shared" ref="F64" si="48">F63/$B63*100</f>
        <v>5.3082191780821919</v>
      </c>
      <c r="G64" s="20">
        <f t="shared" ref="G64" si="49">G63/$B63*100</f>
        <v>3.4246575342465753</v>
      </c>
      <c r="H64" s="20">
        <f t="shared" ref="H64" si="50">H63/$B63*100</f>
        <v>16.609589041095891</v>
      </c>
      <c r="I64" s="20">
        <f t="shared" ref="I64" si="51">I63/$B63*100</f>
        <v>23.287671232876711</v>
      </c>
      <c r="J64" s="20">
        <f t="shared" ref="J64" si="52">J63/$B63*100</f>
        <v>8.0479452054794525</v>
      </c>
      <c r="K64" s="20">
        <f t="shared" ref="K64" si="53">K63/$B63*100</f>
        <v>8.3904109589041092</v>
      </c>
      <c r="L64" s="20">
        <f t="shared" ref="L64" si="54">L63/$B63*100</f>
        <v>9.4178082191780828</v>
      </c>
      <c r="M64" s="20">
        <f t="shared" si="42"/>
        <v>10.445205479452055</v>
      </c>
      <c r="N64" s="20">
        <f t="shared" ref="N64" si="55">N63/$B63*100</f>
        <v>4.4520547945205475</v>
      </c>
      <c r="O64" s="20">
        <f t="shared" ref="O64" si="56">O63/$B63*100</f>
        <v>6.6780821917808222</v>
      </c>
      <c r="P64" s="20"/>
      <c r="Q64" s="226" t="s">
        <v>263</v>
      </c>
    </row>
    <row r="65" spans="1:31" ht="13.5" customHeight="1" x14ac:dyDescent="0.2">
      <c r="A65" s="286" t="str">
        <f>'問2S（表）'!A56</f>
        <v>西濃圏域(n = 280 )　　</v>
      </c>
      <c r="B65" s="36">
        <f>'問2S（表）'!B56</f>
        <v>280</v>
      </c>
      <c r="C65" s="32">
        <v>182</v>
      </c>
      <c r="D65" s="33">
        <v>146</v>
      </c>
      <c r="E65" s="33">
        <v>77</v>
      </c>
      <c r="F65" s="33">
        <v>7</v>
      </c>
      <c r="G65" s="33">
        <v>12</v>
      </c>
      <c r="H65" s="33">
        <v>43</v>
      </c>
      <c r="I65" s="34">
        <v>81</v>
      </c>
      <c r="J65" s="38">
        <v>18</v>
      </c>
      <c r="K65" s="33">
        <v>22</v>
      </c>
      <c r="L65" s="33">
        <v>25</v>
      </c>
      <c r="M65" s="33">
        <v>32</v>
      </c>
      <c r="N65" s="33">
        <v>10</v>
      </c>
      <c r="O65" s="34">
        <v>24</v>
      </c>
      <c r="P65" s="35"/>
      <c r="Q65" s="112">
        <f>SUM(C65:P65)</f>
        <v>679</v>
      </c>
      <c r="R65" t="str">
        <f>" 西濃圏域（N = "&amp;Q65&amp;" : n = "&amp;B65&amp;"）"</f>
        <v xml:space="preserve"> 西濃圏域（N = 679 : n = 280）</v>
      </c>
    </row>
    <row r="66" spans="1:31" x14ac:dyDescent="0.2">
      <c r="A66" s="287"/>
      <c r="B66" s="20">
        <f>B65/$B$61*100</f>
        <v>18.0296200901481</v>
      </c>
      <c r="C66" s="20">
        <f t="shared" ref="C66" si="57">C65/$B65*100</f>
        <v>65</v>
      </c>
      <c r="D66" s="20">
        <f t="shared" ref="D66" si="58">D65/$B65*100</f>
        <v>52.142857142857146</v>
      </c>
      <c r="E66" s="20">
        <f t="shared" ref="E66" si="59">E65/$B65*100</f>
        <v>27.500000000000004</v>
      </c>
      <c r="F66" s="20">
        <f t="shared" ref="F66" si="60">F65/$B65*100</f>
        <v>2.5</v>
      </c>
      <c r="G66" s="20">
        <f t="shared" ref="G66" si="61">G65/$B65*100</f>
        <v>4.2857142857142856</v>
      </c>
      <c r="H66" s="20">
        <f t="shared" ref="H66" si="62">H65/$B65*100</f>
        <v>15.357142857142858</v>
      </c>
      <c r="I66" s="20">
        <f t="shared" ref="I66" si="63">I65/$B65*100</f>
        <v>28.928571428571431</v>
      </c>
      <c r="J66" s="20">
        <f t="shared" ref="J66" si="64">J65/$B65*100</f>
        <v>6.4285714285714279</v>
      </c>
      <c r="K66" s="20">
        <f t="shared" ref="K66" si="65">K65/$B65*100</f>
        <v>7.8571428571428568</v>
      </c>
      <c r="L66" s="20">
        <f t="shared" ref="L66" si="66">L65/$B65*100</f>
        <v>8.9285714285714288</v>
      </c>
      <c r="M66" s="20">
        <f t="shared" ref="M66" si="67">M65/$B65*100</f>
        <v>11.428571428571429</v>
      </c>
      <c r="N66" s="20">
        <f t="shared" ref="N66" si="68">N65/$B65*100</f>
        <v>3.5714285714285712</v>
      </c>
      <c r="O66" s="20">
        <f t="shared" ref="O66" si="69">O65/$B65*100</f>
        <v>8.5714285714285712</v>
      </c>
      <c r="P66" s="20"/>
      <c r="Q66" s="112"/>
    </row>
    <row r="67" spans="1:31" ht="13.5" customHeight="1" x14ac:dyDescent="0.2">
      <c r="A67" s="286" t="str">
        <f>'問2S（表）'!A58</f>
        <v>中濃圏域(n = 279 )　　</v>
      </c>
      <c r="B67" s="36">
        <f>'問2S（表）'!B58</f>
        <v>279</v>
      </c>
      <c r="C67" s="32">
        <v>196</v>
      </c>
      <c r="D67" s="33">
        <v>178</v>
      </c>
      <c r="E67" s="33">
        <v>61</v>
      </c>
      <c r="F67" s="33">
        <v>8</v>
      </c>
      <c r="G67" s="33">
        <v>9</v>
      </c>
      <c r="H67" s="33">
        <v>55</v>
      </c>
      <c r="I67" s="34">
        <v>65</v>
      </c>
      <c r="J67" s="38">
        <v>20</v>
      </c>
      <c r="K67" s="33">
        <v>29</v>
      </c>
      <c r="L67" s="33">
        <v>20</v>
      </c>
      <c r="M67" s="33">
        <v>40</v>
      </c>
      <c r="N67" s="33">
        <v>12</v>
      </c>
      <c r="O67" s="34">
        <v>15</v>
      </c>
      <c r="P67" s="35"/>
      <c r="Q67" s="112">
        <f>SUM(C67:P67)</f>
        <v>708</v>
      </c>
      <c r="R67" t="str">
        <f>" 中濃圏域（N = "&amp;Q67&amp;" : n = "&amp;B67&amp;"）"</f>
        <v xml:space="preserve"> 中濃圏域（N = 708 : n = 279）</v>
      </c>
    </row>
    <row r="68" spans="1:31" x14ac:dyDescent="0.2">
      <c r="A68" s="287"/>
      <c r="B68" s="20">
        <f>B67/$B$61*100</f>
        <v>17.965228589826143</v>
      </c>
      <c r="C68" s="20">
        <f t="shared" ref="C68" si="70">C67/$B67*100</f>
        <v>70.25089605734766</v>
      </c>
      <c r="D68" s="20">
        <f t="shared" ref="D68" si="71">D67/$B67*100</f>
        <v>63.799283154121866</v>
      </c>
      <c r="E68" s="20">
        <f t="shared" ref="E68" si="72">E67/$B67*100</f>
        <v>21.863799283154123</v>
      </c>
      <c r="F68" s="20">
        <f t="shared" ref="F68" si="73">F67/$B67*100</f>
        <v>2.8673835125448028</v>
      </c>
      <c r="G68" s="20">
        <f t="shared" ref="G68" si="74">G67/$B67*100</f>
        <v>3.225806451612903</v>
      </c>
      <c r="H68" s="20">
        <f t="shared" ref="H68" si="75">H67/$B67*100</f>
        <v>19.713261648745519</v>
      </c>
      <c r="I68" s="20">
        <f t="shared" ref="I68" si="76">I67/$B67*100</f>
        <v>23.297491039426525</v>
      </c>
      <c r="J68" s="20">
        <f t="shared" ref="J68" si="77">J67/$B67*100</f>
        <v>7.1684587813620064</v>
      </c>
      <c r="K68" s="20">
        <f t="shared" ref="K68" si="78">K67/$B67*100</f>
        <v>10.394265232974909</v>
      </c>
      <c r="L68" s="20">
        <f t="shared" ref="L68" si="79">L67/$B67*100</f>
        <v>7.1684587813620064</v>
      </c>
      <c r="M68" s="20">
        <f t="shared" ref="M68" si="80">M67/$B67*100</f>
        <v>14.336917562724013</v>
      </c>
      <c r="N68" s="20">
        <f t="shared" ref="N68" si="81">N67/$B67*100</f>
        <v>4.3010752688172049</v>
      </c>
      <c r="O68" s="20">
        <f t="shared" ref="O68" si="82">O67/$B67*100</f>
        <v>5.376344086021505</v>
      </c>
      <c r="P68" s="20"/>
      <c r="Q68" s="112"/>
    </row>
    <row r="69" spans="1:31" ht="13.5" customHeight="1" x14ac:dyDescent="0.2">
      <c r="A69" s="286" t="str">
        <f>'問2S（表）'!A60</f>
        <v>東濃圏域(n = 262 )　　</v>
      </c>
      <c r="B69" s="36">
        <f>'問2S（表）'!B60</f>
        <v>262</v>
      </c>
      <c r="C69" s="32">
        <v>179</v>
      </c>
      <c r="D69" s="33">
        <v>165</v>
      </c>
      <c r="E69" s="33">
        <v>54</v>
      </c>
      <c r="F69" s="33">
        <v>9</v>
      </c>
      <c r="G69" s="33">
        <v>15</v>
      </c>
      <c r="H69" s="33">
        <v>49</v>
      </c>
      <c r="I69" s="34">
        <v>50</v>
      </c>
      <c r="J69" s="38">
        <v>12</v>
      </c>
      <c r="K69" s="33">
        <v>16</v>
      </c>
      <c r="L69" s="33">
        <v>24</v>
      </c>
      <c r="M69" s="33">
        <v>45</v>
      </c>
      <c r="N69" s="33">
        <v>10</v>
      </c>
      <c r="O69" s="34">
        <v>13</v>
      </c>
      <c r="P69" s="35"/>
      <c r="Q69" s="112">
        <f>SUM(C69:P69)</f>
        <v>641</v>
      </c>
      <c r="R69" t="str">
        <f>" 東濃圏域（N = "&amp;Q69&amp;" : n = "&amp;B69&amp;"）"</f>
        <v xml:space="preserve"> 東濃圏域（N = 641 : n = 262）</v>
      </c>
    </row>
    <row r="70" spans="1:31" x14ac:dyDescent="0.2">
      <c r="A70" s="287"/>
      <c r="B70" s="20">
        <f>B69/$B$61*100</f>
        <v>16.870573084352866</v>
      </c>
      <c r="C70" s="20">
        <f t="shared" ref="C70" si="83">C69/$B69*100</f>
        <v>68.320610687022892</v>
      </c>
      <c r="D70" s="20">
        <f t="shared" ref="D70" si="84">D69/$B69*100</f>
        <v>62.977099236641223</v>
      </c>
      <c r="E70" s="20">
        <f t="shared" ref="E70" si="85">E69/$B69*100</f>
        <v>20.610687022900763</v>
      </c>
      <c r="F70" s="20">
        <f t="shared" ref="F70" si="86">F69/$B69*100</f>
        <v>3.4351145038167941</v>
      </c>
      <c r="G70" s="20">
        <f t="shared" ref="G70" si="87">G69/$B69*100</f>
        <v>5.7251908396946565</v>
      </c>
      <c r="H70" s="20">
        <f t="shared" ref="H70" si="88">H69/$B69*100</f>
        <v>18.702290076335878</v>
      </c>
      <c r="I70" s="20">
        <f t="shared" ref="I70" si="89">I69/$B69*100</f>
        <v>19.083969465648856</v>
      </c>
      <c r="J70" s="20">
        <f t="shared" ref="J70" si="90">J69/$B69*100</f>
        <v>4.5801526717557248</v>
      </c>
      <c r="K70" s="20">
        <f t="shared" ref="K70" si="91">K69/$B69*100</f>
        <v>6.1068702290076331</v>
      </c>
      <c r="L70" s="20">
        <f t="shared" ref="L70" si="92">L69/$B69*100</f>
        <v>9.1603053435114496</v>
      </c>
      <c r="M70" s="20">
        <f t="shared" ref="M70" si="93">M69/$B69*100</f>
        <v>17.175572519083971</v>
      </c>
      <c r="N70" s="20">
        <f t="shared" ref="N70" si="94">N69/$B69*100</f>
        <v>3.8167938931297711</v>
      </c>
      <c r="O70" s="20">
        <f t="shared" ref="O70" si="95">O69/$B69*100</f>
        <v>4.9618320610687023</v>
      </c>
      <c r="P70" s="20"/>
      <c r="Q70" s="112"/>
    </row>
    <row r="71" spans="1:31" ht="13.5" customHeight="1" x14ac:dyDescent="0.2">
      <c r="A71" s="286" t="str">
        <f>'問2S（表）'!A62</f>
        <v>飛騨圏域(n = 114 )　　</v>
      </c>
      <c r="B71" s="36">
        <f>'問2S（表）'!B62</f>
        <v>114</v>
      </c>
      <c r="C71" s="32">
        <v>70</v>
      </c>
      <c r="D71" s="33">
        <v>63</v>
      </c>
      <c r="E71" s="33">
        <v>36</v>
      </c>
      <c r="F71" s="33">
        <v>1</v>
      </c>
      <c r="G71" s="33">
        <v>5</v>
      </c>
      <c r="H71" s="33">
        <v>16</v>
      </c>
      <c r="I71" s="34">
        <v>34</v>
      </c>
      <c r="J71" s="38">
        <v>9</v>
      </c>
      <c r="K71" s="33">
        <v>14</v>
      </c>
      <c r="L71" s="33">
        <v>14</v>
      </c>
      <c r="M71" s="33">
        <v>10</v>
      </c>
      <c r="N71" s="33">
        <v>6</v>
      </c>
      <c r="O71" s="34">
        <v>5</v>
      </c>
      <c r="P71" s="35"/>
      <c r="Q71" s="112">
        <f>SUM(C71:P71)</f>
        <v>283</v>
      </c>
      <c r="R71" t="str">
        <f>" 飛騨圏域（N = "&amp;Q71&amp;" : n = "&amp;B71&amp;"）"</f>
        <v xml:space="preserve"> 飛騨圏域（N = 283 : n = 114）</v>
      </c>
    </row>
    <row r="72" spans="1:31" ht="12.75" customHeight="1" x14ac:dyDescent="0.2">
      <c r="A72" s="287"/>
      <c r="B72" s="20">
        <f>B71/$B$61*100</f>
        <v>7.3406310367031544</v>
      </c>
      <c r="C72" s="20">
        <f t="shared" ref="C72" si="96">C71/$B71*100</f>
        <v>61.403508771929829</v>
      </c>
      <c r="D72" s="20">
        <f t="shared" ref="D72" si="97">D71/$B71*100</f>
        <v>55.26315789473685</v>
      </c>
      <c r="E72" s="20">
        <f t="shared" ref="E72" si="98">E71/$B71*100</f>
        <v>31.578947368421051</v>
      </c>
      <c r="F72" s="20">
        <f t="shared" ref="F72" si="99">F71/$B71*100</f>
        <v>0.8771929824561403</v>
      </c>
      <c r="G72" s="20">
        <f t="shared" ref="G72" si="100">G71/$B71*100</f>
        <v>4.3859649122807012</v>
      </c>
      <c r="H72" s="20">
        <f t="shared" ref="H72" si="101">H71/$B71*100</f>
        <v>14.035087719298245</v>
      </c>
      <c r="I72" s="20">
        <f t="shared" ref="I72" si="102">I71/$B71*100</f>
        <v>29.82456140350877</v>
      </c>
      <c r="J72" s="20">
        <f t="shared" ref="J72" si="103">J71/$B71*100</f>
        <v>7.8947368421052628</v>
      </c>
      <c r="K72" s="20">
        <f t="shared" ref="K72" si="104">K71/$B71*100</f>
        <v>12.280701754385964</v>
      </c>
      <c r="L72" s="20">
        <f t="shared" ref="L72" si="105">L71/$B71*100</f>
        <v>12.280701754385964</v>
      </c>
      <c r="M72" s="20">
        <f t="shared" ref="M72" si="106">M71/$B71*100</f>
        <v>8.7719298245614024</v>
      </c>
      <c r="N72" s="20">
        <f t="shared" ref="N72" si="107">N71/$B71*100</f>
        <v>5.2631578947368416</v>
      </c>
      <c r="O72" s="20">
        <f t="shared" ref="O72" si="108">O71/$B71*100</f>
        <v>4.3859649122807012</v>
      </c>
      <c r="P72" s="20"/>
      <c r="Q72" s="112"/>
    </row>
    <row r="73" spans="1:31" s="202" customFormat="1" x14ac:dyDescent="0.2">
      <c r="A73" s="200"/>
      <c r="B73" s="201"/>
      <c r="C73" s="191">
        <f>_xlfn.RANK.EQ(C62,$C$62:$P$62,0)</f>
        <v>1</v>
      </c>
      <c r="D73" s="191">
        <f t="shared" ref="D73:P73" si="109">_xlfn.RANK.EQ(D62,$C$62:$P$62,0)</f>
        <v>2</v>
      </c>
      <c r="E73" s="191">
        <f t="shared" si="109"/>
        <v>3</v>
      </c>
      <c r="F73" s="191">
        <f t="shared" si="109"/>
        <v>13</v>
      </c>
      <c r="G73" s="191">
        <f t="shared" si="109"/>
        <v>12</v>
      </c>
      <c r="H73" s="191">
        <f t="shared" si="109"/>
        <v>5</v>
      </c>
      <c r="I73" s="191">
        <f t="shared" si="109"/>
        <v>4</v>
      </c>
      <c r="J73" s="191">
        <f t="shared" si="109"/>
        <v>9</v>
      </c>
      <c r="K73" s="191">
        <f t="shared" si="109"/>
        <v>8</v>
      </c>
      <c r="L73" s="191">
        <f t="shared" si="109"/>
        <v>7</v>
      </c>
      <c r="M73" s="191">
        <f t="shared" si="109"/>
        <v>6</v>
      </c>
      <c r="N73" s="191">
        <f t="shared" si="109"/>
        <v>11</v>
      </c>
      <c r="O73" s="191">
        <f t="shared" si="109"/>
        <v>10</v>
      </c>
      <c r="P73" s="191" t="e">
        <f t="shared" si="109"/>
        <v>#N/A</v>
      </c>
    </row>
    <row r="74" spans="1:31" ht="12.75" customHeight="1" x14ac:dyDescent="0.2">
      <c r="A74" s="26" t="s">
        <v>201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112"/>
    </row>
    <row r="75" spans="1:31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9</v>
      </c>
      <c r="L75" s="27">
        <v>10</v>
      </c>
      <c r="M75" s="27">
        <v>11</v>
      </c>
      <c r="N75" s="27">
        <v>12</v>
      </c>
      <c r="O75" s="27">
        <v>13</v>
      </c>
      <c r="P75" s="27">
        <v>14</v>
      </c>
      <c r="Q75" s="112"/>
      <c r="R75" s="53"/>
      <c r="S75" s="27">
        <v>1</v>
      </c>
      <c r="T75" s="27">
        <v>2</v>
      </c>
      <c r="U75" s="27">
        <v>3</v>
      </c>
      <c r="V75" s="27">
        <v>4</v>
      </c>
      <c r="W75" s="27">
        <v>5</v>
      </c>
      <c r="X75" s="27">
        <v>6</v>
      </c>
      <c r="Y75" s="27">
        <v>7</v>
      </c>
      <c r="Z75" s="27">
        <v>8</v>
      </c>
      <c r="AA75" s="27">
        <v>9</v>
      </c>
      <c r="AB75" s="27">
        <v>10</v>
      </c>
      <c r="AC75" s="27">
        <v>11</v>
      </c>
      <c r="AD75" s="27">
        <v>12</v>
      </c>
      <c r="AE75" s="27">
        <v>13</v>
      </c>
    </row>
    <row r="76" spans="1:31" ht="68.25" customHeight="1" x14ac:dyDescent="0.2">
      <c r="A76" s="12" t="str">
        <f>A60</f>
        <v>【居住圏域別】</v>
      </c>
      <c r="B76" s="67" t="s">
        <v>161</v>
      </c>
      <c r="C76" s="68" t="s">
        <v>210</v>
      </c>
      <c r="D76" s="69" t="s">
        <v>211</v>
      </c>
      <c r="E76" s="69" t="s">
        <v>212</v>
      </c>
      <c r="F76" s="69" t="s">
        <v>56</v>
      </c>
      <c r="G76" s="69" t="s">
        <v>55</v>
      </c>
      <c r="H76" s="69" t="s">
        <v>213</v>
      </c>
      <c r="I76" s="70" t="s">
        <v>59</v>
      </c>
      <c r="J76" s="115" t="s">
        <v>58</v>
      </c>
      <c r="K76" s="69" t="s">
        <v>57</v>
      </c>
      <c r="L76" s="69" t="s">
        <v>54</v>
      </c>
      <c r="M76" s="69" t="s">
        <v>53</v>
      </c>
      <c r="N76" s="70" t="s">
        <v>60</v>
      </c>
      <c r="O76" s="70" t="s">
        <v>78</v>
      </c>
      <c r="P76" s="71"/>
      <c r="Q76" s="52" t="s">
        <v>35</v>
      </c>
      <c r="R76" s="12" t="str">
        <f>A76</f>
        <v>【居住圏域別】</v>
      </c>
      <c r="S76" s="68" t="str">
        <f>C76</f>
        <v>健康・体力</v>
      </c>
      <c r="T76" s="69" t="str">
        <f t="shared" ref="T76:AE76" si="110">D76</f>
        <v>収入・貯蓄</v>
      </c>
      <c r="U76" s="69" t="str">
        <f t="shared" si="110"/>
        <v>仕事</v>
      </c>
      <c r="V76" s="69" t="str">
        <f t="shared" si="110"/>
        <v>介護</v>
      </c>
      <c r="W76" s="69" t="str">
        <f t="shared" si="110"/>
        <v>子育て・子どもの教育</v>
      </c>
      <c r="X76" s="69" t="str">
        <f t="shared" si="110"/>
        <v>地域の住環境（上下水道、公園、
        道路、公共交通機関など）</v>
      </c>
      <c r="Y76" s="70" t="str">
        <f t="shared" si="110"/>
        <v>住宅</v>
      </c>
      <c r="Z76" s="115" t="str">
        <f t="shared" si="110"/>
        <v>地域での人間関係</v>
      </c>
      <c r="AA76" s="69" t="str">
        <f t="shared" si="110"/>
        <v>家庭での人間関係</v>
      </c>
      <c r="AB76" s="69" t="str">
        <f t="shared" si="110"/>
        <v>結婚</v>
      </c>
      <c r="AC76" s="69" t="str">
        <f t="shared" si="110"/>
        <v>就職</v>
      </c>
      <c r="AD76" s="70" t="str">
        <f t="shared" si="110"/>
        <v>その他</v>
      </c>
      <c r="AE76" s="71" t="str">
        <f t="shared" si="110"/>
        <v>特にない</v>
      </c>
    </row>
    <row r="77" spans="1:31" ht="12.75" customHeight="1" x14ac:dyDescent="0.2">
      <c r="A77" s="286" t="str">
        <f>A61</f>
        <v>全体(n = 1,553 )　　</v>
      </c>
      <c r="B77" s="122">
        <f>B61</f>
        <v>1553</v>
      </c>
      <c r="C77" s="130">
        <v>1023</v>
      </c>
      <c r="D77" s="131">
        <v>852</v>
      </c>
      <c r="E77" s="131">
        <v>377</v>
      </c>
      <c r="F77" s="131">
        <v>366</v>
      </c>
      <c r="G77" s="131">
        <v>260</v>
      </c>
      <c r="H77" s="131">
        <v>188</v>
      </c>
      <c r="I77" s="132">
        <v>138</v>
      </c>
      <c r="J77" s="150">
        <v>130</v>
      </c>
      <c r="K77" s="131">
        <v>106</v>
      </c>
      <c r="L77" s="131">
        <v>61</v>
      </c>
      <c r="M77" s="131">
        <v>56</v>
      </c>
      <c r="N77" s="132">
        <v>64</v>
      </c>
      <c r="O77" s="132">
        <v>96</v>
      </c>
      <c r="P77" s="133"/>
      <c r="Q77" s="185">
        <f>SUM(C77:P77)</f>
        <v>3717</v>
      </c>
      <c r="R77" s="101" t="str">
        <f>A79</f>
        <v>岐阜圏域(n = 584 )　　</v>
      </c>
      <c r="S77" s="92">
        <f>C80</f>
        <v>67.808219178082197</v>
      </c>
      <c r="T77" s="93">
        <f t="shared" ref="T77:AE77" si="111">D80</f>
        <v>51.369863013698634</v>
      </c>
      <c r="U77" s="93">
        <f t="shared" si="111"/>
        <v>25.513698630136989</v>
      </c>
      <c r="V77" s="93">
        <f t="shared" si="111"/>
        <v>23.287671232876711</v>
      </c>
      <c r="W77" s="93">
        <f t="shared" si="111"/>
        <v>16.609589041095891</v>
      </c>
      <c r="X77" s="93">
        <f t="shared" si="111"/>
        <v>10.445205479452055</v>
      </c>
      <c r="Y77" s="94">
        <f t="shared" si="111"/>
        <v>9.4178082191780828</v>
      </c>
      <c r="Z77" s="117">
        <f t="shared" si="111"/>
        <v>8.3904109589041092</v>
      </c>
      <c r="AA77" s="93">
        <f t="shared" si="111"/>
        <v>8.0479452054794525</v>
      </c>
      <c r="AB77" s="93">
        <f t="shared" si="111"/>
        <v>3.4246575342465753</v>
      </c>
      <c r="AC77" s="93">
        <f t="shared" si="111"/>
        <v>5.3082191780821919</v>
      </c>
      <c r="AD77" s="94">
        <f t="shared" si="111"/>
        <v>4.4520547945205475</v>
      </c>
      <c r="AE77" s="95">
        <f t="shared" si="111"/>
        <v>6.6780821917808222</v>
      </c>
    </row>
    <row r="78" spans="1:31" ht="12.75" customHeight="1" x14ac:dyDescent="0.2">
      <c r="A78" s="287"/>
      <c r="B78" s="123">
        <f>B62</f>
        <v>100</v>
      </c>
      <c r="C78" s="134">
        <v>65.872504829362526</v>
      </c>
      <c r="D78" s="135">
        <v>54.861558274307789</v>
      </c>
      <c r="E78" s="135">
        <v>24.275595621377981</v>
      </c>
      <c r="F78" s="135">
        <v>23.567289117836445</v>
      </c>
      <c r="G78" s="135">
        <v>16.741790083708953</v>
      </c>
      <c r="H78" s="135">
        <v>12.10560206052801</v>
      </c>
      <c r="I78" s="136">
        <v>8.8860270444301346</v>
      </c>
      <c r="J78" s="151">
        <v>8.3708950418544763</v>
      </c>
      <c r="K78" s="135">
        <v>6.8254990341274953</v>
      </c>
      <c r="L78" s="135">
        <v>3.9278815196394077</v>
      </c>
      <c r="M78" s="135">
        <v>3.6059240180296199</v>
      </c>
      <c r="N78" s="136">
        <v>4.1210560206052804</v>
      </c>
      <c r="O78" s="136">
        <v>6.1815840309079206</v>
      </c>
      <c r="P78" s="137"/>
      <c r="R78" s="103" t="str">
        <f>A81</f>
        <v>西濃圏域(n = 280 )　　</v>
      </c>
      <c r="S78" s="96">
        <f>C82</f>
        <v>65</v>
      </c>
      <c r="T78" s="97">
        <f t="shared" ref="T78:AE78" si="112">D82</f>
        <v>52.142857142857146</v>
      </c>
      <c r="U78" s="97">
        <f t="shared" si="112"/>
        <v>27.500000000000004</v>
      </c>
      <c r="V78" s="97">
        <f t="shared" si="112"/>
        <v>28.928571428571431</v>
      </c>
      <c r="W78" s="97">
        <f t="shared" si="112"/>
        <v>15.357142857142858</v>
      </c>
      <c r="X78" s="97">
        <f t="shared" si="112"/>
        <v>11.428571428571429</v>
      </c>
      <c r="Y78" s="98">
        <f t="shared" si="112"/>
        <v>8.9285714285714288</v>
      </c>
      <c r="Z78" s="118">
        <f t="shared" si="112"/>
        <v>7.8571428571428568</v>
      </c>
      <c r="AA78" s="97">
        <f t="shared" si="112"/>
        <v>6.4285714285714279</v>
      </c>
      <c r="AB78" s="97">
        <f t="shared" si="112"/>
        <v>4.2857142857142856</v>
      </c>
      <c r="AC78" s="97">
        <f t="shared" si="112"/>
        <v>2.5</v>
      </c>
      <c r="AD78" s="98">
        <f t="shared" si="112"/>
        <v>3.5714285714285712</v>
      </c>
      <c r="AE78" s="99">
        <f t="shared" si="112"/>
        <v>8.5714285714285712</v>
      </c>
    </row>
    <row r="79" spans="1:31" ht="13.5" customHeight="1" x14ac:dyDescent="0.2">
      <c r="A79" s="286" t="str">
        <f>A63</f>
        <v>岐阜圏域(n = 584 )　　</v>
      </c>
      <c r="B79" s="122">
        <f t="shared" ref="B79:B88" si="113">B63</f>
        <v>584</v>
      </c>
      <c r="C79" s="138">
        <v>396</v>
      </c>
      <c r="D79" s="139">
        <v>300</v>
      </c>
      <c r="E79" s="139">
        <v>149</v>
      </c>
      <c r="F79" s="139">
        <v>136</v>
      </c>
      <c r="G79" s="139">
        <v>97</v>
      </c>
      <c r="H79" s="139">
        <v>61</v>
      </c>
      <c r="I79" s="149">
        <v>55</v>
      </c>
      <c r="J79" s="152">
        <v>49</v>
      </c>
      <c r="K79" s="139">
        <v>47</v>
      </c>
      <c r="L79" s="139">
        <v>20</v>
      </c>
      <c r="M79" s="139">
        <v>31</v>
      </c>
      <c r="N79" s="139">
        <v>26</v>
      </c>
      <c r="O79" s="149">
        <v>39</v>
      </c>
      <c r="P79" s="140"/>
      <c r="R79" s="103" t="str">
        <f>A83</f>
        <v>中濃圏域(n = 279 )　　</v>
      </c>
      <c r="S79" s="96">
        <f>C84</f>
        <v>70.25089605734766</v>
      </c>
      <c r="T79" s="97">
        <f t="shared" ref="T79:AE79" si="114">D84</f>
        <v>63.799283154121866</v>
      </c>
      <c r="U79" s="97">
        <f t="shared" si="114"/>
        <v>21.863799283154123</v>
      </c>
      <c r="V79" s="97">
        <f t="shared" si="114"/>
        <v>23.297491039426525</v>
      </c>
      <c r="W79" s="97">
        <f t="shared" si="114"/>
        <v>19.713261648745519</v>
      </c>
      <c r="X79" s="97">
        <f t="shared" si="114"/>
        <v>14.336917562724013</v>
      </c>
      <c r="Y79" s="98">
        <f t="shared" si="114"/>
        <v>7.1684587813620064</v>
      </c>
      <c r="Z79" s="118">
        <f t="shared" si="114"/>
        <v>10.394265232974909</v>
      </c>
      <c r="AA79" s="97">
        <f t="shared" si="114"/>
        <v>7.1684587813620064</v>
      </c>
      <c r="AB79" s="97">
        <f t="shared" si="114"/>
        <v>3.225806451612903</v>
      </c>
      <c r="AC79" s="97">
        <f t="shared" si="114"/>
        <v>2.8673835125448028</v>
      </c>
      <c r="AD79" s="98">
        <f t="shared" si="114"/>
        <v>4.3010752688172049</v>
      </c>
      <c r="AE79" s="99">
        <f t="shared" si="114"/>
        <v>5.376344086021505</v>
      </c>
    </row>
    <row r="80" spans="1:31" ht="13.5" customHeight="1" x14ac:dyDescent="0.2">
      <c r="A80" s="287"/>
      <c r="B80" s="123">
        <f t="shared" si="113"/>
        <v>37.604636188023186</v>
      </c>
      <c r="C80" s="134">
        <v>67.808219178082197</v>
      </c>
      <c r="D80" s="135">
        <v>51.369863013698634</v>
      </c>
      <c r="E80" s="135">
        <v>25.513698630136989</v>
      </c>
      <c r="F80" s="135">
        <v>23.287671232876711</v>
      </c>
      <c r="G80" s="135">
        <v>16.609589041095891</v>
      </c>
      <c r="H80" s="135">
        <v>10.445205479452055</v>
      </c>
      <c r="I80" s="136">
        <v>9.4178082191780828</v>
      </c>
      <c r="J80" s="151">
        <v>8.3904109589041092</v>
      </c>
      <c r="K80" s="135">
        <v>8.0479452054794525</v>
      </c>
      <c r="L80" s="135">
        <v>3.4246575342465753</v>
      </c>
      <c r="M80" s="135">
        <v>5.3082191780821919</v>
      </c>
      <c r="N80" s="135">
        <v>4.4520547945205475</v>
      </c>
      <c r="O80" s="136">
        <v>6.6780821917808222</v>
      </c>
      <c r="P80" s="137"/>
      <c r="R80" s="103" t="str">
        <f>A85</f>
        <v>東濃圏域(n = 262 )　　</v>
      </c>
      <c r="S80" s="96">
        <f>C86</f>
        <v>68.320610687022892</v>
      </c>
      <c r="T80" s="97">
        <f t="shared" ref="T80:AE80" si="115">D86</f>
        <v>62.977099236641223</v>
      </c>
      <c r="U80" s="97">
        <f t="shared" si="115"/>
        <v>20.610687022900763</v>
      </c>
      <c r="V80" s="97">
        <f t="shared" si="115"/>
        <v>19.083969465648856</v>
      </c>
      <c r="W80" s="97">
        <f t="shared" si="115"/>
        <v>18.702290076335878</v>
      </c>
      <c r="X80" s="97">
        <f t="shared" si="115"/>
        <v>17.175572519083971</v>
      </c>
      <c r="Y80" s="98">
        <f t="shared" si="115"/>
        <v>9.1603053435114496</v>
      </c>
      <c r="Z80" s="118">
        <f t="shared" si="115"/>
        <v>6.1068702290076331</v>
      </c>
      <c r="AA80" s="97">
        <f t="shared" si="115"/>
        <v>4.5801526717557248</v>
      </c>
      <c r="AB80" s="97">
        <f t="shared" si="115"/>
        <v>5.7251908396946565</v>
      </c>
      <c r="AC80" s="97">
        <f t="shared" si="115"/>
        <v>3.4351145038167941</v>
      </c>
      <c r="AD80" s="98">
        <f t="shared" si="115"/>
        <v>3.8167938931297711</v>
      </c>
      <c r="AE80" s="99">
        <f t="shared" si="115"/>
        <v>4.9618320610687023</v>
      </c>
    </row>
    <row r="81" spans="1:31" ht="13.5" customHeight="1" x14ac:dyDescent="0.2">
      <c r="A81" s="286" t="str">
        <f>A65</f>
        <v>西濃圏域(n = 280 )　　</v>
      </c>
      <c r="B81" s="122">
        <f t="shared" si="113"/>
        <v>280</v>
      </c>
      <c r="C81" s="138">
        <v>182</v>
      </c>
      <c r="D81" s="139">
        <v>146</v>
      </c>
      <c r="E81" s="139">
        <v>77</v>
      </c>
      <c r="F81" s="139">
        <v>81</v>
      </c>
      <c r="G81" s="139">
        <v>43</v>
      </c>
      <c r="H81" s="139">
        <v>32</v>
      </c>
      <c r="I81" s="149">
        <v>25</v>
      </c>
      <c r="J81" s="152">
        <v>22</v>
      </c>
      <c r="K81" s="139">
        <v>18</v>
      </c>
      <c r="L81" s="139">
        <v>12</v>
      </c>
      <c r="M81" s="139">
        <v>7</v>
      </c>
      <c r="N81" s="139">
        <v>10</v>
      </c>
      <c r="O81" s="149">
        <v>24</v>
      </c>
      <c r="P81" s="140"/>
      <c r="R81" s="102" t="str">
        <f>A87</f>
        <v>飛騨圏域(n = 114 )　　</v>
      </c>
      <c r="S81" s="86">
        <f>C88</f>
        <v>61.403508771929829</v>
      </c>
      <c r="T81" s="87">
        <f t="shared" ref="T81:AE81" si="116">D88</f>
        <v>55.26315789473685</v>
      </c>
      <c r="U81" s="87">
        <f t="shared" si="116"/>
        <v>31.578947368421051</v>
      </c>
      <c r="V81" s="87">
        <f t="shared" si="116"/>
        <v>29.82456140350877</v>
      </c>
      <c r="W81" s="87">
        <f t="shared" si="116"/>
        <v>14.035087719298245</v>
      </c>
      <c r="X81" s="87">
        <f t="shared" si="116"/>
        <v>8.7719298245614024</v>
      </c>
      <c r="Y81" s="88">
        <f t="shared" si="116"/>
        <v>12.280701754385964</v>
      </c>
      <c r="Z81" s="116">
        <f t="shared" si="116"/>
        <v>12.280701754385964</v>
      </c>
      <c r="AA81" s="87">
        <f t="shared" si="116"/>
        <v>7.8947368421052628</v>
      </c>
      <c r="AB81" s="87">
        <f t="shared" si="116"/>
        <v>4.3859649122807012</v>
      </c>
      <c r="AC81" s="87">
        <f t="shared" si="116"/>
        <v>0.8771929824561403</v>
      </c>
      <c r="AD81" s="88">
        <f t="shared" si="116"/>
        <v>5.2631578947368416</v>
      </c>
      <c r="AE81" s="89">
        <f t="shared" si="116"/>
        <v>4.3859649122807012</v>
      </c>
    </row>
    <row r="82" spans="1:31" ht="13.5" customHeight="1" x14ac:dyDescent="0.2">
      <c r="A82" s="287"/>
      <c r="B82" s="123">
        <f t="shared" si="113"/>
        <v>18.0296200901481</v>
      </c>
      <c r="C82" s="134">
        <v>65</v>
      </c>
      <c r="D82" s="135">
        <v>52.142857142857146</v>
      </c>
      <c r="E82" s="135">
        <v>27.500000000000004</v>
      </c>
      <c r="F82" s="135">
        <v>28.928571428571431</v>
      </c>
      <c r="G82" s="135">
        <v>15.357142857142858</v>
      </c>
      <c r="H82" s="135">
        <v>11.428571428571429</v>
      </c>
      <c r="I82" s="136">
        <v>8.9285714285714288</v>
      </c>
      <c r="J82" s="151">
        <v>7.8571428571428568</v>
      </c>
      <c r="K82" s="135">
        <v>6.4285714285714279</v>
      </c>
      <c r="L82" s="135">
        <v>4.2857142857142856</v>
      </c>
      <c r="M82" s="135">
        <v>2.5</v>
      </c>
      <c r="N82" s="135">
        <v>3.5714285714285712</v>
      </c>
      <c r="O82" s="136">
        <v>8.5714285714285712</v>
      </c>
      <c r="P82" s="137"/>
    </row>
    <row r="83" spans="1:31" x14ac:dyDescent="0.2">
      <c r="A83" s="286" t="str">
        <f>A67</f>
        <v>中濃圏域(n = 279 )　　</v>
      </c>
      <c r="B83" s="122">
        <f t="shared" si="113"/>
        <v>279</v>
      </c>
      <c r="C83" s="138">
        <v>196</v>
      </c>
      <c r="D83" s="139">
        <v>178</v>
      </c>
      <c r="E83" s="139">
        <v>61</v>
      </c>
      <c r="F83" s="139">
        <v>65</v>
      </c>
      <c r="G83" s="139">
        <v>55</v>
      </c>
      <c r="H83" s="139">
        <v>40</v>
      </c>
      <c r="I83" s="149">
        <v>20</v>
      </c>
      <c r="J83" s="152">
        <v>29</v>
      </c>
      <c r="K83" s="139">
        <v>20</v>
      </c>
      <c r="L83" s="139">
        <v>9</v>
      </c>
      <c r="M83" s="139">
        <v>8</v>
      </c>
      <c r="N83" s="139">
        <v>12</v>
      </c>
      <c r="O83" s="149">
        <v>15</v>
      </c>
      <c r="P83" s="140"/>
    </row>
    <row r="84" spans="1:31" x14ac:dyDescent="0.2">
      <c r="A84" s="287"/>
      <c r="B84" s="123">
        <f t="shared" si="113"/>
        <v>17.965228589826143</v>
      </c>
      <c r="C84" s="134">
        <v>70.25089605734766</v>
      </c>
      <c r="D84" s="135">
        <v>63.799283154121866</v>
      </c>
      <c r="E84" s="135">
        <v>21.863799283154123</v>
      </c>
      <c r="F84" s="135">
        <v>23.297491039426525</v>
      </c>
      <c r="G84" s="135">
        <v>19.713261648745519</v>
      </c>
      <c r="H84" s="135">
        <v>14.336917562724013</v>
      </c>
      <c r="I84" s="136">
        <v>7.1684587813620064</v>
      </c>
      <c r="J84" s="151">
        <v>10.394265232974909</v>
      </c>
      <c r="K84" s="135">
        <v>7.1684587813620064</v>
      </c>
      <c r="L84" s="135">
        <v>3.225806451612903</v>
      </c>
      <c r="M84" s="135">
        <v>2.8673835125448028</v>
      </c>
      <c r="N84" s="135">
        <v>4.3010752688172049</v>
      </c>
      <c r="O84" s="136">
        <v>5.376344086021505</v>
      </c>
      <c r="P84" s="137"/>
    </row>
    <row r="85" spans="1:31" x14ac:dyDescent="0.2">
      <c r="A85" s="286" t="str">
        <f>A69</f>
        <v>東濃圏域(n = 262 )　　</v>
      </c>
      <c r="B85" s="122">
        <f t="shared" si="113"/>
        <v>262</v>
      </c>
      <c r="C85" s="138">
        <v>179</v>
      </c>
      <c r="D85" s="139">
        <v>165</v>
      </c>
      <c r="E85" s="139">
        <v>54</v>
      </c>
      <c r="F85" s="139">
        <v>50</v>
      </c>
      <c r="G85" s="139">
        <v>49</v>
      </c>
      <c r="H85" s="139">
        <v>45</v>
      </c>
      <c r="I85" s="149">
        <v>24</v>
      </c>
      <c r="J85" s="152">
        <v>16</v>
      </c>
      <c r="K85" s="139">
        <v>12</v>
      </c>
      <c r="L85" s="139">
        <v>15</v>
      </c>
      <c r="M85" s="139">
        <v>9</v>
      </c>
      <c r="N85" s="139">
        <v>10</v>
      </c>
      <c r="O85" s="149">
        <v>13</v>
      </c>
      <c r="P85" s="140"/>
    </row>
    <row r="86" spans="1:31" x14ac:dyDescent="0.2">
      <c r="A86" s="287"/>
      <c r="B86" s="123">
        <f t="shared" si="113"/>
        <v>16.870573084352866</v>
      </c>
      <c r="C86" s="134">
        <v>68.320610687022892</v>
      </c>
      <c r="D86" s="135">
        <v>62.977099236641223</v>
      </c>
      <c r="E86" s="135">
        <v>20.610687022900763</v>
      </c>
      <c r="F86" s="135">
        <v>19.083969465648856</v>
      </c>
      <c r="G86" s="135">
        <v>18.702290076335878</v>
      </c>
      <c r="H86" s="135">
        <v>17.175572519083971</v>
      </c>
      <c r="I86" s="136">
        <v>9.1603053435114496</v>
      </c>
      <c r="J86" s="151">
        <v>6.1068702290076331</v>
      </c>
      <c r="K86" s="135">
        <v>4.5801526717557248</v>
      </c>
      <c r="L86" s="135">
        <v>5.7251908396946565</v>
      </c>
      <c r="M86" s="135">
        <v>3.4351145038167941</v>
      </c>
      <c r="N86" s="135">
        <v>3.8167938931297711</v>
      </c>
      <c r="O86" s="136">
        <v>4.9618320610687023</v>
      </c>
      <c r="P86" s="137"/>
    </row>
    <row r="87" spans="1:31" x14ac:dyDescent="0.2">
      <c r="A87" s="286" t="str">
        <f>A71</f>
        <v>飛騨圏域(n = 114 )　　</v>
      </c>
      <c r="B87" s="122">
        <f t="shared" si="113"/>
        <v>114</v>
      </c>
      <c r="C87" s="138">
        <v>70</v>
      </c>
      <c r="D87" s="139">
        <v>63</v>
      </c>
      <c r="E87" s="139">
        <v>36</v>
      </c>
      <c r="F87" s="139">
        <v>34</v>
      </c>
      <c r="G87" s="139">
        <v>16</v>
      </c>
      <c r="H87" s="139">
        <v>10</v>
      </c>
      <c r="I87" s="149">
        <v>14</v>
      </c>
      <c r="J87" s="152">
        <v>14</v>
      </c>
      <c r="K87" s="139">
        <v>9</v>
      </c>
      <c r="L87" s="139">
        <v>5</v>
      </c>
      <c r="M87" s="139">
        <v>1</v>
      </c>
      <c r="N87" s="139">
        <v>6</v>
      </c>
      <c r="O87" s="149">
        <v>5</v>
      </c>
      <c r="P87" s="140"/>
    </row>
    <row r="88" spans="1:31" x14ac:dyDescent="0.2">
      <c r="A88" s="287"/>
      <c r="B88" s="123">
        <f t="shared" si="113"/>
        <v>7.3406310367031544</v>
      </c>
      <c r="C88" s="134">
        <v>61.403508771929829</v>
      </c>
      <c r="D88" s="135">
        <v>55.26315789473685</v>
      </c>
      <c r="E88" s="135">
        <v>31.578947368421051</v>
      </c>
      <c r="F88" s="135">
        <v>29.82456140350877</v>
      </c>
      <c r="G88" s="135">
        <v>14.035087719298245</v>
      </c>
      <c r="H88" s="135">
        <v>8.7719298245614024</v>
      </c>
      <c r="I88" s="136">
        <v>12.280701754385964</v>
      </c>
      <c r="J88" s="151">
        <v>12.280701754385964</v>
      </c>
      <c r="K88" s="135">
        <v>7.8947368421052628</v>
      </c>
      <c r="L88" s="135">
        <v>4.3859649122807012</v>
      </c>
      <c r="M88" s="135">
        <v>0.8771929824561403</v>
      </c>
      <c r="N88" s="135">
        <v>5.2631578947368416</v>
      </c>
      <c r="O88" s="136">
        <v>4.3859649122807012</v>
      </c>
      <c r="P88" s="137"/>
    </row>
    <row r="90" spans="1:31" x14ac:dyDescent="0.2">
      <c r="A90" s="3" t="s">
        <v>165</v>
      </c>
      <c r="B90" s="1" t="str">
        <f>B59</f>
        <v>生活面での不安</v>
      </c>
      <c r="C90" s="8"/>
      <c r="D90" s="9" t="s">
        <v>202</v>
      </c>
      <c r="E90" s="8"/>
      <c r="F90" s="8"/>
      <c r="G90" s="8"/>
      <c r="H90" s="9" t="s">
        <v>202</v>
      </c>
      <c r="I90" s="8"/>
      <c r="J90" s="8"/>
      <c r="K90" s="8"/>
      <c r="L90" s="8"/>
      <c r="M90" s="8"/>
      <c r="N90" s="8"/>
      <c r="O90" s="8"/>
      <c r="P90" s="8"/>
    </row>
    <row r="91" spans="1:31" ht="90" customHeight="1" x14ac:dyDescent="0.2">
      <c r="A91" s="12" t="s">
        <v>29</v>
      </c>
      <c r="B91" s="14" t="str">
        <f>B60</f>
        <v>調査数</v>
      </c>
      <c r="C91" s="15" t="str">
        <f t="shared" ref="C91:P91" si="117">C60</f>
        <v>健康・体力</v>
      </c>
      <c r="D91" s="16" t="str">
        <f t="shared" si="117"/>
        <v>収入・貯蓄</v>
      </c>
      <c r="E91" s="16" t="str">
        <f t="shared" si="117"/>
        <v>仕事</v>
      </c>
      <c r="F91" s="16" t="str">
        <f t="shared" si="117"/>
        <v>就職</v>
      </c>
      <c r="G91" s="16" t="str">
        <f t="shared" si="117"/>
        <v>結婚</v>
      </c>
      <c r="H91" s="16" t="str">
        <f t="shared" si="117"/>
        <v>子育て・子どもの教育</v>
      </c>
      <c r="I91" s="17" t="str">
        <f t="shared" si="117"/>
        <v>介護</v>
      </c>
      <c r="J91" s="39" t="str">
        <f t="shared" si="117"/>
        <v>家庭での人間関係</v>
      </c>
      <c r="K91" s="16" t="str">
        <f t="shared" si="117"/>
        <v>地域での人間関係</v>
      </c>
      <c r="L91" s="16" t="str">
        <f t="shared" si="117"/>
        <v>住宅</v>
      </c>
      <c r="M91" s="16" t="str">
        <f>M60</f>
        <v>地域の住環境（上下水道、公園、
        道路、公共交通機関など）</v>
      </c>
      <c r="N91" s="17" t="str">
        <f t="shared" si="117"/>
        <v>その他</v>
      </c>
      <c r="O91" s="17" t="str">
        <f t="shared" si="117"/>
        <v>特にない</v>
      </c>
      <c r="P91" s="18">
        <f t="shared" si="117"/>
        <v>0</v>
      </c>
      <c r="Q91" s="111" t="s">
        <v>122</v>
      </c>
      <c r="R91" s="223" t="s">
        <v>251</v>
      </c>
    </row>
    <row r="92" spans="1:31" x14ac:dyDescent="0.2">
      <c r="A92" s="300" t="str">
        <f>'問2S（表）'!A67</f>
        <v>全体(n = 1,553 )　　</v>
      </c>
      <c r="B92" s="36">
        <f>'問2S（表）'!B67</f>
        <v>1553</v>
      </c>
      <c r="C92" s="36">
        <f t="shared" ref="C92:O92" si="118">SUM(C94,C96,C98,C100,C102,C104,C106,C108,C110)</f>
        <v>1022</v>
      </c>
      <c r="D92" s="36">
        <f t="shared" si="118"/>
        <v>851</v>
      </c>
      <c r="E92" s="36">
        <f t="shared" si="118"/>
        <v>378</v>
      </c>
      <c r="F92" s="36">
        <f t="shared" si="118"/>
        <v>58</v>
      </c>
      <c r="G92" s="36">
        <f t="shared" si="118"/>
        <v>63</v>
      </c>
      <c r="H92" s="36">
        <f t="shared" si="118"/>
        <v>261</v>
      </c>
      <c r="I92" s="36">
        <f t="shared" si="118"/>
        <v>371</v>
      </c>
      <c r="J92" s="36">
        <f t="shared" si="118"/>
        <v>108</v>
      </c>
      <c r="K92" s="36">
        <f t="shared" si="118"/>
        <v>130</v>
      </c>
      <c r="L92" s="36">
        <f t="shared" si="118"/>
        <v>137</v>
      </c>
      <c r="M92" s="36">
        <f t="shared" si="118"/>
        <v>186</v>
      </c>
      <c r="N92" s="36">
        <f t="shared" si="118"/>
        <v>63</v>
      </c>
      <c r="O92" s="36">
        <f t="shared" si="118"/>
        <v>96</v>
      </c>
      <c r="P92" s="36"/>
      <c r="Q92" s="112">
        <f>SUM($C92:P92)</f>
        <v>3724</v>
      </c>
      <c r="R92" s="185">
        <f>B92</f>
        <v>1553</v>
      </c>
    </row>
    <row r="93" spans="1:31" x14ac:dyDescent="0.2">
      <c r="A93" s="301"/>
      <c r="B93" s="37"/>
      <c r="C93" s="20">
        <f t="shared" ref="C93" si="119">C92/$B92*100</f>
        <v>65.808113329040566</v>
      </c>
      <c r="D93" s="20">
        <f t="shared" ref="D93" si="120">D92/$B92*100</f>
        <v>54.797166773985836</v>
      </c>
      <c r="E93" s="20">
        <f t="shared" ref="E93" si="121">E92/$B92*100</f>
        <v>24.339987121699934</v>
      </c>
      <c r="F93" s="20">
        <f t="shared" ref="F93" si="122">F92/$B92*100</f>
        <v>3.7347070186735354</v>
      </c>
      <c r="G93" s="20">
        <f t="shared" ref="G93" si="123">G92/$B92*100</f>
        <v>4.0566645202833227</v>
      </c>
      <c r="H93" s="20">
        <f t="shared" ref="H93" si="124">H92/$B92*100</f>
        <v>16.806181584030906</v>
      </c>
      <c r="I93" s="20">
        <f t="shared" ref="I93" si="125">I92/$B92*100</f>
        <v>23.889246619446233</v>
      </c>
      <c r="J93" s="20">
        <f t="shared" ref="J93" si="126">J92/$B92*100</f>
        <v>6.9542820347714098</v>
      </c>
      <c r="K93" s="20">
        <f t="shared" ref="K93" si="127">K92/$B92*100</f>
        <v>8.3708950418544763</v>
      </c>
      <c r="L93" s="20">
        <f t="shared" ref="L93" si="128">L92/$B92*100</f>
        <v>8.8216355441081777</v>
      </c>
      <c r="M93" s="20">
        <f t="shared" ref="M93" si="129">M92/$B92*100</f>
        <v>11.976819059884097</v>
      </c>
      <c r="N93" s="20">
        <f t="shared" ref="N93" si="130">N92/$B92*100</f>
        <v>4.0566645202833227</v>
      </c>
      <c r="O93" s="20">
        <f t="shared" ref="O93" si="131">O92/$B92*100</f>
        <v>6.1815840309079206</v>
      </c>
      <c r="P93" s="20"/>
      <c r="Q93" s="112"/>
    </row>
    <row r="94" spans="1:31" ht="13.5" customHeight="1" x14ac:dyDescent="0.2">
      <c r="A94" s="300" t="str">
        <f>'問2S（表）'!A69</f>
        <v>自営業(n = 145 )　　</v>
      </c>
      <c r="B94" s="36">
        <f>'問2S（表）'!B69</f>
        <v>145</v>
      </c>
      <c r="C94" s="32">
        <v>101</v>
      </c>
      <c r="D94" s="33">
        <v>90</v>
      </c>
      <c r="E94" s="33">
        <v>65</v>
      </c>
      <c r="F94" s="33">
        <v>1</v>
      </c>
      <c r="G94" s="33">
        <v>3</v>
      </c>
      <c r="H94" s="33">
        <v>12</v>
      </c>
      <c r="I94" s="34">
        <v>32</v>
      </c>
      <c r="J94" s="38">
        <v>8</v>
      </c>
      <c r="K94" s="33">
        <v>12</v>
      </c>
      <c r="L94" s="33">
        <v>14</v>
      </c>
      <c r="M94" s="33">
        <v>18</v>
      </c>
      <c r="N94" s="33">
        <v>5</v>
      </c>
      <c r="O94" s="34">
        <v>5</v>
      </c>
      <c r="P94" s="35"/>
      <c r="Q94" s="112">
        <f>SUM(C94:P94)</f>
        <v>366</v>
      </c>
      <c r="R94" s="185">
        <f>B94</f>
        <v>145</v>
      </c>
      <c r="S94" t="str">
        <f>" 自営業（N = "&amp;Q94&amp;" : n = "&amp;R94&amp;"）"</f>
        <v xml:space="preserve"> 自営業（N = 366 : n = 145）</v>
      </c>
    </row>
    <row r="95" spans="1:31" x14ac:dyDescent="0.2">
      <c r="A95" s="301"/>
      <c r="B95" s="20">
        <f>B94/$B$92*100</f>
        <v>9.3367675466838378</v>
      </c>
      <c r="C95" s="20">
        <f t="shared" ref="C95" si="132">C94/$B94*100</f>
        <v>69.655172413793096</v>
      </c>
      <c r="D95" s="20">
        <f t="shared" ref="D95" si="133">D94/$B94*100</f>
        <v>62.068965517241381</v>
      </c>
      <c r="E95" s="20">
        <f t="shared" ref="E95" si="134">E94/$B94*100</f>
        <v>44.827586206896555</v>
      </c>
      <c r="F95" s="20">
        <f t="shared" ref="F95" si="135">F94/$B94*100</f>
        <v>0.68965517241379315</v>
      </c>
      <c r="G95" s="20">
        <f t="shared" ref="G95" si="136">G94/$B94*100</f>
        <v>2.0689655172413794</v>
      </c>
      <c r="H95" s="20">
        <f t="shared" ref="H95" si="137">H94/$B94*100</f>
        <v>8.2758620689655178</v>
      </c>
      <c r="I95" s="20">
        <f t="shared" ref="I95" si="138">I94/$B94*100</f>
        <v>22.068965517241381</v>
      </c>
      <c r="J95" s="20">
        <f t="shared" ref="J95" si="139">J94/$B94*100</f>
        <v>5.5172413793103452</v>
      </c>
      <c r="K95" s="20">
        <f t="shared" ref="K95" si="140">K94/$B94*100</f>
        <v>8.2758620689655178</v>
      </c>
      <c r="L95" s="20">
        <f t="shared" ref="L95" si="141">L94/$B94*100</f>
        <v>9.6551724137931032</v>
      </c>
      <c r="M95" s="20">
        <f t="shared" ref="M95" si="142">M94/$B94*100</f>
        <v>12.413793103448276</v>
      </c>
      <c r="N95" s="20">
        <f t="shared" ref="N95" si="143">N94/$B94*100</f>
        <v>3.4482758620689653</v>
      </c>
      <c r="O95" s="20">
        <f t="shared" ref="O95" si="144">O94/$B94*100</f>
        <v>3.4482758620689653</v>
      </c>
      <c r="P95" s="20"/>
      <c r="Q95" s="112"/>
    </row>
    <row r="96" spans="1:31" ht="13.5" customHeight="1" x14ac:dyDescent="0.2">
      <c r="A96" s="300" t="str">
        <f>'問2S（表）'!A71</f>
        <v>自由業(※1)(n = 14 )　　</v>
      </c>
      <c r="B96" s="36">
        <v>14</v>
      </c>
      <c r="C96" s="32">
        <v>8</v>
      </c>
      <c r="D96" s="33">
        <v>8</v>
      </c>
      <c r="E96" s="33">
        <v>8</v>
      </c>
      <c r="F96" s="33">
        <v>0</v>
      </c>
      <c r="G96" s="33">
        <v>0</v>
      </c>
      <c r="H96" s="33">
        <v>3</v>
      </c>
      <c r="I96" s="34">
        <v>1</v>
      </c>
      <c r="J96" s="38">
        <v>1</v>
      </c>
      <c r="K96" s="33">
        <v>0</v>
      </c>
      <c r="L96" s="33">
        <v>2</v>
      </c>
      <c r="M96" s="33">
        <v>2</v>
      </c>
      <c r="N96" s="33">
        <v>1</v>
      </c>
      <c r="O96" s="34">
        <v>2</v>
      </c>
      <c r="P96" s="35"/>
      <c r="Q96" s="112">
        <f>SUM(C96:P96)</f>
        <v>36</v>
      </c>
      <c r="R96" s="185">
        <f>B96</f>
        <v>14</v>
      </c>
      <c r="S96" t="str">
        <f>" 自由業（N = "&amp;Q96&amp;" : n = "&amp;R96&amp;"）"</f>
        <v xml:space="preserve"> 自由業（N = 36 : n = 14）</v>
      </c>
    </row>
    <row r="97" spans="1:19" x14ac:dyDescent="0.2">
      <c r="A97" s="301"/>
      <c r="B97" s="20">
        <f>B96/$B$92*100</f>
        <v>0.90148100450740498</v>
      </c>
      <c r="C97" s="20">
        <f t="shared" ref="C97" si="145">C96/$B96*100</f>
        <v>57.142857142857139</v>
      </c>
      <c r="D97" s="20">
        <f t="shared" ref="D97" si="146">D96/$B96*100</f>
        <v>57.142857142857139</v>
      </c>
      <c r="E97" s="20">
        <f t="shared" ref="E97" si="147">E96/$B96*100</f>
        <v>57.142857142857139</v>
      </c>
      <c r="F97" s="20">
        <f t="shared" ref="F97" si="148">F96/$B96*100</f>
        <v>0</v>
      </c>
      <c r="G97" s="20">
        <f t="shared" ref="G97" si="149">G96/$B96*100</f>
        <v>0</v>
      </c>
      <c r="H97" s="20">
        <f t="shared" ref="H97" si="150">H96/$B96*100</f>
        <v>21.428571428571427</v>
      </c>
      <c r="I97" s="20">
        <f t="shared" ref="I97" si="151">I96/$B96*100</f>
        <v>7.1428571428571423</v>
      </c>
      <c r="J97" s="20">
        <f t="shared" ref="J97" si="152">J96/$B96*100</f>
        <v>7.1428571428571423</v>
      </c>
      <c r="K97" s="20">
        <f t="shared" ref="K97" si="153">K96/$B96*100</f>
        <v>0</v>
      </c>
      <c r="L97" s="20">
        <f t="shared" ref="L97" si="154">L96/$B96*100</f>
        <v>14.285714285714285</v>
      </c>
      <c r="M97" s="20">
        <f t="shared" ref="M97" si="155">M96/$B96*100</f>
        <v>14.285714285714285</v>
      </c>
      <c r="N97" s="20">
        <f t="shared" ref="N97" si="156">N96/$B96*100</f>
        <v>7.1428571428571423</v>
      </c>
      <c r="O97" s="20">
        <f t="shared" ref="O97" si="157">O96/$B96*100</f>
        <v>14.285714285714285</v>
      </c>
      <c r="P97" s="20"/>
      <c r="Q97" s="112"/>
    </row>
    <row r="98" spans="1:19" ht="13.5" customHeight="1" x14ac:dyDescent="0.2">
      <c r="A98" s="300" t="str">
        <f>'問2S（表）'!A73</f>
        <v>会社・団体役員(n = 152 )　　</v>
      </c>
      <c r="B98" s="36">
        <f>'問2S（表）'!B73</f>
        <v>152</v>
      </c>
      <c r="C98" s="32">
        <v>92</v>
      </c>
      <c r="D98" s="33">
        <v>83</v>
      </c>
      <c r="E98" s="33">
        <v>61</v>
      </c>
      <c r="F98" s="33">
        <v>1</v>
      </c>
      <c r="G98" s="33">
        <v>10</v>
      </c>
      <c r="H98" s="33">
        <v>36</v>
      </c>
      <c r="I98" s="34">
        <v>30</v>
      </c>
      <c r="J98" s="38">
        <v>10</v>
      </c>
      <c r="K98" s="33">
        <v>13</v>
      </c>
      <c r="L98" s="33">
        <v>14</v>
      </c>
      <c r="M98" s="33">
        <v>15</v>
      </c>
      <c r="N98" s="33">
        <v>5</v>
      </c>
      <c r="O98" s="34">
        <v>8</v>
      </c>
      <c r="P98" s="35"/>
      <c r="Q98" s="112">
        <f>SUM(C98:P98)</f>
        <v>378</v>
      </c>
      <c r="R98" s="185">
        <f>B98</f>
        <v>152</v>
      </c>
      <c r="S98" t="str">
        <f>" 会社・団体役員（N = "&amp;Q98&amp;" : n = "&amp;R98&amp;"）"</f>
        <v xml:space="preserve"> 会社・団体役員（N = 378 : n = 152）</v>
      </c>
    </row>
    <row r="99" spans="1:19" x14ac:dyDescent="0.2">
      <c r="A99" s="301"/>
      <c r="B99" s="20">
        <f>B98/$B$92*100</f>
        <v>9.787508048937541</v>
      </c>
      <c r="C99" s="20">
        <f t="shared" ref="C99" si="158">C98/$B98*100</f>
        <v>60.526315789473685</v>
      </c>
      <c r="D99" s="20">
        <f t="shared" ref="D99" si="159">D98/$B98*100</f>
        <v>54.605263157894733</v>
      </c>
      <c r="E99" s="20">
        <f t="shared" ref="E99" si="160">E98/$B98*100</f>
        <v>40.131578947368425</v>
      </c>
      <c r="F99" s="20">
        <f t="shared" ref="F99" si="161">F98/$B98*100</f>
        <v>0.6578947368421052</v>
      </c>
      <c r="G99" s="20">
        <f t="shared" ref="G99" si="162">G98/$B98*100</f>
        <v>6.5789473684210522</v>
      </c>
      <c r="H99" s="20">
        <f t="shared" ref="H99" si="163">H98/$B98*100</f>
        <v>23.684210526315788</v>
      </c>
      <c r="I99" s="20">
        <f t="shared" ref="I99" si="164">I98/$B98*100</f>
        <v>19.736842105263158</v>
      </c>
      <c r="J99" s="20">
        <f t="shared" ref="J99" si="165">J98/$B98*100</f>
        <v>6.5789473684210522</v>
      </c>
      <c r="K99" s="20">
        <f t="shared" ref="K99" si="166">K98/$B98*100</f>
        <v>8.5526315789473681</v>
      </c>
      <c r="L99" s="20">
        <f t="shared" ref="L99" si="167">L98/$B98*100</f>
        <v>9.2105263157894726</v>
      </c>
      <c r="M99" s="20">
        <f t="shared" ref="M99" si="168">M98/$B98*100</f>
        <v>9.8684210526315788</v>
      </c>
      <c r="N99" s="20">
        <f t="shared" ref="N99" si="169">N98/$B98*100</f>
        <v>3.2894736842105261</v>
      </c>
      <c r="O99" s="20">
        <f t="shared" ref="O99" si="170">O98/$B98*100</f>
        <v>5.2631578947368416</v>
      </c>
      <c r="P99" s="20"/>
      <c r="Q99" s="112"/>
    </row>
    <row r="100" spans="1:19" ht="13.5" customHeight="1" x14ac:dyDescent="0.2">
      <c r="A100" s="310" t="str">
        <f>'問2S（表）'!A75</f>
        <v>正規の従業員・職員(n = 361 )　　</v>
      </c>
      <c r="B100" s="36">
        <f>'問2S（表）'!B75</f>
        <v>361</v>
      </c>
      <c r="C100" s="32">
        <v>202</v>
      </c>
      <c r="D100" s="33">
        <v>225</v>
      </c>
      <c r="E100" s="33">
        <v>141</v>
      </c>
      <c r="F100" s="33">
        <v>11</v>
      </c>
      <c r="G100" s="33">
        <v>30</v>
      </c>
      <c r="H100" s="33">
        <v>93</v>
      </c>
      <c r="I100" s="34">
        <v>58</v>
      </c>
      <c r="J100" s="38">
        <v>32</v>
      </c>
      <c r="K100" s="33">
        <v>24</v>
      </c>
      <c r="L100" s="33">
        <v>34</v>
      </c>
      <c r="M100" s="33">
        <v>46</v>
      </c>
      <c r="N100" s="33">
        <v>12</v>
      </c>
      <c r="O100" s="34">
        <v>21</v>
      </c>
      <c r="P100" s="35"/>
      <c r="Q100" s="112">
        <f>SUM(C100:P100)</f>
        <v>929</v>
      </c>
      <c r="R100" s="185">
        <f>B100</f>
        <v>361</v>
      </c>
      <c r="S100" t="str">
        <f>" 正規の従業員・職員（N = "&amp;Q100&amp;" : n = "&amp;R100&amp;"）"</f>
        <v xml:space="preserve"> 正規の従業員・職員（N = 929 : n = 361）</v>
      </c>
    </row>
    <row r="101" spans="1:19" x14ac:dyDescent="0.2">
      <c r="A101" s="311"/>
      <c r="B101" s="20">
        <f>B100/$B$92*100</f>
        <v>23.245331616226657</v>
      </c>
      <c r="C101" s="20">
        <f t="shared" ref="C101" si="171">C100/$B100*100</f>
        <v>55.955678670360108</v>
      </c>
      <c r="D101" s="20">
        <f t="shared" ref="D101" si="172">D100/$B100*100</f>
        <v>62.326869806094187</v>
      </c>
      <c r="E101" s="20">
        <f t="shared" ref="E101" si="173">E100/$B100*100</f>
        <v>39.05817174515235</v>
      </c>
      <c r="F101" s="20">
        <f t="shared" ref="F101" si="174">F100/$B100*100</f>
        <v>3.0470914127423825</v>
      </c>
      <c r="G101" s="20">
        <f t="shared" ref="G101" si="175">G100/$B100*100</f>
        <v>8.310249307479225</v>
      </c>
      <c r="H101" s="20">
        <f t="shared" ref="H101" si="176">H100/$B100*100</f>
        <v>25.761772853185594</v>
      </c>
      <c r="I101" s="20">
        <f t="shared" ref="I101" si="177">I100/$B100*100</f>
        <v>16.066481994459831</v>
      </c>
      <c r="J101" s="20">
        <f t="shared" ref="J101" si="178">J100/$B100*100</f>
        <v>8.86426592797784</v>
      </c>
      <c r="K101" s="20">
        <f t="shared" ref="K101" si="179">K100/$B100*100</f>
        <v>6.64819944598338</v>
      </c>
      <c r="L101" s="20">
        <f t="shared" ref="L101" si="180">L100/$B100*100</f>
        <v>9.418282548476455</v>
      </c>
      <c r="M101" s="20">
        <f t="shared" ref="M101" si="181">M100/$B100*100</f>
        <v>12.742382271468145</v>
      </c>
      <c r="N101" s="20">
        <f t="shared" ref="N101" si="182">N100/$B100*100</f>
        <v>3.32409972299169</v>
      </c>
      <c r="O101" s="20">
        <f t="shared" ref="O101" si="183">O100/$B100*100</f>
        <v>5.8171745152354575</v>
      </c>
      <c r="P101" s="20"/>
      <c r="Q101" s="112"/>
    </row>
    <row r="102" spans="1:19" ht="13.5" customHeight="1" x14ac:dyDescent="0.2">
      <c r="A102" s="308" t="str">
        <f>'問2S（表）'!A77</f>
        <v>パートタイム・アルバイト・派遣(n = 288 )　　</v>
      </c>
      <c r="B102" s="36">
        <f>'問2S（表）'!B77</f>
        <v>288</v>
      </c>
      <c r="C102" s="32">
        <v>190</v>
      </c>
      <c r="D102" s="33">
        <v>199</v>
      </c>
      <c r="E102" s="33">
        <v>72</v>
      </c>
      <c r="F102" s="33">
        <v>4</v>
      </c>
      <c r="G102" s="33">
        <v>8</v>
      </c>
      <c r="H102" s="33">
        <v>65</v>
      </c>
      <c r="I102" s="34">
        <v>68</v>
      </c>
      <c r="J102" s="38">
        <v>17</v>
      </c>
      <c r="K102" s="33">
        <v>23</v>
      </c>
      <c r="L102" s="33">
        <v>24</v>
      </c>
      <c r="M102" s="33">
        <v>24</v>
      </c>
      <c r="N102" s="33">
        <v>12</v>
      </c>
      <c r="O102" s="34">
        <v>13</v>
      </c>
      <c r="P102" s="35"/>
      <c r="Q102" s="112">
        <f>SUM(C102:P102)</f>
        <v>719</v>
      </c>
      <c r="R102" s="185">
        <f>B102</f>
        <v>288</v>
      </c>
      <c r="S102" t="str">
        <f>" パートタイム・アルバイト・派遣（N = "&amp;Q102&amp;" : n = "&amp;R102&amp;"）"</f>
        <v xml:space="preserve"> パートタイム・アルバイト・派遣（N = 719 : n = 288）</v>
      </c>
    </row>
    <row r="103" spans="1:19" x14ac:dyDescent="0.2">
      <c r="A103" s="309"/>
      <c r="B103" s="20">
        <f>B102/$B$92*100</f>
        <v>18.544752092723758</v>
      </c>
      <c r="C103" s="20">
        <f t="shared" ref="C103" si="184">C102/$B102*100</f>
        <v>65.972222222222214</v>
      </c>
      <c r="D103" s="20">
        <f t="shared" ref="D103" si="185">D102/$B102*100</f>
        <v>69.097222222222214</v>
      </c>
      <c r="E103" s="20">
        <f t="shared" ref="E103" si="186">E102/$B102*100</f>
        <v>25</v>
      </c>
      <c r="F103" s="20">
        <f t="shared" ref="F103" si="187">F102/$B102*100</f>
        <v>1.3888888888888888</v>
      </c>
      <c r="G103" s="20">
        <f t="shared" ref="G103" si="188">G102/$B102*100</f>
        <v>2.7777777777777777</v>
      </c>
      <c r="H103" s="20">
        <f t="shared" ref="H103" si="189">H102/$B102*100</f>
        <v>22.569444444444446</v>
      </c>
      <c r="I103" s="20">
        <f t="shared" ref="I103" si="190">I102/$B102*100</f>
        <v>23.611111111111111</v>
      </c>
      <c r="J103" s="20">
        <f t="shared" ref="J103" si="191">J102/$B102*100</f>
        <v>5.9027777777777777</v>
      </c>
      <c r="K103" s="20">
        <f t="shared" ref="K103" si="192">K102/$B102*100</f>
        <v>7.9861111111111107</v>
      </c>
      <c r="L103" s="20">
        <f t="shared" ref="L103" si="193">L102/$B102*100</f>
        <v>8.3333333333333321</v>
      </c>
      <c r="M103" s="20">
        <f t="shared" ref="M103" si="194">M102/$B102*100</f>
        <v>8.3333333333333321</v>
      </c>
      <c r="N103" s="20">
        <f t="shared" ref="N103" si="195">N102/$B102*100</f>
        <v>4.1666666666666661</v>
      </c>
      <c r="O103" s="20">
        <f t="shared" ref="O103" si="196">O102/$B102*100</f>
        <v>4.5138888888888884</v>
      </c>
      <c r="P103" s="20"/>
      <c r="Q103" s="112"/>
    </row>
    <row r="104" spans="1:19" ht="13.5" customHeight="1" x14ac:dyDescent="0.2">
      <c r="A104" s="300" t="str">
        <f>'問2S（表）'!A79</f>
        <v>学生(n = 43 )　　</v>
      </c>
      <c r="B104" s="36">
        <f>'問2S（表）'!B79</f>
        <v>43</v>
      </c>
      <c r="C104" s="32">
        <v>18</v>
      </c>
      <c r="D104" s="33">
        <v>26</v>
      </c>
      <c r="E104" s="33">
        <v>5</v>
      </c>
      <c r="F104" s="33">
        <v>28</v>
      </c>
      <c r="G104" s="33">
        <v>5</v>
      </c>
      <c r="H104" s="33">
        <v>0</v>
      </c>
      <c r="I104" s="34">
        <v>3</v>
      </c>
      <c r="J104" s="38">
        <v>3</v>
      </c>
      <c r="K104" s="33">
        <v>0</v>
      </c>
      <c r="L104" s="33">
        <v>0</v>
      </c>
      <c r="M104" s="33">
        <v>4</v>
      </c>
      <c r="N104" s="33">
        <v>0</v>
      </c>
      <c r="O104" s="34">
        <v>5</v>
      </c>
      <c r="P104" s="35"/>
      <c r="Q104" s="112">
        <f>SUM(C104:P104)</f>
        <v>97</v>
      </c>
      <c r="R104" s="185">
        <f>B104</f>
        <v>43</v>
      </c>
      <c r="S104" t="str">
        <f>" 学生（N = "&amp;Q104&amp;" : n = "&amp;R104&amp;"）"</f>
        <v xml:space="preserve"> 学生（N = 97 : n = 43）</v>
      </c>
    </row>
    <row r="105" spans="1:19" x14ac:dyDescent="0.2">
      <c r="A105" s="301"/>
      <c r="B105" s="20">
        <f>B104/$B$92*100</f>
        <v>2.7688345138441726</v>
      </c>
      <c r="C105" s="20">
        <f t="shared" ref="C105" si="197">C104/$B104*100</f>
        <v>41.860465116279073</v>
      </c>
      <c r="D105" s="20">
        <f t="shared" ref="D105" si="198">D104/$B104*100</f>
        <v>60.465116279069761</v>
      </c>
      <c r="E105" s="20">
        <f t="shared" ref="E105" si="199">E104/$B104*100</f>
        <v>11.627906976744185</v>
      </c>
      <c r="F105" s="20">
        <f t="shared" ref="F105" si="200">F104/$B104*100</f>
        <v>65.116279069767444</v>
      </c>
      <c r="G105" s="20">
        <f t="shared" ref="G105" si="201">G104/$B104*100</f>
        <v>11.627906976744185</v>
      </c>
      <c r="H105" s="20">
        <f t="shared" ref="H105" si="202">H104/$B104*100</f>
        <v>0</v>
      </c>
      <c r="I105" s="20">
        <f t="shared" ref="I105" si="203">I104/$B104*100</f>
        <v>6.9767441860465116</v>
      </c>
      <c r="J105" s="20">
        <f t="shared" ref="J105" si="204">J104/$B104*100</f>
        <v>6.9767441860465116</v>
      </c>
      <c r="K105" s="20">
        <f t="shared" ref="K105" si="205">K104/$B104*100</f>
        <v>0</v>
      </c>
      <c r="L105" s="20">
        <f t="shared" ref="L105" si="206">L104/$B104*100</f>
        <v>0</v>
      </c>
      <c r="M105" s="20">
        <f t="shared" ref="M105" si="207">M104/$B104*100</f>
        <v>9.3023255813953494</v>
      </c>
      <c r="N105" s="20">
        <f t="shared" ref="N105" si="208">N104/$B104*100</f>
        <v>0</v>
      </c>
      <c r="O105" s="20">
        <f t="shared" ref="O105" si="209">O104/$B104*100</f>
        <v>11.627906976744185</v>
      </c>
      <c r="P105" s="20"/>
      <c r="Q105" s="214"/>
    </row>
    <row r="106" spans="1:19" ht="13.5" customHeight="1" x14ac:dyDescent="0.2">
      <c r="A106" s="300" t="str">
        <f>'問2S（表）'!A81</f>
        <v>家事従事(n = 160 )　　</v>
      </c>
      <c r="B106" s="36">
        <f>'問2S（表）'!B81</f>
        <v>160</v>
      </c>
      <c r="C106" s="32">
        <v>119</v>
      </c>
      <c r="D106" s="33">
        <v>69</v>
      </c>
      <c r="E106" s="33">
        <v>8</v>
      </c>
      <c r="F106" s="33">
        <v>4</v>
      </c>
      <c r="G106" s="33">
        <v>1</v>
      </c>
      <c r="H106" s="33">
        <v>36</v>
      </c>
      <c r="I106" s="34">
        <v>48</v>
      </c>
      <c r="J106" s="38">
        <v>11</v>
      </c>
      <c r="K106" s="33">
        <v>19</v>
      </c>
      <c r="L106" s="33">
        <v>11</v>
      </c>
      <c r="M106" s="33">
        <v>24</v>
      </c>
      <c r="N106" s="33">
        <v>8</v>
      </c>
      <c r="O106" s="34">
        <v>10</v>
      </c>
      <c r="P106" s="35"/>
      <c r="Q106" s="112">
        <f>SUM(C106:P106)</f>
        <v>368</v>
      </c>
      <c r="R106" s="185">
        <f>B106</f>
        <v>160</v>
      </c>
      <c r="S106" t="str">
        <f>" 家事従事（N = "&amp;Q106&amp;" : n = "&amp;R106&amp;"）"</f>
        <v xml:space="preserve"> 家事従事（N = 368 : n = 160）</v>
      </c>
    </row>
    <row r="107" spans="1:19" x14ac:dyDescent="0.2">
      <c r="A107" s="301"/>
      <c r="B107" s="20">
        <f>B106/$B$92*100</f>
        <v>10.302640051513199</v>
      </c>
      <c r="C107" s="20">
        <f t="shared" ref="C107" si="210">C106/$B106*100</f>
        <v>74.375</v>
      </c>
      <c r="D107" s="20">
        <f t="shared" ref="D107" si="211">D106/$B106*100</f>
        <v>43.125</v>
      </c>
      <c r="E107" s="20">
        <f t="shared" ref="E107" si="212">E106/$B106*100</f>
        <v>5</v>
      </c>
      <c r="F107" s="20">
        <f t="shared" ref="F107" si="213">F106/$B106*100</f>
        <v>2.5</v>
      </c>
      <c r="G107" s="20">
        <f t="shared" ref="G107" si="214">G106/$B106*100</f>
        <v>0.625</v>
      </c>
      <c r="H107" s="20">
        <f t="shared" ref="H107" si="215">H106/$B106*100</f>
        <v>22.5</v>
      </c>
      <c r="I107" s="20">
        <f t="shared" ref="I107" si="216">I106/$B106*100</f>
        <v>30</v>
      </c>
      <c r="J107" s="20">
        <f t="shared" ref="J107" si="217">J106/$B106*100</f>
        <v>6.8750000000000009</v>
      </c>
      <c r="K107" s="20">
        <f t="shared" ref="K107" si="218">K106/$B106*100</f>
        <v>11.875</v>
      </c>
      <c r="L107" s="20">
        <f t="shared" ref="L107" si="219">L106/$B106*100</f>
        <v>6.8750000000000009</v>
      </c>
      <c r="M107" s="20">
        <f t="shared" ref="M107" si="220">M106/$B106*100</f>
        <v>15</v>
      </c>
      <c r="N107" s="20">
        <f t="shared" ref="N107" si="221">N106/$B106*100</f>
        <v>5</v>
      </c>
      <c r="O107" s="20">
        <f t="shared" ref="O107" si="222">O106/$B106*100</f>
        <v>6.25</v>
      </c>
      <c r="P107" s="20"/>
      <c r="Q107" s="214"/>
    </row>
    <row r="108" spans="1:19" ht="13.5" customHeight="1" x14ac:dyDescent="0.2">
      <c r="A108" s="300" t="str">
        <f>'問2S（表）'!A83</f>
        <v>無職(n = 331 )　　</v>
      </c>
      <c r="B108" s="36">
        <f>'問2S（表）'!B83</f>
        <v>331</v>
      </c>
      <c r="C108" s="32">
        <v>272</v>
      </c>
      <c r="D108" s="33">
        <v>136</v>
      </c>
      <c r="E108" s="33">
        <v>12</v>
      </c>
      <c r="F108" s="33">
        <v>9</v>
      </c>
      <c r="G108" s="33">
        <v>4</v>
      </c>
      <c r="H108" s="33">
        <v>11</v>
      </c>
      <c r="I108" s="34">
        <v>121</v>
      </c>
      <c r="J108" s="38">
        <v>24</v>
      </c>
      <c r="K108" s="33">
        <v>37</v>
      </c>
      <c r="L108" s="33">
        <v>34</v>
      </c>
      <c r="M108" s="33">
        <v>51</v>
      </c>
      <c r="N108" s="33">
        <v>15</v>
      </c>
      <c r="O108" s="34">
        <v>31</v>
      </c>
      <c r="P108" s="35"/>
      <c r="Q108" s="112">
        <f>SUM(C108:P108)</f>
        <v>757</v>
      </c>
      <c r="R108" s="185">
        <f>B108</f>
        <v>331</v>
      </c>
      <c r="S108" t="str">
        <f>" 無職（N = "&amp;Q108&amp;" : n = "&amp;R108&amp;"）"</f>
        <v xml:space="preserve"> 無職（N = 757 : n = 331）</v>
      </c>
    </row>
    <row r="109" spans="1:19" x14ac:dyDescent="0.2">
      <c r="A109" s="301"/>
      <c r="B109" s="20">
        <f>B108/$B$92*100</f>
        <v>21.313586606567934</v>
      </c>
      <c r="C109" s="20">
        <f t="shared" ref="C109" si="223">C108/$B108*100</f>
        <v>82.175226586102724</v>
      </c>
      <c r="D109" s="20">
        <f t="shared" ref="D109" si="224">D108/$B108*100</f>
        <v>41.087613293051362</v>
      </c>
      <c r="E109" s="20">
        <f t="shared" ref="E109" si="225">E108/$B108*100</f>
        <v>3.6253776435045322</v>
      </c>
      <c r="F109" s="20">
        <f t="shared" ref="F109" si="226">F108/$B108*100</f>
        <v>2.7190332326283988</v>
      </c>
      <c r="G109" s="20">
        <f t="shared" ref="G109" si="227">G108/$B108*100</f>
        <v>1.2084592145015105</v>
      </c>
      <c r="H109" s="20">
        <f t="shared" ref="H109" si="228">H108/$B108*100</f>
        <v>3.3232628398791544</v>
      </c>
      <c r="I109" s="20">
        <f t="shared" ref="I109" si="229">I108/$B108*100</f>
        <v>36.555891238670696</v>
      </c>
      <c r="J109" s="20">
        <f t="shared" ref="J109" si="230">J108/$B108*100</f>
        <v>7.2507552870090644</v>
      </c>
      <c r="K109" s="20">
        <f t="shared" ref="K109" si="231">K108/$B108*100</f>
        <v>11.178247734138973</v>
      </c>
      <c r="L109" s="20">
        <f t="shared" ref="L109" si="232">L108/$B108*100</f>
        <v>10.271903323262841</v>
      </c>
      <c r="M109" s="20">
        <f t="shared" ref="M109" si="233">M108/$B108*100</f>
        <v>15.407854984894259</v>
      </c>
      <c r="N109" s="20">
        <f t="shared" ref="N109" si="234">N108/$B108*100</f>
        <v>4.5317220543806647</v>
      </c>
      <c r="O109" s="20">
        <f t="shared" ref="O109" si="235">O108/$B108*100</f>
        <v>9.3655589123867067</v>
      </c>
      <c r="P109" s="20"/>
      <c r="Q109" s="214"/>
    </row>
    <row r="110" spans="1:19" ht="13.5" customHeight="1" x14ac:dyDescent="0.2">
      <c r="A110" s="300" t="str">
        <f>'問2S（表）'!A85</f>
        <v>その他(n = 31 )　　</v>
      </c>
      <c r="B110" s="36">
        <f>'問2S（表）'!B85</f>
        <v>31</v>
      </c>
      <c r="C110" s="32">
        <v>20</v>
      </c>
      <c r="D110" s="33">
        <v>15</v>
      </c>
      <c r="E110" s="33">
        <v>6</v>
      </c>
      <c r="F110" s="33">
        <v>0</v>
      </c>
      <c r="G110" s="33">
        <v>2</v>
      </c>
      <c r="H110" s="33">
        <v>5</v>
      </c>
      <c r="I110" s="34">
        <v>10</v>
      </c>
      <c r="J110" s="38">
        <v>2</v>
      </c>
      <c r="K110" s="33">
        <v>2</v>
      </c>
      <c r="L110" s="33">
        <v>4</v>
      </c>
      <c r="M110" s="33">
        <v>2</v>
      </c>
      <c r="N110" s="33">
        <v>5</v>
      </c>
      <c r="O110" s="34">
        <v>1</v>
      </c>
      <c r="P110" s="35"/>
      <c r="Q110" s="112">
        <f>SUM(C110:P110)</f>
        <v>74</v>
      </c>
      <c r="R110" s="185">
        <f>B110</f>
        <v>31</v>
      </c>
      <c r="S110" t="str">
        <f>" その他（N = "&amp;Q110&amp;" : n = "&amp;R110&amp;"）"</f>
        <v xml:space="preserve"> その他（N = 74 : n = 31）</v>
      </c>
    </row>
    <row r="111" spans="1:19" x14ac:dyDescent="0.2">
      <c r="A111" s="301"/>
      <c r="B111" s="20">
        <f>B110/$B$92*100</f>
        <v>1.9961365099806825</v>
      </c>
      <c r="C111" s="20">
        <f t="shared" ref="C111" si="236">C110/$B110*100</f>
        <v>64.516129032258064</v>
      </c>
      <c r="D111" s="20">
        <f t="shared" ref="D111" si="237">D110/$B110*100</f>
        <v>48.387096774193552</v>
      </c>
      <c r="E111" s="20">
        <f t="shared" ref="E111" si="238">E110/$B110*100</f>
        <v>19.35483870967742</v>
      </c>
      <c r="F111" s="20">
        <f t="shared" ref="F111" si="239">F110/$B110*100</f>
        <v>0</v>
      </c>
      <c r="G111" s="20">
        <f t="shared" ref="G111" si="240">G110/$B110*100</f>
        <v>6.4516129032258061</v>
      </c>
      <c r="H111" s="20">
        <f t="shared" ref="H111" si="241">H110/$B110*100</f>
        <v>16.129032258064516</v>
      </c>
      <c r="I111" s="20">
        <f t="shared" ref="I111" si="242">I110/$B110*100</f>
        <v>32.258064516129032</v>
      </c>
      <c r="J111" s="20">
        <f t="shared" ref="J111" si="243">J110/$B110*100</f>
        <v>6.4516129032258061</v>
      </c>
      <c r="K111" s="20">
        <f t="shared" ref="K111" si="244">K110/$B110*100</f>
        <v>6.4516129032258061</v>
      </c>
      <c r="L111" s="20">
        <f t="shared" ref="L111" si="245">L110/$B110*100</f>
        <v>12.903225806451612</v>
      </c>
      <c r="M111" s="20">
        <f t="shared" ref="M111" si="246">M110/$B110*100</f>
        <v>6.4516129032258061</v>
      </c>
      <c r="N111" s="20">
        <f t="shared" ref="N111" si="247">N110/$B110*100</f>
        <v>16.129032258064516</v>
      </c>
      <c r="O111" s="20">
        <f t="shared" ref="O111" si="248">O110/$B110*100</f>
        <v>3.225806451612903</v>
      </c>
      <c r="P111" s="20"/>
      <c r="Q111" s="185">
        <f>SUM(Q$96,Q$104,Q$110)</f>
        <v>207</v>
      </c>
      <c r="R111" s="185">
        <f>SUM(R$96,R$104,R$110)</f>
        <v>88</v>
      </c>
      <c r="S111" t="str">
        <f>" その他（N = "&amp;Q111&amp;" : n = "&amp;R111&amp;"）"</f>
        <v xml:space="preserve"> その他（N = 207 : n = 88）</v>
      </c>
    </row>
    <row r="112" spans="1:19" s="202" customFormat="1" x14ac:dyDescent="0.2">
      <c r="A112" s="200"/>
      <c r="B112" s="201"/>
      <c r="C112" s="191">
        <f>_xlfn.RANK.EQ(C93,$C$93:$P$93,0)</f>
        <v>1</v>
      </c>
      <c r="D112" s="191">
        <f t="shared" ref="D112:P112" si="249">_xlfn.RANK.EQ(D93,$C$93:$P$93,0)</f>
        <v>2</v>
      </c>
      <c r="E112" s="191">
        <f t="shared" si="249"/>
        <v>3</v>
      </c>
      <c r="F112" s="191">
        <f t="shared" si="249"/>
        <v>13</v>
      </c>
      <c r="G112" s="191">
        <f t="shared" si="249"/>
        <v>11</v>
      </c>
      <c r="H112" s="191">
        <f t="shared" si="249"/>
        <v>5</v>
      </c>
      <c r="I112" s="191">
        <f t="shared" si="249"/>
        <v>4</v>
      </c>
      <c r="J112" s="191">
        <f t="shared" si="249"/>
        <v>9</v>
      </c>
      <c r="K112" s="191">
        <f t="shared" si="249"/>
        <v>8</v>
      </c>
      <c r="L112" s="191">
        <f t="shared" si="249"/>
        <v>7</v>
      </c>
      <c r="M112" s="191">
        <f t="shared" si="249"/>
        <v>6</v>
      </c>
      <c r="N112" s="191">
        <f t="shared" si="249"/>
        <v>11</v>
      </c>
      <c r="O112" s="191">
        <f t="shared" si="249"/>
        <v>10</v>
      </c>
      <c r="P112" s="191" t="e">
        <f t="shared" si="249"/>
        <v>#N/A</v>
      </c>
    </row>
    <row r="113" spans="1:16" x14ac:dyDescent="0.2">
      <c r="A113" s="26" t="s">
        <v>201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">
      <c r="A114" s="6" t="s">
        <v>4</v>
      </c>
      <c r="B114" s="4"/>
      <c r="C114" s="27">
        <v>1</v>
      </c>
      <c r="D114" s="27">
        <v>2</v>
      </c>
      <c r="E114" s="27">
        <v>3</v>
      </c>
      <c r="F114" s="27">
        <v>4</v>
      </c>
      <c r="G114" s="27">
        <v>5</v>
      </c>
      <c r="H114" s="27">
        <v>6</v>
      </c>
      <c r="I114" s="27">
        <v>7</v>
      </c>
      <c r="J114" s="27">
        <v>8</v>
      </c>
      <c r="K114" s="27">
        <v>9</v>
      </c>
      <c r="L114" s="27">
        <v>10</v>
      </c>
      <c r="M114" s="27">
        <v>11</v>
      </c>
      <c r="N114" s="27">
        <v>12</v>
      </c>
      <c r="O114" s="27">
        <v>13</v>
      </c>
      <c r="P114" s="27">
        <v>14</v>
      </c>
    </row>
    <row r="115" spans="1:16" ht="90" customHeight="1" x14ac:dyDescent="0.2">
      <c r="A115" s="12" t="str">
        <f>A91</f>
        <v>【職業別】</v>
      </c>
      <c r="B115" s="14" t="s">
        <v>161</v>
      </c>
      <c r="C115" s="15" t="s">
        <v>210</v>
      </c>
      <c r="D115" s="16" t="s">
        <v>211</v>
      </c>
      <c r="E115" s="16" t="s">
        <v>212</v>
      </c>
      <c r="F115" s="16" t="s">
        <v>56</v>
      </c>
      <c r="G115" s="16" t="s">
        <v>55</v>
      </c>
      <c r="H115" s="69" t="s">
        <v>213</v>
      </c>
      <c r="I115" s="17" t="s">
        <v>59</v>
      </c>
      <c r="J115" s="39" t="s">
        <v>58</v>
      </c>
      <c r="K115" s="16" t="s">
        <v>57</v>
      </c>
      <c r="L115" s="16" t="s">
        <v>54</v>
      </c>
      <c r="M115" s="16" t="s">
        <v>53</v>
      </c>
      <c r="N115" s="17" t="s">
        <v>60</v>
      </c>
      <c r="O115" s="17" t="s">
        <v>78</v>
      </c>
      <c r="P115" s="18"/>
    </row>
    <row r="116" spans="1:16" x14ac:dyDescent="0.2">
      <c r="A116" s="300" t="str">
        <f>A92</f>
        <v>全体(n = 1,553 )　　</v>
      </c>
      <c r="B116" s="122">
        <v>3718</v>
      </c>
      <c r="C116" s="130">
        <v>1022</v>
      </c>
      <c r="D116" s="131">
        <v>851</v>
      </c>
      <c r="E116" s="131">
        <v>378</v>
      </c>
      <c r="F116" s="131">
        <v>371</v>
      </c>
      <c r="G116" s="131">
        <v>261</v>
      </c>
      <c r="H116" s="131">
        <v>186</v>
      </c>
      <c r="I116" s="132">
        <v>137</v>
      </c>
      <c r="J116" s="150">
        <v>130</v>
      </c>
      <c r="K116" s="131">
        <v>108</v>
      </c>
      <c r="L116" s="131">
        <v>63</v>
      </c>
      <c r="M116" s="131">
        <v>58</v>
      </c>
      <c r="N116" s="132">
        <v>63</v>
      </c>
      <c r="O116" s="132">
        <v>96</v>
      </c>
      <c r="P116" s="133"/>
    </row>
    <row r="117" spans="1:16" x14ac:dyDescent="0.2">
      <c r="A117" s="301"/>
      <c r="B117" s="123"/>
      <c r="C117" s="134">
        <v>65.808113329040566</v>
      </c>
      <c r="D117" s="135">
        <v>54.797166773985836</v>
      </c>
      <c r="E117" s="135">
        <v>24.339987121699934</v>
      </c>
      <c r="F117" s="135">
        <v>23.889246619446233</v>
      </c>
      <c r="G117" s="135">
        <v>16.806181584030906</v>
      </c>
      <c r="H117" s="135">
        <v>11.976819059884097</v>
      </c>
      <c r="I117" s="136">
        <v>8.8216355441081777</v>
      </c>
      <c r="J117" s="151">
        <v>8.3708950418544763</v>
      </c>
      <c r="K117" s="135">
        <v>6.9542820347714098</v>
      </c>
      <c r="L117" s="135">
        <v>4.0566645202833227</v>
      </c>
      <c r="M117" s="135">
        <v>3.7347070186735354</v>
      </c>
      <c r="N117" s="136">
        <v>4.0566645202833227</v>
      </c>
      <c r="O117" s="136">
        <v>6.1815840309079206</v>
      </c>
      <c r="P117" s="137"/>
    </row>
    <row r="118" spans="1:16" x14ac:dyDescent="0.2">
      <c r="A118" s="300" t="str">
        <f>A94</f>
        <v>自営業(n = 145 )　　</v>
      </c>
      <c r="B118" s="122">
        <v>145</v>
      </c>
      <c r="C118" s="138">
        <v>101</v>
      </c>
      <c r="D118" s="139">
        <v>90</v>
      </c>
      <c r="E118" s="139">
        <v>65</v>
      </c>
      <c r="F118" s="139">
        <v>32</v>
      </c>
      <c r="G118" s="139">
        <v>12</v>
      </c>
      <c r="H118" s="139">
        <v>18</v>
      </c>
      <c r="I118" s="153">
        <v>14</v>
      </c>
      <c r="J118" s="154">
        <v>12</v>
      </c>
      <c r="K118" s="139">
        <v>8</v>
      </c>
      <c r="L118" s="139">
        <v>3</v>
      </c>
      <c r="M118" s="139">
        <v>1</v>
      </c>
      <c r="N118" s="139">
        <v>5</v>
      </c>
      <c r="O118" s="149">
        <v>5</v>
      </c>
      <c r="P118" s="140"/>
    </row>
    <row r="119" spans="1:16" x14ac:dyDescent="0.2">
      <c r="A119" s="301"/>
      <c r="B119" s="123">
        <v>9.3367675466838378</v>
      </c>
      <c r="C119" s="134">
        <v>69.655172413793096</v>
      </c>
      <c r="D119" s="135">
        <v>62.068965517241381</v>
      </c>
      <c r="E119" s="135">
        <v>44.827586206896555</v>
      </c>
      <c r="F119" s="135">
        <v>22.068965517241381</v>
      </c>
      <c r="G119" s="135">
        <v>8.2758620689655178</v>
      </c>
      <c r="H119" s="135">
        <v>12.413793103448276</v>
      </c>
      <c r="I119" s="155">
        <v>9.6551724137931032</v>
      </c>
      <c r="J119" s="156">
        <v>8.2758620689655178</v>
      </c>
      <c r="K119" s="135">
        <v>5.5172413793103452</v>
      </c>
      <c r="L119" s="135">
        <v>2.0689655172413794</v>
      </c>
      <c r="M119" s="135">
        <v>0.68965517241379315</v>
      </c>
      <c r="N119" s="135">
        <v>3.4482758620689653</v>
      </c>
      <c r="O119" s="136">
        <v>3.4482758620689653</v>
      </c>
      <c r="P119" s="137"/>
    </row>
    <row r="120" spans="1:16" x14ac:dyDescent="0.2">
      <c r="A120" s="300" t="str">
        <f>A96</f>
        <v>自由業(※1)(n = 14 )　　</v>
      </c>
      <c r="B120" s="122">
        <v>14</v>
      </c>
      <c r="C120" s="138">
        <v>8</v>
      </c>
      <c r="D120" s="139">
        <v>8</v>
      </c>
      <c r="E120" s="139">
        <v>8</v>
      </c>
      <c r="F120" s="139">
        <v>1</v>
      </c>
      <c r="G120" s="139">
        <v>3</v>
      </c>
      <c r="H120" s="139">
        <v>2</v>
      </c>
      <c r="I120" s="153">
        <v>2</v>
      </c>
      <c r="J120" s="154">
        <v>0</v>
      </c>
      <c r="K120" s="139">
        <v>1</v>
      </c>
      <c r="L120" s="139">
        <v>0</v>
      </c>
      <c r="M120" s="139">
        <v>0</v>
      </c>
      <c r="N120" s="139">
        <v>1</v>
      </c>
      <c r="O120" s="149">
        <v>2</v>
      </c>
      <c r="P120" s="140"/>
    </row>
    <row r="121" spans="1:16" x14ac:dyDescent="0.2">
      <c r="A121" s="301"/>
      <c r="B121" s="123">
        <v>0.90148100450740498</v>
      </c>
      <c r="C121" s="134">
        <v>57.142857142857139</v>
      </c>
      <c r="D121" s="135">
        <v>57.142857142857139</v>
      </c>
      <c r="E121" s="135">
        <v>57.142857142857139</v>
      </c>
      <c r="F121" s="135">
        <v>7.1428571428571423</v>
      </c>
      <c r="G121" s="135">
        <v>21.428571428571427</v>
      </c>
      <c r="H121" s="135">
        <v>14.285714285714285</v>
      </c>
      <c r="I121" s="155">
        <v>14.285714285714285</v>
      </c>
      <c r="J121" s="156">
        <v>0</v>
      </c>
      <c r="K121" s="135">
        <v>7.1428571428571423</v>
      </c>
      <c r="L121" s="135">
        <v>0</v>
      </c>
      <c r="M121" s="135">
        <v>0</v>
      </c>
      <c r="N121" s="135">
        <v>7.1428571428571423</v>
      </c>
      <c r="O121" s="136">
        <v>14.285714285714285</v>
      </c>
      <c r="P121" s="137"/>
    </row>
    <row r="122" spans="1:16" x14ac:dyDescent="0.2">
      <c r="A122" s="300" t="str">
        <f>A98</f>
        <v>会社・団体役員(n = 152 )　　</v>
      </c>
      <c r="B122" s="122">
        <v>152</v>
      </c>
      <c r="C122" s="138">
        <v>92</v>
      </c>
      <c r="D122" s="139">
        <v>83</v>
      </c>
      <c r="E122" s="139">
        <v>61</v>
      </c>
      <c r="F122" s="139">
        <v>30</v>
      </c>
      <c r="G122" s="139">
        <v>36</v>
      </c>
      <c r="H122" s="139">
        <v>15</v>
      </c>
      <c r="I122" s="153">
        <v>14</v>
      </c>
      <c r="J122" s="154">
        <v>13</v>
      </c>
      <c r="K122" s="139">
        <v>10</v>
      </c>
      <c r="L122" s="139">
        <v>10</v>
      </c>
      <c r="M122" s="139">
        <v>1</v>
      </c>
      <c r="N122" s="139">
        <v>5</v>
      </c>
      <c r="O122" s="149">
        <v>8</v>
      </c>
      <c r="P122" s="140"/>
    </row>
    <row r="123" spans="1:16" x14ac:dyDescent="0.2">
      <c r="A123" s="301"/>
      <c r="B123" s="123">
        <v>9.787508048937541</v>
      </c>
      <c r="C123" s="134">
        <v>60.526315789473685</v>
      </c>
      <c r="D123" s="135">
        <v>54.605263157894733</v>
      </c>
      <c r="E123" s="135">
        <v>40.131578947368425</v>
      </c>
      <c r="F123" s="135">
        <v>19.736842105263158</v>
      </c>
      <c r="G123" s="135">
        <v>23.684210526315788</v>
      </c>
      <c r="H123" s="135">
        <v>9.8684210526315788</v>
      </c>
      <c r="I123" s="155">
        <v>9.2105263157894726</v>
      </c>
      <c r="J123" s="156">
        <v>8.5526315789473681</v>
      </c>
      <c r="K123" s="135">
        <v>6.5789473684210522</v>
      </c>
      <c r="L123" s="135">
        <v>6.5789473684210522</v>
      </c>
      <c r="M123" s="135">
        <v>0.6578947368421052</v>
      </c>
      <c r="N123" s="135">
        <v>3.2894736842105261</v>
      </c>
      <c r="O123" s="136">
        <v>5.2631578947368416</v>
      </c>
      <c r="P123" s="137"/>
    </row>
    <row r="124" spans="1:16" x14ac:dyDescent="0.2">
      <c r="A124" s="310" t="str">
        <f>A100</f>
        <v>正規の従業員・職員(n = 361 )　　</v>
      </c>
      <c r="B124" s="122">
        <v>361</v>
      </c>
      <c r="C124" s="138">
        <v>202</v>
      </c>
      <c r="D124" s="139">
        <v>225</v>
      </c>
      <c r="E124" s="139">
        <v>141</v>
      </c>
      <c r="F124" s="139">
        <v>58</v>
      </c>
      <c r="G124" s="139">
        <v>93</v>
      </c>
      <c r="H124" s="139">
        <v>46</v>
      </c>
      <c r="I124" s="153">
        <v>34</v>
      </c>
      <c r="J124" s="154">
        <v>24</v>
      </c>
      <c r="K124" s="139">
        <v>32</v>
      </c>
      <c r="L124" s="139">
        <v>30</v>
      </c>
      <c r="M124" s="139">
        <v>11</v>
      </c>
      <c r="N124" s="139">
        <v>12</v>
      </c>
      <c r="O124" s="149">
        <v>21</v>
      </c>
      <c r="P124" s="140"/>
    </row>
    <row r="125" spans="1:16" x14ac:dyDescent="0.2">
      <c r="A125" s="311"/>
      <c r="B125" s="123">
        <v>23.245331616226657</v>
      </c>
      <c r="C125" s="134">
        <v>55.955678670360108</v>
      </c>
      <c r="D125" s="135">
        <v>62.326869806094187</v>
      </c>
      <c r="E125" s="135">
        <v>39.05817174515235</v>
      </c>
      <c r="F125" s="135">
        <v>16.066481994459831</v>
      </c>
      <c r="G125" s="135">
        <v>25.761772853185594</v>
      </c>
      <c r="H125" s="135">
        <v>12.742382271468145</v>
      </c>
      <c r="I125" s="155">
        <v>9.418282548476455</v>
      </c>
      <c r="J125" s="156">
        <v>6.64819944598338</v>
      </c>
      <c r="K125" s="135">
        <v>8.86426592797784</v>
      </c>
      <c r="L125" s="135">
        <v>8.310249307479225</v>
      </c>
      <c r="M125" s="135">
        <v>3.0470914127423825</v>
      </c>
      <c r="N125" s="135">
        <v>3.32409972299169</v>
      </c>
      <c r="O125" s="136">
        <v>5.8171745152354575</v>
      </c>
      <c r="P125" s="137"/>
    </row>
    <row r="126" spans="1:16" x14ac:dyDescent="0.2">
      <c r="A126" s="308" t="str">
        <f>A102</f>
        <v>パートタイム・アルバイト・派遣(n = 288 )　　</v>
      </c>
      <c r="B126" s="122">
        <v>288</v>
      </c>
      <c r="C126" s="138">
        <v>190</v>
      </c>
      <c r="D126" s="139">
        <v>199</v>
      </c>
      <c r="E126" s="139">
        <v>72</v>
      </c>
      <c r="F126" s="139">
        <v>68</v>
      </c>
      <c r="G126" s="139">
        <v>65</v>
      </c>
      <c r="H126" s="139">
        <v>24</v>
      </c>
      <c r="I126" s="153">
        <v>24</v>
      </c>
      <c r="J126" s="154">
        <v>23</v>
      </c>
      <c r="K126" s="139">
        <v>17</v>
      </c>
      <c r="L126" s="139">
        <v>8</v>
      </c>
      <c r="M126" s="139">
        <v>4</v>
      </c>
      <c r="N126" s="139">
        <v>12</v>
      </c>
      <c r="O126" s="149">
        <v>13</v>
      </c>
      <c r="P126" s="140"/>
    </row>
    <row r="127" spans="1:16" x14ac:dyDescent="0.2">
      <c r="A127" s="309"/>
      <c r="B127" s="123">
        <v>18.544752092723758</v>
      </c>
      <c r="C127" s="134">
        <v>65.972222222222214</v>
      </c>
      <c r="D127" s="135">
        <v>69.097222222222214</v>
      </c>
      <c r="E127" s="135">
        <v>25</v>
      </c>
      <c r="F127" s="135">
        <v>23.611111111111111</v>
      </c>
      <c r="G127" s="135">
        <v>22.569444444444446</v>
      </c>
      <c r="H127" s="135">
        <v>8.3333333333333321</v>
      </c>
      <c r="I127" s="155">
        <v>8.3333333333333321</v>
      </c>
      <c r="J127" s="156">
        <v>7.9861111111111107</v>
      </c>
      <c r="K127" s="135">
        <v>5.9027777777777777</v>
      </c>
      <c r="L127" s="135">
        <v>2.7777777777777777</v>
      </c>
      <c r="M127" s="135">
        <v>1.3888888888888888</v>
      </c>
      <c r="N127" s="135">
        <v>4.1666666666666661</v>
      </c>
      <c r="O127" s="136">
        <v>4.5138888888888884</v>
      </c>
      <c r="P127" s="137"/>
    </row>
    <row r="128" spans="1:16" x14ac:dyDescent="0.2">
      <c r="A128" s="300" t="str">
        <f>A104</f>
        <v>学生(n = 43 )　　</v>
      </c>
      <c r="B128" s="122">
        <v>43</v>
      </c>
      <c r="C128" s="138">
        <v>18</v>
      </c>
      <c r="D128" s="139">
        <v>26</v>
      </c>
      <c r="E128" s="139">
        <v>5</v>
      </c>
      <c r="F128" s="139">
        <v>3</v>
      </c>
      <c r="G128" s="139">
        <v>0</v>
      </c>
      <c r="H128" s="139">
        <v>4</v>
      </c>
      <c r="I128" s="153">
        <v>0</v>
      </c>
      <c r="J128" s="154">
        <v>0</v>
      </c>
      <c r="K128" s="139">
        <v>3</v>
      </c>
      <c r="L128" s="139">
        <v>5</v>
      </c>
      <c r="M128" s="139">
        <v>28</v>
      </c>
      <c r="N128" s="139">
        <v>0</v>
      </c>
      <c r="O128" s="149">
        <v>5</v>
      </c>
      <c r="P128" s="140"/>
    </row>
    <row r="129" spans="1:31" x14ac:dyDescent="0.2">
      <c r="A129" s="301"/>
      <c r="B129" s="123">
        <v>2.7688345138441726</v>
      </c>
      <c r="C129" s="134">
        <v>41.860465116279073</v>
      </c>
      <c r="D129" s="135">
        <v>60.465116279069761</v>
      </c>
      <c r="E129" s="135">
        <v>11.627906976744185</v>
      </c>
      <c r="F129" s="135">
        <v>6.9767441860465116</v>
      </c>
      <c r="G129" s="135">
        <v>0</v>
      </c>
      <c r="H129" s="135">
        <v>9.3023255813953494</v>
      </c>
      <c r="I129" s="155">
        <v>0</v>
      </c>
      <c r="J129" s="156">
        <v>0</v>
      </c>
      <c r="K129" s="135">
        <v>6.9767441860465116</v>
      </c>
      <c r="L129" s="135">
        <v>11.627906976744185</v>
      </c>
      <c r="M129" s="135">
        <v>65.116279069767444</v>
      </c>
      <c r="N129" s="135">
        <v>0</v>
      </c>
      <c r="O129" s="136">
        <v>11.627906976744185</v>
      </c>
      <c r="P129" s="137"/>
    </row>
    <row r="130" spans="1:31" x14ac:dyDescent="0.2">
      <c r="A130" s="300" t="str">
        <f>A106</f>
        <v>家事従事(n = 160 )　　</v>
      </c>
      <c r="B130" s="122">
        <v>160</v>
      </c>
      <c r="C130" s="138">
        <v>119</v>
      </c>
      <c r="D130" s="139">
        <v>69</v>
      </c>
      <c r="E130" s="139">
        <v>8</v>
      </c>
      <c r="F130" s="139">
        <v>48</v>
      </c>
      <c r="G130" s="139">
        <v>36</v>
      </c>
      <c r="H130" s="139">
        <v>24</v>
      </c>
      <c r="I130" s="153">
        <v>11</v>
      </c>
      <c r="J130" s="154">
        <v>19</v>
      </c>
      <c r="K130" s="139">
        <v>11</v>
      </c>
      <c r="L130" s="139">
        <v>1</v>
      </c>
      <c r="M130" s="139">
        <v>4</v>
      </c>
      <c r="N130" s="139">
        <v>8</v>
      </c>
      <c r="O130" s="149">
        <v>10</v>
      </c>
      <c r="P130" s="140"/>
    </row>
    <row r="131" spans="1:31" x14ac:dyDescent="0.2">
      <c r="A131" s="301"/>
      <c r="B131" s="123">
        <v>10.302640051513199</v>
      </c>
      <c r="C131" s="134">
        <v>74.375</v>
      </c>
      <c r="D131" s="135">
        <v>43.125</v>
      </c>
      <c r="E131" s="135">
        <v>5</v>
      </c>
      <c r="F131" s="135">
        <v>30</v>
      </c>
      <c r="G131" s="135">
        <v>22.5</v>
      </c>
      <c r="H131" s="135">
        <v>15</v>
      </c>
      <c r="I131" s="155">
        <v>6.8750000000000009</v>
      </c>
      <c r="J131" s="156">
        <v>11.875</v>
      </c>
      <c r="K131" s="135">
        <v>6.8750000000000009</v>
      </c>
      <c r="L131" s="135">
        <v>0.625</v>
      </c>
      <c r="M131" s="135">
        <v>2.5</v>
      </c>
      <c r="N131" s="135">
        <v>5</v>
      </c>
      <c r="O131" s="136">
        <v>6.25</v>
      </c>
      <c r="P131" s="137"/>
    </row>
    <row r="132" spans="1:31" x14ac:dyDescent="0.2">
      <c r="A132" s="300" t="str">
        <f>A108</f>
        <v>無職(n = 331 )　　</v>
      </c>
      <c r="B132" s="122">
        <v>331</v>
      </c>
      <c r="C132" s="138">
        <v>272</v>
      </c>
      <c r="D132" s="139">
        <v>136</v>
      </c>
      <c r="E132" s="139">
        <v>12</v>
      </c>
      <c r="F132" s="139">
        <v>121</v>
      </c>
      <c r="G132" s="139">
        <v>11</v>
      </c>
      <c r="H132" s="139">
        <v>51</v>
      </c>
      <c r="I132" s="153">
        <v>34</v>
      </c>
      <c r="J132" s="154">
        <v>37</v>
      </c>
      <c r="K132" s="139">
        <v>24</v>
      </c>
      <c r="L132" s="139">
        <v>4</v>
      </c>
      <c r="M132" s="139">
        <v>9</v>
      </c>
      <c r="N132" s="139">
        <v>15</v>
      </c>
      <c r="O132" s="149">
        <v>31</v>
      </c>
      <c r="P132" s="140"/>
    </row>
    <row r="133" spans="1:31" x14ac:dyDescent="0.2">
      <c r="A133" s="301"/>
      <c r="B133" s="123">
        <v>21.313586606567934</v>
      </c>
      <c r="C133" s="134">
        <v>82.175226586102724</v>
      </c>
      <c r="D133" s="135">
        <v>41.087613293051362</v>
      </c>
      <c r="E133" s="135">
        <v>3.6253776435045322</v>
      </c>
      <c r="F133" s="135">
        <v>36.555891238670696</v>
      </c>
      <c r="G133" s="135">
        <v>3.3232628398791544</v>
      </c>
      <c r="H133" s="135">
        <v>15.407854984894259</v>
      </c>
      <c r="I133" s="155">
        <v>10.271903323262841</v>
      </c>
      <c r="J133" s="156">
        <v>11.178247734138973</v>
      </c>
      <c r="K133" s="135">
        <v>7.2507552870090644</v>
      </c>
      <c r="L133" s="135">
        <v>1.2084592145015105</v>
      </c>
      <c r="M133" s="135">
        <v>2.7190332326283988</v>
      </c>
      <c r="N133" s="135">
        <v>4.5317220543806647</v>
      </c>
      <c r="O133" s="136">
        <v>9.3655589123867067</v>
      </c>
      <c r="P133" s="137"/>
    </row>
    <row r="134" spans="1:31" x14ac:dyDescent="0.2">
      <c r="A134" s="300" t="str">
        <f>A110</f>
        <v>その他(n = 31 )　　</v>
      </c>
      <c r="B134" s="122">
        <v>31</v>
      </c>
      <c r="C134" s="138">
        <v>20</v>
      </c>
      <c r="D134" s="139">
        <v>15</v>
      </c>
      <c r="E134" s="139">
        <v>6</v>
      </c>
      <c r="F134" s="139">
        <v>10</v>
      </c>
      <c r="G134" s="139">
        <v>5</v>
      </c>
      <c r="H134" s="139">
        <v>2</v>
      </c>
      <c r="I134" s="153">
        <v>4</v>
      </c>
      <c r="J134" s="154">
        <v>2</v>
      </c>
      <c r="K134" s="139">
        <v>2</v>
      </c>
      <c r="L134" s="139">
        <v>2</v>
      </c>
      <c r="M134" s="139">
        <v>0</v>
      </c>
      <c r="N134" s="139">
        <v>5</v>
      </c>
      <c r="O134" s="149">
        <v>1</v>
      </c>
      <c r="P134" s="140"/>
    </row>
    <row r="135" spans="1:31" ht="12.75" customHeight="1" x14ac:dyDescent="0.2">
      <c r="A135" s="301"/>
      <c r="B135" s="123">
        <v>1.9961365099806825</v>
      </c>
      <c r="C135" s="134">
        <v>64.516129032258064</v>
      </c>
      <c r="D135" s="135">
        <v>48.387096774193552</v>
      </c>
      <c r="E135" s="135">
        <v>19.35483870967742</v>
      </c>
      <c r="F135" s="135">
        <v>32.258064516129032</v>
      </c>
      <c r="G135" s="135">
        <v>16.129032258064516</v>
      </c>
      <c r="H135" s="135">
        <v>6.4516129032258061</v>
      </c>
      <c r="I135" s="155">
        <v>12.903225806451612</v>
      </c>
      <c r="J135" s="156">
        <v>6.4516129032258061</v>
      </c>
      <c r="K135" s="135">
        <v>6.4516129032258061</v>
      </c>
      <c r="L135" s="135">
        <v>6.4516129032258061</v>
      </c>
      <c r="M135" s="135">
        <v>0</v>
      </c>
      <c r="N135" s="135">
        <v>16.129032258064516</v>
      </c>
      <c r="O135" s="136">
        <v>3.225806451612903</v>
      </c>
      <c r="P135" s="137"/>
    </row>
    <row r="136" spans="1:31" ht="12.75" customHeight="1" x14ac:dyDescent="0.2"/>
    <row r="137" spans="1:31" ht="12.75" customHeight="1" x14ac:dyDescent="0.2">
      <c r="A137" s="40" t="s">
        <v>64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R137" s="53"/>
      <c r="S137" s="27">
        <v>1</v>
      </c>
      <c r="T137" s="27">
        <v>2</v>
      </c>
      <c r="U137" s="27">
        <v>3</v>
      </c>
      <c r="V137" s="27">
        <v>4</v>
      </c>
      <c r="W137" s="27">
        <v>5</v>
      </c>
      <c r="X137" s="27">
        <v>6</v>
      </c>
      <c r="Y137" s="27">
        <v>7</v>
      </c>
      <c r="Z137" s="27">
        <v>8</v>
      </c>
      <c r="AA137" s="27">
        <v>9</v>
      </c>
      <c r="AB137" s="27">
        <v>10</v>
      </c>
      <c r="AC137" s="27">
        <v>11</v>
      </c>
      <c r="AD137" s="27">
        <v>12</v>
      </c>
      <c r="AE137" s="27">
        <v>13</v>
      </c>
    </row>
    <row r="138" spans="1:31" ht="68.25" customHeight="1" x14ac:dyDescent="0.2">
      <c r="A138" s="12" t="str">
        <f>A115</f>
        <v>【職業別】</v>
      </c>
      <c r="B138" s="67" t="str">
        <f>B115</f>
        <v>調査数</v>
      </c>
      <c r="C138" s="68" t="str">
        <f t="shared" ref="C138:P142" si="250">C115</f>
        <v>健康・体力</v>
      </c>
      <c r="D138" s="69" t="str">
        <f t="shared" si="250"/>
        <v>収入・貯蓄</v>
      </c>
      <c r="E138" s="69" t="str">
        <f t="shared" si="250"/>
        <v>仕事</v>
      </c>
      <c r="F138" s="69" t="str">
        <f t="shared" si="250"/>
        <v>介護</v>
      </c>
      <c r="G138" s="69" t="str">
        <f t="shared" si="250"/>
        <v>子育て・子どもの教育</v>
      </c>
      <c r="H138" s="69" t="str">
        <f>H115</f>
        <v>地域の住環境（上下水道、公園、
        道路、公共交通機関など）</v>
      </c>
      <c r="I138" s="114" t="str">
        <f t="shared" si="250"/>
        <v>住宅</v>
      </c>
      <c r="J138" s="113" t="str">
        <f t="shared" si="250"/>
        <v>地域での人間関係</v>
      </c>
      <c r="K138" s="69" t="str">
        <f t="shared" si="250"/>
        <v>家庭での人間関係</v>
      </c>
      <c r="L138" s="69" t="str">
        <f t="shared" si="250"/>
        <v>結婚</v>
      </c>
      <c r="M138" s="69" t="str">
        <f t="shared" si="250"/>
        <v>就職</v>
      </c>
      <c r="N138" s="70" t="str">
        <f t="shared" si="250"/>
        <v>その他</v>
      </c>
      <c r="O138" s="70" t="str">
        <f t="shared" si="250"/>
        <v>特にない</v>
      </c>
      <c r="P138" s="71">
        <f t="shared" si="250"/>
        <v>0</v>
      </c>
      <c r="Q138" s="52" t="s">
        <v>35</v>
      </c>
      <c r="R138" s="12" t="str">
        <f>A138</f>
        <v>【職業別】</v>
      </c>
      <c r="S138" s="68" t="str">
        <f>C138</f>
        <v>健康・体力</v>
      </c>
      <c r="T138" s="69" t="str">
        <f t="shared" ref="T138:AE138" si="251">D138</f>
        <v>収入・貯蓄</v>
      </c>
      <c r="U138" s="69" t="str">
        <f t="shared" si="251"/>
        <v>仕事</v>
      </c>
      <c r="V138" s="69" t="str">
        <f t="shared" si="251"/>
        <v>介護</v>
      </c>
      <c r="W138" s="69" t="str">
        <f t="shared" si="251"/>
        <v>子育て・子どもの教育</v>
      </c>
      <c r="X138" s="70" t="str">
        <f t="shared" si="251"/>
        <v>地域の住環境（上下水道、公園、
        道路、公共交通機関など）</v>
      </c>
      <c r="Y138" s="115" t="str">
        <f t="shared" si="251"/>
        <v>住宅</v>
      </c>
      <c r="Z138" s="113" t="str">
        <f t="shared" si="251"/>
        <v>地域での人間関係</v>
      </c>
      <c r="AA138" s="69" t="str">
        <f t="shared" si="251"/>
        <v>家庭での人間関係</v>
      </c>
      <c r="AB138" s="69" t="str">
        <f t="shared" si="251"/>
        <v>結婚</v>
      </c>
      <c r="AC138" s="69" t="str">
        <f t="shared" si="251"/>
        <v>就職</v>
      </c>
      <c r="AD138" s="70" t="str">
        <f t="shared" si="251"/>
        <v>その他</v>
      </c>
      <c r="AE138" s="71" t="str">
        <f t="shared" si="251"/>
        <v>特にない</v>
      </c>
    </row>
    <row r="139" spans="1:31" ht="12.75" customHeight="1" x14ac:dyDescent="0.2">
      <c r="A139" s="286" t="str">
        <f>'問2S（表）'!J67</f>
        <v>全体(n = 1,553 )　　</v>
      </c>
      <c r="B139" s="122">
        <f>B116</f>
        <v>3718</v>
      </c>
      <c r="C139" s="138">
        <f>C116</f>
        <v>1022</v>
      </c>
      <c r="D139" s="139">
        <f t="shared" si="250"/>
        <v>851</v>
      </c>
      <c r="E139" s="139">
        <f t="shared" si="250"/>
        <v>378</v>
      </c>
      <c r="F139" s="139">
        <f t="shared" si="250"/>
        <v>371</v>
      </c>
      <c r="G139" s="139">
        <f t="shared" si="250"/>
        <v>261</v>
      </c>
      <c r="H139" s="139">
        <f t="shared" si="250"/>
        <v>186</v>
      </c>
      <c r="I139" s="153">
        <f t="shared" si="250"/>
        <v>137</v>
      </c>
      <c r="J139" s="154">
        <f t="shared" si="250"/>
        <v>130</v>
      </c>
      <c r="K139" s="139">
        <f t="shared" si="250"/>
        <v>108</v>
      </c>
      <c r="L139" s="139">
        <f t="shared" si="250"/>
        <v>63</v>
      </c>
      <c r="M139" s="139">
        <f t="shared" si="250"/>
        <v>58</v>
      </c>
      <c r="N139" s="139">
        <f t="shared" si="250"/>
        <v>63</v>
      </c>
      <c r="O139" s="149">
        <f t="shared" si="250"/>
        <v>96</v>
      </c>
      <c r="P139" s="140"/>
      <c r="Q139" s="112">
        <f>SUM($C139:P139)</f>
        <v>3724</v>
      </c>
      <c r="R139" s="101" t="str">
        <f>A141</f>
        <v>自営業(n = 145 )　　</v>
      </c>
      <c r="S139" s="92">
        <f>C142</f>
        <v>69.655172413793096</v>
      </c>
      <c r="T139" s="93">
        <f t="shared" ref="T139:AE139" si="252">D142</f>
        <v>62.068965517241381</v>
      </c>
      <c r="U139" s="93">
        <f t="shared" si="252"/>
        <v>44.827586206896555</v>
      </c>
      <c r="V139" s="93">
        <f t="shared" si="252"/>
        <v>22.068965517241381</v>
      </c>
      <c r="W139" s="93">
        <f t="shared" si="252"/>
        <v>8.2758620689655178</v>
      </c>
      <c r="X139" s="94">
        <f t="shared" si="252"/>
        <v>12.413793103448276</v>
      </c>
      <c r="Y139" s="117">
        <f t="shared" si="252"/>
        <v>9.6551724137931032</v>
      </c>
      <c r="Z139" s="176">
        <f t="shared" si="252"/>
        <v>8.2758620689655178</v>
      </c>
      <c r="AA139" s="93">
        <f t="shared" si="252"/>
        <v>5.5172413793103452</v>
      </c>
      <c r="AB139" s="93">
        <f t="shared" si="252"/>
        <v>2.0689655172413794</v>
      </c>
      <c r="AC139" s="93">
        <f t="shared" si="252"/>
        <v>0.68965517241379315</v>
      </c>
      <c r="AD139" s="94">
        <f t="shared" si="252"/>
        <v>3.4482758620689653</v>
      </c>
      <c r="AE139" s="95">
        <f t="shared" si="252"/>
        <v>3.4482758620689653</v>
      </c>
    </row>
    <row r="140" spans="1:31" ht="13.5" customHeight="1" x14ac:dyDescent="0.2">
      <c r="A140" s="287"/>
      <c r="B140" s="123">
        <f t="shared" ref="B140:D142" si="253">B117</f>
        <v>0</v>
      </c>
      <c r="C140" s="134">
        <f t="shared" si="253"/>
        <v>65.808113329040566</v>
      </c>
      <c r="D140" s="135">
        <f t="shared" si="253"/>
        <v>54.797166773985836</v>
      </c>
      <c r="E140" s="135">
        <f t="shared" si="250"/>
        <v>24.339987121699934</v>
      </c>
      <c r="F140" s="135">
        <f t="shared" si="250"/>
        <v>23.889246619446233</v>
      </c>
      <c r="G140" s="135">
        <f t="shared" si="250"/>
        <v>16.806181584030906</v>
      </c>
      <c r="H140" s="135">
        <f t="shared" si="250"/>
        <v>11.976819059884097</v>
      </c>
      <c r="I140" s="155">
        <f t="shared" si="250"/>
        <v>8.8216355441081777</v>
      </c>
      <c r="J140" s="156">
        <f t="shared" si="250"/>
        <v>8.3708950418544763</v>
      </c>
      <c r="K140" s="135">
        <f t="shared" si="250"/>
        <v>6.9542820347714098</v>
      </c>
      <c r="L140" s="135">
        <f t="shared" si="250"/>
        <v>4.0566645202833227</v>
      </c>
      <c r="M140" s="135">
        <f t="shared" si="250"/>
        <v>3.7347070186735354</v>
      </c>
      <c r="N140" s="135">
        <f t="shared" si="250"/>
        <v>4.0566645202833227</v>
      </c>
      <c r="O140" s="136">
        <f t="shared" si="250"/>
        <v>6.1815840309079206</v>
      </c>
      <c r="P140" s="137"/>
      <c r="Q140" s="112"/>
      <c r="R140" s="103" t="str">
        <f>A143</f>
        <v>会社・団体役員(n = 152 )　　</v>
      </c>
      <c r="S140" s="96">
        <f>C144</f>
        <v>60.526315789473685</v>
      </c>
      <c r="T140" s="97">
        <f t="shared" ref="T140:AE140" si="254">D144</f>
        <v>54.605263157894733</v>
      </c>
      <c r="U140" s="97">
        <f t="shared" si="254"/>
        <v>40.131578947368425</v>
      </c>
      <c r="V140" s="97">
        <f t="shared" si="254"/>
        <v>19.736842105263158</v>
      </c>
      <c r="W140" s="97">
        <f t="shared" si="254"/>
        <v>23.684210526315788</v>
      </c>
      <c r="X140" s="98">
        <f t="shared" si="254"/>
        <v>9.8684210526315788</v>
      </c>
      <c r="Y140" s="118">
        <f t="shared" si="254"/>
        <v>9.2105263157894726</v>
      </c>
      <c r="Z140" s="177">
        <f t="shared" si="254"/>
        <v>8.5526315789473681</v>
      </c>
      <c r="AA140" s="97">
        <f t="shared" si="254"/>
        <v>6.5789473684210522</v>
      </c>
      <c r="AB140" s="97">
        <f t="shared" si="254"/>
        <v>6.5789473684210522</v>
      </c>
      <c r="AC140" s="97">
        <f t="shared" si="254"/>
        <v>0.6578947368421052</v>
      </c>
      <c r="AD140" s="98">
        <f t="shared" si="254"/>
        <v>3.2894736842105261</v>
      </c>
      <c r="AE140" s="99">
        <f t="shared" si="254"/>
        <v>5.2631578947368416</v>
      </c>
    </row>
    <row r="141" spans="1:31" ht="13.5" customHeight="1" x14ac:dyDescent="0.2">
      <c r="A141" s="286" t="str">
        <f>'問2S（表）'!J69</f>
        <v>自営業(n = 145 )　　</v>
      </c>
      <c r="B141" s="122">
        <f t="shared" si="253"/>
        <v>145</v>
      </c>
      <c r="C141" s="138">
        <f t="shared" si="253"/>
        <v>101</v>
      </c>
      <c r="D141" s="139">
        <f t="shared" si="253"/>
        <v>90</v>
      </c>
      <c r="E141" s="139">
        <f t="shared" si="250"/>
        <v>65</v>
      </c>
      <c r="F141" s="139">
        <f t="shared" si="250"/>
        <v>32</v>
      </c>
      <c r="G141" s="139">
        <f t="shared" si="250"/>
        <v>12</v>
      </c>
      <c r="H141" s="139">
        <f t="shared" si="250"/>
        <v>18</v>
      </c>
      <c r="I141" s="153">
        <f t="shared" si="250"/>
        <v>14</v>
      </c>
      <c r="J141" s="154">
        <f t="shared" si="250"/>
        <v>12</v>
      </c>
      <c r="K141" s="139">
        <f t="shared" si="250"/>
        <v>8</v>
      </c>
      <c r="L141" s="139">
        <f t="shared" si="250"/>
        <v>3</v>
      </c>
      <c r="M141" s="139">
        <f t="shared" si="250"/>
        <v>1</v>
      </c>
      <c r="N141" s="139">
        <f t="shared" si="250"/>
        <v>5</v>
      </c>
      <c r="O141" s="149">
        <f t="shared" si="250"/>
        <v>5</v>
      </c>
      <c r="P141" s="140"/>
      <c r="Q141" s="112">
        <f>SUM($C141:P141)</f>
        <v>366</v>
      </c>
      <c r="R141" s="103" t="str">
        <f>A145</f>
        <v>正規の従業員・職員(n = 361 )　　</v>
      </c>
      <c r="S141" s="96">
        <f>C146</f>
        <v>55.955678670360108</v>
      </c>
      <c r="T141" s="97">
        <f t="shared" ref="T141:AE141" si="255">D146</f>
        <v>62.326869806094187</v>
      </c>
      <c r="U141" s="97">
        <f t="shared" si="255"/>
        <v>39.05817174515235</v>
      </c>
      <c r="V141" s="97">
        <f t="shared" si="255"/>
        <v>16.066481994459831</v>
      </c>
      <c r="W141" s="97">
        <f t="shared" si="255"/>
        <v>25.761772853185594</v>
      </c>
      <c r="X141" s="98">
        <f t="shared" si="255"/>
        <v>12.742382271468145</v>
      </c>
      <c r="Y141" s="118">
        <f t="shared" si="255"/>
        <v>9.418282548476455</v>
      </c>
      <c r="Z141" s="177">
        <f t="shared" si="255"/>
        <v>6.64819944598338</v>
      </c>
      <c r="AA141" s="97">
        <f t="shared" si="255"/>
        <v>8.86426592797784</v>
      </c>
      <c r="AB141" s="97">
        <f t="shared" si="255"/>
        <v>8.310249307479225</v>
      </c>
      <c r="AC141" s="97">
        <f t="shared" si="255"/>
        <v>3.0470914127423825</v>
      </c>
      <c r="AD141" s="98">
        <f t="shared" si="255"/>
        <v>3.32409972299169</v>
      </c>
      <c r="AE141" s="99">
        <f t="shared" si="255"/>
        <v>5.8171745152354575</v>
      </c>
    </row>
    <row r="142" spans="1:31" ht="13.5" customHeight="1" x14ac:dyDescent="0.2">
      <c r="A142" s="287"/>
      <c r="B142" s="123">
        <f t="shared" si="253"/>
        <v>9.3367675466838378</v>
      </c>
      <c r="C142" s="134">
        <f t="shared" si="253"/>
        <v>69.655172413793096</v>
      </c>
      <c r="D142" s="135">
        <f t="shared" si="253"/>
        <v>62.068965517241381</v>
      </c>
      <c r="E142" s="135">
        <f t="shared" si="250"/>
        <v>44.827586206896555</v>
      </c>
      <c r="F142" s="135">
        <f t="shared" si="250"/>
        <v>22.068965517241381</v>
      </c>
      <c r="G142" s="135">
        <f t="shared" si="250"/>
        <v>8.2758620689655178</v>
      </c>
      <c r="H142" s="135">
        <f t="shared" si="250"/>
        <v>12.413793103448276</v>
      </c>
      <c r="I142" s="155">
        <f t="shared" si="250"/>
        <v>9.6551724137931032</v>
      </c>
      <c r="J142" s="156">
        <f t="shared" si="250"/>
        <v>8.2758620689655178</v>
      </c>
      <c r="K142" s="135">
        <f t="shared" si="250"/>
        <v>5.5172413793103452</v>
      </c>
      <c r="L142" s="135">
        <f t="shared" si="250"/>
        <v>2.0689655172413794</v>
      </c>
      <c r="M142" s="135">
        <f t="shared" si="250"/>
        <v>0.68965517241379315</v>
      </c>
      <c r="N142" s="135">
        <f t="shared" si="250"/>
        <v>3.4482758620689653</v>
      </c>
      <c r="O142" s="136">
        <f t="shared" si="250"/>
        <v>3.4482758620689653</v>
      </c>
      <c r="P142" s="137"/>
      <c r="Q142" s="112"/>
      <c r="R142" s="103" t="str">
        <f>A147</f>
        <v>パートタイム・アルバイト・派遣(n = 288 )　　</v>
      </c>
      <c r="S142" s="96">
        <f>C148</f>
        <v>65.972222222222214</v>
      </c>
      <c r="T142" s="97">
        <f t="shared" ref="T142:AE142" si="256">D148</f>
        <v>69.097222222222214</v>
      </c>
      <c r="U142" s="97">
        <f t="shared" si="256"/>
        <v>25</v>
      </c>
      <c r="V142" s="97">
        <f t="shared" si="256"/>
        <v>23.611111111111111</v>
      </c>
      <c r="W142" s="97">
        <f t="shared" si="256"/>
        <v>22.569444444444446</v>
      </c>
      <c r="X142" s="98">
        <f t="shared" si="256"/>
        <v>8.3333333333333321</v>
      </c>
      <c r="Y142" s="118">
        <f t="shared" si="256"/>
        <v>8.3333333333333321</v>
      </c>
      <c r="Z142" s="177">
        <f t="shared" si="256"/>
        <v>7.9861111111111107</v>
      </c>
      <c r="AA142" s="97">
        <f t="shared" si="256"/>
        <v>5.9027777777777777</v>
      </c>
      <c r="AB142" s="97">
        <f t="shared" si="256"/>
        <v>2.7777777777777777</v>
      </c>
      <c r="AC142" s="97">
        <f t="shared" si="256"/>
        <v>1.3888888888888888</v>
      </c>
      <c r="AD142" s="98">
        <f t="shared" si="256"/>
        <v>4.1666666666666661</v>
      </c>
      <c r="AE142" s="99">
        <f t="shared" si="256"/>
        <v>4.5138888888888884</v>
      </c>
    </row>
    <row r="143" spans="1:31" ht="13.5" customHeight="1" x14ac:dyDescent="0.2">
      <c r="A143" s="286" t="str">
        <f>'問2S（表）'!J71</f>
        <v>会社・団体役員(n = 152 )　　</v>
      </c>
      <c r="B143" s="122">
        <f>B122</f>
        <v>152</v>
      </c>
      <c r="C143" s="138">
        <f>C122</f>
        <v>92</v>
      </c>
      <c r="D143" s="139">
        <f t="shared" ref="D143:O148" si="257">D122</f>
        <v>83</v>
      </c>
      <c r="E143" s="139">
        <f t="shared" si="257"/>
        <v>61</v>
      </c>
      <c r="F143" s="139">
        <f t="shared" si="257"/>
        <v>30</v>
      </c>
      <c r="G143" s="139">
        <f t="shared" si="257"/>
        <v>36</v>
      </c>
      <c r="H143" s="139">
        <f t="shared" si="257"/>
        <v>15</v>
      </c>
      <c r="I143" s="153">
        <f t="shared" si="257"/>
        <v>14</v>
      </c>
      <c r="J143" s="154">
        <f t="shared" si="257"/>
        <v>13</v>
      </c>
      <c r="K143" s="139">
        <f t="shared" si="257"/>
        <v>10</v>
      </c>
      <c r="L143" s="139">
        <f t="shared" si="257"/>
        <v>10</v>
      </c>
      <c r="M143" s="139">
        <f t="shared" si="257"/>
        <v>1</v>
      </c>
      <c r="N143" s="139">
        <f t="shared" si="257"/>
        <v>5</v>
      </c>
      <c r="O143" s="149">
        <f t="shared" si="257"/>
        <v>8</v>
      </c>
      <c r="P143" s="140"/>
      <c r="Q143" s="112">
        <f>SUM($C143:P143)</f>
        <v>378</v>
      </c>
      <c r="R143" s="104" t="str">
        <f>A149</f>
        <v>家事従事(n = 160 )　　</v>
      </c>
      <c r="S143" s="105">
        <f>C150</f>
        <v>74.375</v>
      </c>
      <c r="T143" s="106">
        <f t="shared" ref="T143:AE143" si="258">D150</f>
        <v>43.125</v>
      </c>
      <c r="U143" s="106">
        <f t="shared" si="258"/>
        <v>5</v>
      </c>
      <c r="V143" s="106">
        <f t="shared" si="258"/>
        <v>30</v>
      </c>
      <c r="W143" s="106">
        <f t="shared" si="258"/>
        <v>22.5</v>
      </c>
      <c r="X143" s="119">
        <f t="shared" si="258"/>
        <v>15</v>
      </c>
      <c r="Y143" s="120">
        <f t="shared" si="258"/>
        <v>6.8750000000000009</v>
      </c>
      <c r="Z143" s="178">
        <f t="shared" si="258"/>
        <v>11.875</v>
      </c>
      <c r="AA143" s="106">
        <f t="shared" si="258"/>
        <v>6.8750000000000009</v>
      </c>
      <c r="AB143" s="106">
        <f t="shared" si="258"/>
        <v>0.625</v>
      </c>
      <c r="AC143" s="106">
        <f t="shared" si="258"/>
        <v>2.5</v>
      </c>
      <c r="AD143" s="119">
        <f t="shared" si="258"/>
        <v>5</v>
      </c>
      <c r="AE143" s="107">
        <f t="shared" si="258"/>
        <v>6.25</v>
      </c>
    </row>
    <row r="144" spans="1:31" ht="13.5" customHeight="1" x14ac:dyDescent="0.2">
      <c r="A144" s="287"/>
      <c r="B144" s="123">
        <f t="shared" ref="B144:D148" si="259">B123</f>
        <v>9.787508048937541</v>
      </c>
      <c r="C144" s="134">
        <f t="shared" si="259"/>
        <v>60.526315789473685</v>
      </c>
      <c r="D144" s="135">
        <f t="shared" si="259"/>
        <v>54.605263157894733</v>
      </c>
      <c r="E144" s="135">
        <f t="shared" si="257"/>
        <v>40.131578947368425</v>
      </c>
      <c r="F144" s="135">
        <f t="shared" si="257"/>
        <v>19.736842105263158</v>
      </c>
      <c r="G144" s="135">
        <f t="shared" si="257"/>
        <v>23.684210526315788</v>
      </c>
      <c r="H144" s="135">
        <f t="shared" si="257"/>
        <v>9.8684210526315788</v>
      </c>
      <c r="I144" s="155">
        <f t="shared" si="257"/>
        <v>9.2105263157894726</v>
      </c>
      <c r="J144" s="156">
        <f t="shared" si="257"/>
        <v>8.5526315789473681</v>
      </c>
      <c r="K144" s="135">
        <f t="shared" si="257"/>
        <v>6.5789473684210522</v>
      </c>
      <c r="L144" s="135">
        <f t="shared" si="257"/>
        <v>6.5789473684210522</v>
      </c>
      <c r="M144" s="135">
        <f t="shared" si="257"/>
        <v>0.6578947368421052</v>
      </c>
      <c r="N144" s="135">
        <f t="shared" si="257"/>
        <v>3.2894736842105261</v>
      </c>
      <c r="O144" s="136">
        <f t="shared" si="257"/>
        <v>5.2631578947368416</v>
      </c>
      <c r="P144" s="137"/>
      <c r="Q144" s="112"/>
      <c r="R144" s="103" t="str">
        <f>A151</f>
        <v>無職(n = 331 )　　</v>
      </c>
      <c r="S144" s="96">
        <f>C152</f>
        <v>82.175226586102724</v>
      </c>
      <c r="T144" s="97">
        <f t="shared" ref="T144:AE144" si="260">D152</f>
        <v>41.087613293051362</v>
      </c>
      <c r="U144" s="97">
        <f t="shared" si="260"/>
        <v>3.6253776435045322</v>
      </c>
      <c r="V144" s="97">
        <f t="shared" si="260"/>
        <v>36.555891238670696</v>
      </c>
      <c r="W144" s="97">
        <f t="shared" si="260"/>
        <v>3.3232628398791544</v>
      </c>
      <c r="X144" s="98">
        <f t="shared" si="260"/>
        <v>15.407854984894259</v>
      </c>
      <c r="Y144" s="118">
        <f t="shared" si="260"/>
        <v>10.271903323262841</v>
      </c>
      <c r="Z144" s="177">
        <f t="shared" si="260"/>
        <v>11.178247734138973</v>
      </c>
      <c r="AA144" s="97">
        <f t="shared" si="260"/>
        <v>7.2507552870090644</v>
      </c>
      <c r="AB144" s="97">
        <f t="shared" si="260"/>
        <v>1.2084592145015105</v>
      </c>
      <c r="AC144" s="97">
        <f t="shared" si="260"/>
        <v>2.7190332326283988</v>
      </c>
      <c r="AD144" s="98">
        <f t="shared" si="260"/>
        <v>4.5317220543806647</v>
      </c>
      <c r="AE144" s="99">
        <f t="shared" si="260"/>
        <v>9.3655589123867067</v>
      </c>
    </row>
    <row r="145" spans="1:31" ht="13.5" customHeight="1" x14ac:dyDescent="0.2">
      <c r="A145" s="290" t="str">
        <f>'問2S（表）'!J73</f>
        <v>正規の従業員・職員(n = 361 )　　</v>
      </c>
      <c r="B145" s="122">
        <f t="shared" si="259"/>
        <v>361</v>
      </c>
      <c r="C145" s="138">
        <f t="shared" si="259"/>
        <v>202</v>
      </c>
      <c r="D145" s="139">
        <f t="shared" si="259"/>
        <v>225</v>
      </c>
      <c r="E145" s="139">
        <f t="shared" si="257"/>
        <v>141</v>
      </c>
      <c r="F145" s="139">
        <f t="shared" si="257"/>
        <v>58</v>
      </c>
      <c r="G145" s="139">
        <f t="shared" si="257"/>
        <v>93</v>
      </c>
      <c r="H145" s="139">
        <f t="shared" si="257"/>
        <v>46</v>
      </c>
      <c r="I145" s="153">
        <f t="shared" si="257"/>
        <v>34</v>
      </c>
      <c r="J145" s="154">
        <f t="shared" si="257"/>
        <v>24</v>
      </c>
      <c r="K145" s="139">
        <f t="shared" si="257"/>
        <v>32</v>
      </c>
      <c r="L145" s="139">
        <f t="shared" si="257"/>
        <v>30</v>
      </c>
      <c r="M145" s="139">
        <f t="shared" si="257"/>
        <v>11</v>
      </c>
      <c r="N145" s="139">
        <f t="shared" si="257"/>
        <v>12</v>
      </c>
      <c r="O145" s="149">
        <f t="shared" si="257"/>
        <v>21</v>
      </c>
      <c r="P145" s="140"/>
      <c r="Q145" s="112">
        <f>SUM($C145:P145)</f>
        <v>929</v>
      </c>
      <c r="R145" s="102" t="str">
        <f>A153</f>
        <v>その他(n = 88 )　　</v>
      </c>
      <c r="S145" s="86">
        <f>C154</f>
        <v>52.3</v>
      </c>
      <c r="T145" s="87">
        <f t="shared" ref="T145:AE145" si="261">D154</f>
        <v>55.7</v>
      </c>
      <c r="U145" s="87">
        <f t="shared" si="261"/>
        <v>21.6</v>
      </c>
      <c r="V145" s="87">
        <f t="shared" si="261"/>
        <v>15.9</v>
      </c>
      <c r="W145" s="87">
        <f t="shared" si="261"/>
        <v>9.1</v>
      </c>
      <c r="X145" s="88">
        <f t="shared" si="261"/>
        <v>9.1</v>
      </c>
      <c r="Y145" s="116">
        <f t="shared" si="261"/>
        <v>6.8</v>
      </c>
      <c r="Z145" s="179">
        <f t="shared" si="261"/>
        <v>2.2999999999999998</v>
      </c>
      <c r="AA145" s="87">
        <f t="shared" si="261"/>
        <v>6.8</v>
      </c>
      <c r="AB145" s="87">
        <f t="shared" si="261"/>
        <v>8</v>
      </c>
      <c r="AC145" s="87">
        <f t="shared" si="261"/>
        <v>31.8</v>
      </c>
      <c r="AD145" s="88">
        <f t="shared" si="261"/>
        <v>6.8</v>
      </c>
      <c r="AE145" s="89">
        <f t="shared" si="261"/>
        <v>9.1</v>
      </c>
    </row>
    <row r="146" spans="1:31" ht="13.5" customHeight="1" x14ac:dyDescent="0.2">
      <c r="A146" s="291"/>
      <c r="B146" s="123">
        <f t="shared" si="259"/>
        <v>23.245331616226657</v>
      </c>
      <c r="C146" s="134">
        <f t="shared" si="259"/>
        <v>55.955678670360108</v>
      </c>
      <c r="D146" s="135">
        <f t="shared" si="259"/>
        <v>62.326869806094187</v>
      </c>
      <c r="E146" s="135">
        <f t="shared" si="257"/>
        <v>39.05817174515235</v>
      </c>
      <c r="F146" s="135">
        <f t="shared" si="257"/>
        <v>16.066481994459831</v>
      </c>
      <c r="G146" s="135">
        <f t="shared" si="257"/>
        <v>25.761772853185594</v>
      </c>
      <c r="H146" s="135">
        <f t="shared" si="257"/>
        <v>12.742382271468145</v>
      </c>
      <c r="I146" s="155">
        <f t="shared" si="257"/>
        <v>9.418282548476455</v>
      </c>
      <c r="J146" s="156">
        <f t="shared" si="257"/>
        <v>6.64819944598338</v>
      </c>
      <c r="K146" s="135">
        <f t="shared" si="257"/>
        <v>8.86426592797784</v>
      </c>
      <c r="L146" s="135">
        <f t="shared" si="257"/>
        <v>8.310249307479225</v>
      </c>
      <c r="M146" s="135">
        <f t="shared" si="257"/>
        <v>3.0470914127423825</v>
      </c>
      <c r="N146" s="135">
        <f t="shared" si="257"/>
        <v>3.32409972299169</v>
      </c>
      <c r="O146" s="136">
        <f t="shared" si="257"/>
        <v>5.8171745152354575</v>
      </c>
      <c r="P146" s="137"/>
      <c r="Q146" s="112"/>
    </row>
    <row r="147" spans="1:31" ht="13.5" customHeight="1" x14ac:dyDescent="0.2">
      <c r="A147" s="294" t="str">
        <f>'問2S（表）'!J75</f>
        <v>パートタイム・アルバイト・派遣(n = 288 )　　</v>
      </c>
      <c r="B147" s="122">
        <f t="shared" si="259"/>
        <v>288</v>
      </c>
      <c r="C147" s="138">
        <f t="shared" si="259"/>
        <v>190</v>
      </c>
      <c r="D147" s="139">
        <f t="shared" si="259"/>
        <v>199</v>
      </c>
      <c r="E147" s="139">
        <f t="shared" si="257"/>
        <v>72</v>
      </c>
      <c r="F147" s="139">
        <f t="shared" si="257"/>
        <v>68</v>
      </c>
      <c r="G147" s="139">
        <f t="shared" si="257"/>
        <v>65</v>
      </c>
      <c r="H147" s="139">
        <f t="shared" si="257"/>
        <v>24</v>
      </c>
      <c r="I147" s="153">
        <f t="shared" si="257"/>
        <v>24</v>
      </c>
      <c r="J147" s="154">
        <f t="shared" si="257"/>
        <v>23</v>
      </c>
      <c r="K147" s="139">
        <f t="shared" si="257"/>
        <v>17</v>
      </c>
      <c r="L147" s="139">
        <f t="shared" si="257"/>
        <v>8</v>
      </c>
      <c r="M147" s="139">
        <f t="shared" si="257"/>
        <v>4</v>
      </c>
      <c r="N147" s="139">
        <f t="shared" si="257"/>
        <v>12</v>
      </c>
      <c r="O147" s="149">
        <f t="shared" si="257"/>
        <v>13</v>
      </c>
      <c r="P147" s="140"/>
      <c r="Q147" s="112">
        <f>SUM($C147:P147)</f>
        <v>719</v>
      </c>
    </row>
    <row r="148" spans="1:31" ht="13.5" customHeight="1" x14ac:dyDescent="0.2">
      <c r="A148" s="295"/>
      <c r="B148" s="123">
        <f t="shared" si="259"/>
        <v>18.544752092723758</v>
      </c>
      <c r="C148" s="134">
        <f t="shared" si="259"/>
        <v>65.972222222222214</v>
      </c>
      <c r="D148" s="135">
        <f t="shared" si="259"/>
        <v>69.097222222222214</v>
      </c>
      <c r="E148" s="135">
        <f t="shared" si="257"/>
        <v>25</v>
      </c>
      <c r="F148" s="135">
        <f t="shared" si="257"/>
        <v>23.611111111111111</v>
      </c>
      <c r="G148" s="135">
        <f t="shared" si="257"/>
        <v>22.569444444444446</v>
      </c>
      <c r="H148" s="135">
        <f t="shared" si="257"/>
        <v>8.3333333333333321</v>
      </c>
      <c r="I148" s="155">
        <f t="shared" si="257"/>
        <v>8.3333333333333321</v>
      </c>
      <c r="J148" s="156">
        <f t="shared" si="257"/>
        <v>7.9861111111111107</v>
      </c>
      <c r="K148" s="135">
        <f t="shared" si="257"/>
        <v>5.9027777777777777</v>
      </c>
      <c r="L148" s="135">
        <f t="shared" si="257"/>
        <v>2.7777777777777777</v>
      </c>
      <c r="M148" s="135">
        <f t="shared" si="257"/>
        <v>1.3888888888888888</v>
      </c>
      <c r="N148" s="135">
        <f t="shared" si="257"/>
        <v>4.1666666666666661</v>
      </c>
      <c r="O148" s="136">
        <f t="shared" si="257"/>
        <v>4.5138888888888884</v>
      </c>
      <c r="P148" s="137"/>
      <c r="Q148" s="112"/>
    </row>
    <row r="149" spans="1:31" ht="13.5" customHeight="1" x14ac:dyDescent="0.2">
      <c r="A149" s="286" t="str">
        <f>'問2S（表）'!J77</f>
        <v>家事従事(n = 160 )　　</v>
      </c>
      <c r="B149" s="122">
        <f>B130</f>
        <v>160</v>
      </c>
      <c r="C149" s="138">
        <f>C130</f>
        <v>119</v>
      </c>
      <c r="D149" s="139">
        <f t="shared" ref="D149:O152" si="262">D130</f>
        <v>69</v>
      </c>
      <c r="E149" s="139">
        <f t="shared" si="262"/>
        <v>8</v>
      </c>
      <c r="F149" s="139">
        <f t="shared" si="262"/>
        <v>48</v>
      </c>
      <c r="G149" s="139">
        <f t="shared" si="262"/>
        <v>36</v>
      </c>
      <c r="H149" s="139">
        <f t="shared" si="262"/>
        <v>24</v>
      </c>
      <c r="I149" s="153">
        <f t="shared" si="262"/>
        <v>11</v>
      </c>
      <c r="J149" s="154">
        <f t="shared" si="262"/>
        <v>19</v>
      </c>
      <c r="K149" s="139">
        <f t="shared" si="262"/>
        <v>11</v>
      </c>
      <c r="L149" s="139">
        <f t="shared" si="262"/>
        <v>1</v>
      </c>
      <c r="M149" s="139">
        <f t="shared" si="262"/>
        <v>4</v>
      </c>
      <c r="N149" s="139">
        <f t="shared" si="262"/>
        <v>8</v>
      </c>
      <c r="O149" s="149">
        <f t="shared" si="262"/>
        <v>10</v>
      </c>
      <c r="P149" s="140"/>
      <c r="Q149" s="112">
        <f>SUM($C149:P149)</f>
        <v>368</v>
      </c>
    </row>
    <row r="150" spans="1:31" x14ac:dyDescent="0.2">
      <c r="A150" s="287"/>
      <c r="B150" s="123">
        <f t="shared" ref="B150:D154" si="263">B131</f>
        <v>10.302640051513199</v>
      </c>
      <c r="C150" s="134">
        <f t="shared" si="263"/>
        <v>74.375</v>
      </c>
      <c r="D150" s="135">
        <f t="shared" si="263"/>
        <v>43.125</v>
      </c>
      <c r="E150" s="135">
        <f t="shared" si="262"/>
        <v>5</v>
      </c>
      <c r="F150" s="135">
        <f t="shared" si="262"/>
        <v>30</v>
      </c>
      <c r="G150" s="135">
        <f t="shared" si="262"/>
        <v>22.5</v>
      </c>
      <c r="H150" s="135">
        <f t="shared" si="262"/>
        <v>15</v>
      </c>
      <c r="I150" s="155">
        <f t="shared" si="262"/>
        <v>6.8750000000000009</v>
      </c>
      <c r="J150" s="156">
        <f t="shared" si="262"/>
        <v>11.875</v>
      </c>
      <c r="K150" s="135">
        <f t="shared" si="262"/>
        <v>6.8750000000000009</v>
      </c>
      <c r="L150" s="135">
        <f t="shared" si="262"/>
        <v>0.625</v>
      </c>
      <c r="M150" s="135">
        <f t="shared" si="262"/>
        <v>2.5</v>
      </c>
      <c r="N150" s="135">
        <f t="shared" si="262"/>
        <v>5</v>
      </c>
      <c r="O150" s="136">
        <f t="shared" si="262"/>
        <v>6.25</v>
      </c>
      <c r="P150" s="137"/>
      <c r="Q150" s="112"/>
    </row>
    <row r="151" spans="1:31" ht="13.5" customHeight="1" x14ac:dyDescent="0.2">
      <c r="A151" s="286" t="str">
        <f>'問2S（表）'!J79</f>
        <v>無職(n = 331 )　　</v>
      </c>
      <c r="B151" s="122">
        <f t="shared" si="263"/>
        <v>331</v>
      </c>
      <c r="C151" s="138">
        <f t="shared" si="263"/>
        <v>272</v>
      </c>
      <c r="D151" s="139">
        <f t="shared" si="263"/>
        <v>136</v>
      </c>
      <c r="E151" s="139">
        <f t="shared" si="262"/>
        <v>12</v>
      </c>
      <c r="F151" s="139">
        <f t="shared" si="262"/>
        <v>121</v>
      </c>
      <c r="G151" s="139">
        <f t="shared" si="262"/>
        <v>11</v>
      </c>
      <c r="H151" s="139">
        <f t="shared" si="262"/>
        <v>51</v>
      </c>
      <c r="I151" s="153">
        <f t="shared" si="262"/>
        <v>34</v>
      </c>
      <c r="J151" s="154">
        <f t="shared" si="262"/>
        <v>37</v>
      </c>
      <c r="K151" s="139">
        <f t="shared" si="262"/>
        <v>24</v>
      </c>
      <c r="L151" s="139">
        <f t="shared" si="262"/>
        <v>4</v>
      </c>
      <c r="M151" s="139">
        <f t="shared" si="262"/>
        <v>9</v>
      </c>
      <c r="N151" s="139">
        <f t="shared" si="262"/>
        <v>15</v>
      </c>
      <c r="O151" s="149">
        <f t="shared" si="262"/>
        <v>31</v>
      </c>
      <c r="P151" s="140"/>
      <c r="Q151" s="112">
        <f>SUM($C151:P151)</f>
        <v>757</v>
      </c>
    </row>
    <row r="152" spans="1:31" x14ac:dyDescent="0.2">
      <c r="A152" s="287"/>
      <c r="B152" s="123">
        <f t="shared" si="263"/>
        <v>21.313586606567934</v>
      </c>
      <c r="C152" s="134">
        <f t="shared" si="263"/>
        <v>82.175226586102724</v>
      </c>
      <c r="D152" s="135">
        <f t="shared" si="263"/>
        <v>41.087613293051362</v>
      </c>
      <c r="E152" s="135">
        <f t="shared" si="262"/>
        <v>3.6253776435045322</v>
      </c>
      <c r="F152" s="135">
        <f t="shared" si="262"/>
        <v>36.555891238670696</v>
      </c>
      <c r="G152" s="135">
        <f t="shared" si="262"/>
        <v>3.3232628398791544</v>
      </c>
      <c r="H152" s="135">
        <f t="shared" si="262"/>
        <v>15.407854984894259</v>
      </c>
      <c r="I152" s="155">
        <f t="shared" si="262"/>
        <v>10.271903323262841</v>
      </c>
      <c r="J152" s="156">
        <f t="shared" si="262"/>
        <v>11.178247734138973</v>
      </c>
      <c r="K152" s="135">
        <f t="shared" si="262"/>
        <v>7.2507552870090644</v>
      </c>
      <c r="L152" s="135">
        <f t="shared" si="262"/>
        <v>1.2084592145015105</v>
      </c>
      <c r="M152" s="135">
        <f t="shared" si="262"/>
        <v>2.7190332326283988</v>
      </c>
      <c r="N152" s="135">
        <f t="shared" si="262"/>
        <v>4.5317220543806647</v>
      </c>
      <c r="O152" s="136">
        <f t="shared" si="262"/>
        <v>9.3655589123867067</v>
      </c>
      <c r="P152" s="137"/>
      <c r="Q152" s="214"/>
    </row>
    <row r="153" spans="1:31" ht="13.5" customHeight="1" x14ac:dyDescent="0.2">
      <c r="A153" s="286" t="str">
        <f>'問2S（表）'!J81</f>
        <v>その他(n = 88 )　　</v>
      </c>
      <c r="B153" s="122">
        <f>B120+B128+B134</f>
        <v>88</v>
      </c>
      <c r="C153" s="138">
        <f>C120+C128+C134</f>
        <v>46</v>
      </c>
      <c r="D153" s="139">
        <v>49</v>
      </c>
      <c r="E153" s="139">
        <v>19</v>
      </c>
      <c r="F153" s="139">
        <f t="shared" ref="F153:O153" si="264">F120+F128+F134</f>
        <v>14</v>
      </c>
      <c r="G153" s="139">
        <f t="shared" si="264"/>
        <v>8</v>
      </c>
      <c r="H153" s="139">
        <f t="shared" si="264"/>
        <v>8</v>
      </c>
      <c r="I153" s="153">
        <f t="shared" si="264"/>
        <v>6</v>
      </c>
      <c r="J153" s="154">
        <f t="shared" si="264"/>
        <v>2</v>
      </c>
      <c r="K153" s="139">
        <f t="shared" si="264"/>
        <v>6</v>
      </c>
      <c r="L153" s="139">
        <f t="shared" si="264"/>
        <v>7</v>
      </c>
      <c r="M153" s="139">
        <v>28</v>
      </c>
      <c r="N153" s="139">
        <f t="shared" si="264"/>
        <v>6</v>
      </c>
      <c r="O153" s="149">
        <f t="shared" si="264"/>
        <v>8</v>
      </c>
      <c r="P153" s="140"/>
      <c r="Q153" s="112">
        <f>SUM($C153:P153)</f>
        <v>207</v>
      </c>
    </row>
    <row r="154" spans="1:31" x14ac:dyDescent="0.2">
      <c r="A154" s="287"/>
      <c r="B154" s="123">
        <f t="shared" si="263"/>
        <v>1.9961365099806825</v>
      </c>
      <c r="C154" s="134">
        <f t="shared" ref="C154:O154" si="265">ROUND(C153/$B153*100,1)</f>
        <v>52.3</v>
      </c>
      <c r="D154" s="135">
        <f t="shared" si="265"/>
        <v>55.7</v>
      </c>
      <c r="E154" s="135">
        <f t="shared" si="265"/>
        <v>21.6</v>
      </c>
      <c r="F154" s="135">
        <f t="shared" si="265"/>
        <v>15.9</v>
      </c>
      <c r="G154" s="135">
        <f t="shared" si="265"/>
        <v>9.1</v>
      </c>
      <c r="H154" s="135">
        <f t="shared" si="265"/>
        <v>9.1</v>
      </c>
      <c r="I154" s="155">
        <f t="shared" si="265"/>
        <v>6.8</v>
      </c>
      <c r="J154" s="156">
        <f t="shared" si="265"/>
        <v>2.2999999999999998</v>
      </c>
      <c r="K154" s="135">
        <f t="shared" si="265"/>
        <v>6.8</v>
      </c>
      <c r="L154" s="135">
        <f t="shared" si="265"/>
        <v>8</v>
      </c>
      <c r="M154" s="135">
        <f t="shared" si="265"/>
        <v>31.8</v>
      </c>
      <c r="N154" s="135">
        <f t="shared" si="265"/>
        <v>6.8</v>
      </c>
      <c r="O154" s="136">
        <f t="shared" si="265"/>
        <v>9.1</v>
      </c>
      <c r="P154" s="137"/>
      <c r="Q154" s="214"/>
    </row>
    <row r="155" spans="1:31" x14ac:dyDescent="0.2">
      <c r="Q155" s="112"/>
    </row>
    <row r="156" spans="1:31" x14ac:dyDescent="0.2">
      <c r="A156" s="3" t="s">
        <v>65</v>
      </c>
      <c r="B156" s="1" t="str">
        <f>B90</f>
        <v>生活面での不安</v>
      </c>
      <c r="C156" s="8"/>
      <c r="D156" s="9" t="s">
        <v>202</v>
      </c>
      <c r="E156" s="8"/>
      <c r="F156" s="8"/>
      <c r="G156" s="8"/>
      <c r="H156" s="9" t="s">
        <v>202</v>
      </c>
      <c r="I156" s="8"/>
      <c r="J156" s="8"/>
      <c r="K156" s="8"/>
      <c r="L156" s="8"/>
      <c r="M156" s="8"/>
      <c r="N156" s="8"/>
      <c r="O156" s="8"/>
      <c r="P156" s="8"/>
    </row>
    <row r="157" spans="1:31" ht="90" customHeight="1" x14ac:dyDescent="0.2">
      <c r="A157" s="13" t="s">
        <v>66</v>
      </c>
      <c r="B157" s="41" t="str">
        <f>B91</f>
        <v>調査数</v>
      </c>
      <c r="C157" s="42" t="str">
        <f t="shared" ref="C157:P157" si="266">C91</f>
        <v>健康・体力</v>
      </c>
      <c r="D157" s="43" t="str">
        <f t="shared" si="266"/>
        <v>収入・貯蓄</v>
      </c>
      <c r="E157" s="43" t="str">
        <f t="shared" si="266"/>
        <v>仕事</v>
      </c>
      <c r="F157" s="43" t="str">
        <f t="shared" si="266"/>
        <v>就職</v>
      </c>
      <c r="G157" s="43" t="str">
        <f t="shared" si="266"/>
        <v>結婚</v>
      </c>
      <c r="H157" s="43" t="str">
        <f t="shared" si="266"/>
        <v>子育て・子どもの教育</v>
      </c>
      <c r="I157" s="44" t="str">
        <f t="shared" si="266"/>
        <v>介護</v>
      </c>
      <c r="J157" s="43" t="str">
        <f t="shared" si="266"/>
        <v>家庭での人間関係</v>
      </c>
      <c r="K157" s="43" t="str">
        <f t="shared" si="266"/>
        <v>地域での人間関係</v>
      </c>
      <c r="L157" s="43" t="str">
        <f t="shared" si="266"/>
        <v>住宅</v>
      </c>
      <c r="M157" s="43" t="str">
        <f>M91</f>
        <v>地域の住環境（上下水道、公園、
        道路、公共交通機関など）</v>
      </c>
      <c r="N157" s="44" t="str">
        <f t="shared" si="266"/>
        <v>その他</v>
      </c>
      <c r="O157" s="44" t="str">
        <f t="shared" si="266"/>
        <v>特にない</v>
      </c>
      <c r="P157" s="45">
        <f t="shared" si="266"/>
        <v>0</v>
      </c>
      <c r="Q157" s="112" t="s">
        <v>252</v>
      </c>
      <c r="R157" t="s">
        <v>253</v>
      </c>
    </row>
    <row r="158" spans="1:31" x14ac:dyDescent="0.2">
      <c r="A158" s="312" t="s">
        <v>223</v>
      </c>
      <c r="B158" s="185">
        <v>1553</v>
      </c>
      <c r="C158" s="36">
        <f t="shared" ref="C158:P158" si="267">SUM(C160,C162,C164,C166,C168)</f>
        <v>1042</v>
      </c>
      <c r="D158" s="36">
        <f t="shared" si="267"/>
        <v>863</v>
      </c>
      <c r="E158" s="36">
        <f t="shared" si="267"/>
        <v>381</v>
      </c>
      <c r="F158" s="36">
        <f t="shared" si="267"/>
        <v>57</v>
      </c>
      <c r="G158" s="36">
        <f t="shared" si="267"/>
        <v>63</v>
      </c>
      <c r="H158" s="36">
        <f t="shared" si="267"/>
        <v>262</v>
      </c>
      <c r="I158" s="36">
        <f t="shared" si="267"/>
        <v>375</v>
      </c>
      <c r="J158" s="36">
        <f t="shared" si="267"/>
        <v>108</v>
      </c>
      <c r="K158" s="36">
        <f t="shared" si="267"/>
        <v>134</v>
      </c>
      <c r="L158" s="36">
        <f t="shared" si="267"/>
        <v>139</v>
      </c>
      <c r="M158" s="36">
        <f t="shared" si="267"/>
        <v>188</v>
      </c>
      <c r="N158" s="36">
        <f t="shared" si="267"/>
        <v>66</v>
      </c>
      <c r="O158" s="36">
        <f t="shared" si="267"/>
        <v>101</v>
      </c>
      <c r="P158" s="36">
        <f t="shared" si="267"/>
        <v>4</v>
      </c>
      <c r="Q158" s="185">
        <f>SUM(Q160,Q162,Q164,Q166,Q168)</f>
        <v>3783</v>
      </c>
      <c r="R158" s="185">
        <f>B158</f>
        <v>1553</v>
      </c>
    </row>
    <row r="159" spans="1:31" x14ac:dyDescent="0.2">
      <c r="A159" s="313"/>
      <c r="B159" s="37">
        <v>100</v>
      </c>
      <c r="C159" s="20">
        <f t="shared" ref="C159" si="268">C158/$B158*100</f>
        <v>67.095943335479717</v>
      </c>
      <c r="D159" s="20">
        <f t="shared" ref="D159" si="269">D158/$B158*100</f>
        <v>55.569864777849318</v>
      </c>
      <c r="E159" s="20">
        <f t="shared" ref="E159" si="270">E158/$B158*100</f>
        <v>24.533161622665808</v>
      </c>
      <c r="F159" s="20">
        <f t="shared" ref="F159" si="271">F158/$B158*100</f>
        <v>3.6703155183515772</v>
      </c>
      <c r="G159" s="20">
        <f t="shared" ref="G159" si="272">G158/$B158*100</f>
        <v>4.0566645202833227</v>
      </c>
      <c r="H159" s="20">
        <f t="shared" ref="H159" si="273">H158/$B158*100</f>
        <v>16.870573084352866</v>
      </c>
      <c r="I159" s="20">
        <f t="shared" ref="I159" si="274">I158/$B158*100</f>
        <v>24.146812620734064</v>
      </c>
      <c r="J159" s="20">
        <f t="shared" ref="J159" si="275">J158/$B158*100</f>
        <v>6.9542820347714098</v>
      </c>
      <c r="K159" s="20">
        <f t="shared" ref="K159" si="276">K158/$B158*100</f>
        <v>8.6284610431423054</v>
      </c>
      <c r="L159" s="20">
        <f t="shared" ref="L159" si="277">L158/$B158*100</f>
        <v>8.9504185447520932</v>
      </c>
      <c r="M159" s="20">
        <f t="shared" ref="M159" si="278">M158/$B158*100</f>
        <v>12.10560206052801</v>
      </c>
      <c r="N159" s="20">
        <f t="shared" ref="N159" si="279">N158/$B158*100</f>
        <v>4.249839021249195</v>
      </c>
      <c r="O159" s="20">
        <f t="shared" ref="O159" si="280">O158/$B158*100</f>
        <v>6.5035415325177075</v>
      </c>
      <c r="P159" s="20">
        <f t="shared" ref="P159" si="281">P158/$B158*100</f>
        <v>0.25756600128783003</v>
      </c>
      <c r="Q159" s="112"/>
    </row>
    <row r="160" spans="1:31" x14ac:dyDescent="0.2">
      <c r="A160" s="288" t="str">
        <f>"十分満足している(n = "&amp;B160&amp;" )"</f>
        <v>十分満足している(n = 65 )</v>
      </c>
      <c r="B160" s="36">
        <v>65</v>
      </c>
      <c r="C160" s="32">
        <v>34</v>
      </c>
      <c r="D160" s="33">
        <v>13</v>
      </c>
      <c r="E160" s="33">
        <v>13</v>
      </c>
      <c r="F160" s="33">
        <v>2</v>
      </c>
      <c r="G160" s="33">
        <v>3</v>
      </c>
      <c r="H160" s="33">
        <v>11</v>
      </c>
      <c r="I160" s="34">
        <v>9</v>
      </c>
      <c r="J160" s="33">
        <v>4</v>
      </c>
      <c r="K160" s="33">
        <v>4</v>
      </c>
      <c r="L160" s="33">
        <v>2</v>
      </c>
      <c r="M160" s="33">
        <v>4</v>
      </c>
      <c r="N160" s="33">
        <v>2</v>
      </c>
      <c r="O160" s="34">
        <v>21</v>
      </c>
      <c r="P160" s="35">
        <v>1</v>
      </c>
      <c r="Q160" s="112">
        <f t="shared" ref="Q160:Q168" si="282">SUM(C160:P160)</f>
        <v>123</v>
      </c>
      <c r="R160" s="185">
        <f>B160</f>
        <v>65</v>
      </c>
      <c r="S160" s="185"/>
    </row>
    <row r="161" spans="1:19" x14ac:dyDescent="0.2">
      <c r="A161" s="289"/>
      <c r="B161" s="20">
        <f>B160/$B$158*100</f>
        <v>4.1854475209272382</v>
      </c>
      <c r="C161" s="20">
        <f t="shared" ref="C161" si="283">C160/$B160*100</f>
        <v>52.307692307692314</v>
      </c>
      <c r="D161" s="20">
        <f t="shared" ref="D161" si="284">D160/$B160*100</f>
        <v>20</v>
      </c>
      <c r="E161" s="20">
        <f t="shared" ref="E161" si="285">E160/$B160*100</f>
        <v>20</v>
      </c>
      <c r="F161" s="20">
        <f t="shared" ref="F161" si="286">F160/$B160*100</f>
        <v>3.0769230769230771</v>
      </c>
      <c r="G161" s="20">
        <f t="shared" ref="G161" si="287">G160/$B160*100</f>
        <v>4.6153846153846159</v>
      </c>
      <c r="H161" s="20">
        <f t="shared" ref="H161" si="288">H160/$B160*100</f>
        <v>16.923076923076923</v>
      </c>
      <c r="I161" s="20">
        <f t="shared" ref="I161" si="289">I160/$B160*100</f>
        <v>13.846153846153847</v>
      </c>
      <c r="J161" s="20">
        <f t="shared" ref="J161" si="290">J160/$B160*100</f>
        <v>6.1538461538461542</v>
      </c>
      <c r="K161" s="20">
        <f t="shared" ref="K161" si="291">K160/$B160*100</f>
        <v>6.1538461538461542</v>
      </c>
      <c r="L161" s="20">
        <f t="shared" ref="L161" si="292">L160/$B160*100</f>
        <v>3.0769230769230771</v>
      </c>
      <c r="M161" s="20">
        <f t="shared" ref="M161" si="293">M160/$B160*100</f>
        <v>6.1538461538461542</v>
      </c>
      <c r="N161" s="20">
        <f t="shared" ref="N161" si="294">N160/$B160*100</f>
        <v>3.0769230769230771</v>
      </c>
      <c r="O161" s="20">
        <f t="shared" ref="O161" si="295">O160/$B160*100</f>
        <v>32.307692307692307</v>
      </c>
      <c r="P161" s="20">
        <f t="shared" ref="P161" si="296">P160/$B160*100</f>
        <v>1.5384615384615385</v>
      </c>
      <c r="Q161" s="112"/>
      <c r="S161">
        <f>SUM(R160,R162)</f>
        <v>830</v>
      </c>
    </row>
    <row r="162" spans="1:19" ht="13.5" customHeight="1" x14ac:dyDescent="0.2">
      <c r="A162" s="288" t="str">
        <f>"おおむね満足している(n = "&amp;B162&amp;" )"</f>
        <v>おおむね満足している(n = 765 )</v>
      </c>
      <c r="B162" s="36">
        <v>765</v>
      </c>
      <c r="C162" s="32">
        <v>550</v>
      </c>
      <c r="D162" s="33">
        <v>338</v>
      </c>
      <c r="E162" s="33">
        <v>158</v>
      </c>
      <c r="F162" s="33">
        <v>19</v>
      </c>
      <c r="G162" s="33">
        <v>35</v>
      </c>
      <c r="H162" s="33">
        <v>124</v>
      </c>
      <c r="I162" s="34">
        <v>194</v>
      </c>
      <c r="J162" s="33">
        <v>52</v>
      </c>
      <c r="K162" s="33">
        <v>56</v>
      </c>
      <c r="L162" s="33">
        <v>50</v>
      </c>
      <c r="M162" s="33">
        <v>93</v>
      </c>
      <c r="N162" s="33">
        <v>34</v>
      </c>
      <c r="O162" s="34">
        <v>72</v>
      </c>
      <c r="P162" s="35">
        <v>3</v>
      </c>
      <c r="Q162" s="112">
        <f t="shared" si="282"/>
        <v>1778</v>
      </c>
      <c r="R162" s="185">
        <f>B162</f>
        <v>765</v>
      </c>
      <c r="S162" t="str">
        <f>" 満足層（N = "&amp;Q189&amp;" : n = "&amp;S161&amp;"）"</f>
        <v xml:space="preserve"> 満足層（N = 1901 : n = 830）</v>
      </c>
    </row>
    <row r="163" spans="1:19" x14ac:dyDescent="0.2">
      <c r="A163" s="289"/>
      <c r="B163" s="20">
        <f>B162/$B$158*100</f>
        <v>49.259497746297484</v>
      </c>
      <c r="C163" s="20">
        <f t="shared" ref="C163" si="297">C162/$B162*100</f>
        <v>71.895424836601308</v>
      </c>
      <c r="D163" s="20">
        <f t="shared" ref="D163" si="298">D162/$B162*100</f>
        <v>44.183006535947712</v>
      </c>
      <c r="E163" s="20">
        <f t="shared" ref="E163" si="299">E162/$B162*100</f>
        <v>20.653594771241828</v>
      </c>
      <c r="F163" s="20">
        <f t="shared" ref="F163" si="300">F162/$B162*100</f>
        <v>2.4836601307189543</v>
      </c>
      <c r="G163" s="20">
        <f t="shared" ref="G163" si="301">G162/$B162*100</f>
        <v>4.5751633986928102</v>
      </c>
      <c r="H163" s="20">
        <f t="shared" ref="H163" si="302">H162/$B162*100</f>
        <v>16.209150326797385</v>
      </c>
      <c r="I163" s="20">
        <f t="shared" ref="I163" si="303">I162/$B162*100</f>
        <v>25.359477124183005</v>
      </c>
      <c r="J163" s="20">
        <f t="shared" ref="J163" si="304">J162/$B162*100</f>
        <v>6.7973856209150325</v>
      </c>
      <c r="K163" s="20">
        <f t="shared" ref="K163" si="305">K162/$B162*100</f>
        <v>7.3202614379084974</v>
      </c>
      <c r="L163" s="20">
        <f t="shared" ref="L163" si="306">L162/$B162*100</f>
        <v>6.5359477124183014</v>
      </c>
      <c r="M163" s="20">
        <f t="shared" ref="M163" si="307">M162/$B162*100</f>
        <v>12.156862745098039</v>
      </c>
      <c r="N163" s="20">
        <f t="shared" ref="N163" si="308">N162/$B162*100</f>
        <v>4.4444444444444446</v>
      </c>
      <c r="O163" s="20">
        <f t="shared" ref="O163" si="309">O162/$B162*100</f>
        <v>9.4117647058823533</v>
      </c>
      <c r="P163" s="20">
        <f t="shared" ref="P163" si="310">P162/$B162*100</f>
        <v>0.39215686274509803</v>
      </c>
      <c r="Q163" s="112"/>
    </row>
    <row r="164" spans="1:19" ht="13.5" customHeight="1" x14ac:dyDescent="0.2">
      <c r="A164" s="288" t="str">
        <f>"まだまだ不満だ(n = "&amp;B164&amp;" )"</f>
        <v>まだまだ不満だ(n = 511 )</v>
      </c>
      <c r="B164" s="36">
        <v>511</v>
      </c>
      <c r="C164" s="32">
        <v>337</v>
      </c>
      <c r="D164" s="33">
        <v>380</v>
      </c>
      <c r="E164" s="33">
        <v>143</v>
      </c>
      <c r="F164" s="33">
        <v>28</v>
      </c>
      <c r="G164" s="33">
        <v>20</v>
      </c>
      <c r="H164" s="33">
        <v>93</v>
      </c>
      <c r="I164" s="34">
        <v>124</v>
      </c>
      <c r="J164" s="33">
        <v>34</v>
      </c>
      <c r="K164" s="33">
        <v>54</v>
      </c>
      <c r="L164" s="33">
        <v>70</v>
      </c>
      <c r="M164" s="33">
        <v>69</v>
      </c>
      <c r="N164" s="33">
        <v>19</v>
      </c>
      <c r="O164" s="34">
        <v>3</v>
      </c>
      <c r="P164" s="35">
        <v>0</v>
      </c>
      <c r="Q164" s="112">
        <f t="shared" si="282"/>
        <v>1374</v>
      </c>
      <c r="R164" s="185">
        <f>B164</f>
        <v>511</v>
      </c>
      <c r="S164" s="185"/>
    </row>
    <row r="165" spans="1:19" x14ac:dyDescent="0.2">
      <c r="A165" s="289"/>
      <c r="B165" s="20">
        <f>B164/$B$158*100</f>
        <v>32.904056664520283</v>
      </c>
      <c r="C165" s="20">
        <f t="shared" ref="C165" si="311">C164/$B164*100</f>
        <v>65.949119373776909</v>
      </c>
      <c r="D165" s="20">
        <f t="shared" ref="D165" si="312">D164/$B164*100</f>
        <v>74.36399217221134</v>
      </c>
      <c r="E165" s="20">
        <f t="shared" ref="E165" si="313">E164/$B164*100</f>
        <v>27.984344422700584</v>
      </c>
      <c r="F165" s="20">
        <f t="shared" ref="F165" si="314">F164/$B164*100</f>
        <v>5.4794520547945202</v>
      </c>
      <c r="G165" s="20">
        <f t="shared" ref="G165" si="315">G164/$B164*100</f>
        <v>3.9138943248532287</v>
      </c>
      <c r="H165" s="20">
        <f t="shared" ref="H165" si="316">H164/$B164*100</f>
        <v>18.199608610567513</v>
      </c>
      <c r="I165" s="20">
        <f t="shared" ref="I165" si="317">I164/$B164*100</f>
        <v>24.266144814090019</v>
      </c>
      <c r="J165" s="20">
        <f t="shared" ref="J165" si="318">J164/$B164*100</f>
        <v>6.6536203522504884</v>
      </c>
      <c r="K165" s="20">
        <f t="shared" ref="K165" si="319">K164/$B164*100</f>
        <v>10.567514677103718</v>
      </c>
      <c r="L165" s="20">
        <f t="shared" ref="L165" si="320">L164/$B164*100</f>
        <v>13.698630136986301</v>
      </c>
      <c r="M165" s="20">
        <f t="shared" ref="M165" si="321">M164/$B164*100</f>
        <v>13.50293542074364</v>
      </c>
      <c r="N165" s="20">
        <f t="shared" ref="N165" si="322">N164/$B164*100</f>
        <v>3.7181996086105675</v>
      </c>
      <c r="O165" s="20">
        <f t="shared" ref="O165" si="323">O164/$B164*100</f>
        <v>0.58708414872798431</v>
      </c>
      <c r="P165" s="20">
        <f t="shared" ref="P165" si="324">P164/$B164*100</f>
        <v>0</v>
      </c>
      <c r="Q165" s="112"/>
      <c r="S165">
        <f>SUM(R164,R166)</f>
        <v>641</v>
      </c>
    </row>
    <row r="166" spans="1:19" ht="13.5" customHeight="1" x14ac:dyDescent="0.2">
      <c r="A166" s="288" t="str">
        <f>"きわめて不満だ(n = "&amp;B166&amp;" )"</f>
        <v>きわめて不満だ(n = 130 )</v>
      </c>
      <c r="B166" s="36">
        <v>130</v>
      </c>
      <c r="C166" s="32">
        <v>79</v>
      </c>
      <c r="D166" s="33">
        <v>101</v>
      </c>
      <c r="E166" s="33">
        <v>48</v>
      </c>
      <c r="F166" s="33">
        <v>5</v>
      </c>
      <c r="G166" s="33">
        <v>4</v>
      </c>
      <c r="H166" s="33">
        <v>24</v>
      </c>
      <c r="I166" s="34">
        <v>29</v>
      </c>
      <c r="J166" s="33">
        <v>13</v>
      </c>
      <c r="K166" s="33">
        <v>16</v>
      </c>
      <c r="L166" s="33">
        <v>14</v>
      </c>
      <c r="M166" s="33">
        <v>18</v>
      </c>
      <c r="N166" s="33">
        <v>8</v>
      </c>
      <c r="O166" s="34">
        <v>0</v>
      </c>
      <c r="P166" s="35">
        <v>0</v>
      </c>
      <c r="Q166" s="112">
        <f t="shared" si="282"/>
        <v>359</v>
      </c>
      <c r="R166" s="185">
        <f>B166</f>
        <v>130</v>
      </c>
      <c r="S166" t="str">
        <f>" 不満層（N = "&amp;Q191&amp;" : n = "&amp;S165&amp;"）"</f>
        <v xml:space="preserve"> 不満層（N = 1733 : n = 641）</v>
      </c>
    </row>
    <row r="167" spans="1:19" x14ac:dyDescent="0.2">
      <c r="A167" s="289"/>
      <c r="B167" s="20">
        <f>B166/$B$158*100</f>
        <v>8.3708950418544763</v>
      </c>
      <c r="C167" s="20">
        <f t="shared" ref="C167" si="325">C166/$B166*100</f>
        <v>60.769230769230766</v>
      </c>
      <c r="D167" s="20">
        <f t="shared" ref="D167" si="326">D166/$B166*100</f>
        <v>77.692307692307693</v>
      </c>
      <c r="E167" s="20">
        <f t="shared" ref="E167" si="327">E166/$B166*100</f>
        <v>36.923076923076927</v>
      </c>
      <c r="F167" s="20">
        <f t="shared" ref="F167" si="328">F166/$B166*100</f>
        <v>3.8461538461538463</v>
      </c>
      <c r="G167" s="20">
        <f t="shared" ref="G167" si="329">G166/$B166*100</f>
        <v>3.0769230769230771</v>
      </c>
      <c r="H167" s="20">
        <f t="shared" ref="H167" si="330">H166/$B166*100</f>
        <v>18.461538461538463</v>
      </c>
      <c r="I167" s="20">
        <f t="shared" ref="I167" si="331">I166/$B166*100</f>
        <v>22.30769230769231</v>
      </c>
      <c r="J167" s="20">
        <f t="shared" ref="J167" si="332">J166/$B166*100</f>
        <v>10</v>
      </c>
      <c r="K167" s="20">
        <f t="shared" ref="K167" si="333">K166/$B166*100</f>
        <v>12.307692307692308</v>
      </c>
      <c r="L167" s="20">
        <f t="shared" ref="L167" si="334">L166/$B166*100</f>
        <v>10.76923076923077</v>
      </c>
      <c r="M167" s="20">
        <f t="shared" ref="M167" si="335">M166/$B166*100</f>
        <v>13.846153846153847</v>
      </c>
      <c r="N167" s="20">
        <f t="shared" ref="N167" si="336">N166/$B166*100</f>
        <v>6.1538461538461542</v>
      </c>
      <c r="O167" s="20">
        <f t="shared" ref="O167" si="337">O166/$B166*100</f>
        <v>0</v>
      </c>
      <c r="P167" s="20">
        <f t="shared" ref="P167" si="338">P166/$B166*100</f>
        <v>0</v>
      </c>
      <c r="Q167" s="112"/>
    </row>
    <row r="168" spans="1:19" ht="13.5" customHeight="1" x14ac:dyDescent="0.2">
      <c r="A168" s="288" t="str">
        <f>"わからない(n = "&amp;B168&amp;" )"</f>
        <v>わからない(n = 65 )</v>
      </c>
      <c r="B168" s="36">
        <v>65</v>
      </c>
      <c r="C168" s="32">
        <v>42</v>
      </c>
      <c r="D168" s="33">
        <v>31</v>
      </c>
      <c r="E168" s="33">
        <v>19</v>
      </c>
      <c r="F168" s="33">
        <v>3</v>
      </c>
      <c r="G168" s="33">
        <v>1</v>
      </c>
      <c r="H168" s="33">
        <v>10</v>
      </c>
      <c r="I168" s="34">
        <v>19</v>
      </c>
      <c r="J168" s="33">
        <v>5</v>
      </c>
      <c r="K168" s="33">
        <v>4</v>
      </c>
      <c r="L168" s="33">
        <v>3</v>
      </c>
      <c r="M168" s="33">
        <v>4</v>
      </c>
      <c r="N168" s="33">
        <v>3</v>
      </c>
      <c r="O168" s="34">
        <v>5</v>
      </c>
      <c r="P168" s="35">
        <v>0</v>
      </c>
      <c r="Q168" s="112">
        <f t="shared" si="282"/>
        <v>149</v>
      </c>
      <c r="R168" s="185">
        <f>B168</f>
        <v>65</v>
      </c>
    </row>
    <row r="169" spans="1:19" x14ac:dyDescent="0.2">
      <c r="A169" s="289"/>
      <c r="B169" s="20">
        <f>B168/$B$158*100</f>
        <v>4.1854475209272382</v>
      </c>
      <c r="C169" s="20">
        <f t="shared" ref="C169" si="339">C168/$B168*100</f>
        <v>64.615384615384613</v>
      </c>
      <c r="D169" s="20">
        <f t="shared" ref="D169" si="340">D168/$B168*100</f>
        <v>47.692307692307693</v>
      </c>
      <c r="E169" s="20">
        <f t="shared" ref="E169" si="341">E168/$B168*100</f>
        <v>29.230769230769234</v>
      </c>
      <c r="F169" s="20">
        <f t="shared" ref="F169" si="342">F168/$B168*100</f>
        <v>4.6153846153846159</v>
      </c>
      <c r="G169" s="20">
        <f t="shared" ref="G169" si="343">G168/$B168*100</f>
        <v>1.5384615384615385</v>
      </c>
      <c r="H169" s="20">
        <f t="shared" ref="H169" si="344">H168/$B168*100</f>
        <v>15.384615384615385</v>
      </c>
      <c r="I169" s="20">
        <f t="shared" ref="I169" si="345">I168/$B168*100</f>
        <v>29.230769230769234</v>
      </c>
      <c r="J169" s="20">
        <f t="shared" ref="J169" si="346">J168/$B168*100</f>
        <v>7.6923076923076925</v>
      </c>
      <c r="K169" s="20">
        <f t="shared" ref="K169" si="347">K168/$B168*100</f>
        <v>6.1538461538461542</v>
      </c>
      <c r="L169" s="20">
        <f t="shared" ref="L169" si="348">L168/$B168*100</f>
        <v>4.6153846153846159</v>
      </c>
      <c r="M169" s="20">
        <f t="shared" ref="M169" si="349">M168/$B168*100</f>
        <v>6.1538461538461542</v>
      </c>
      <c r="N169" s="20">
        <f t="shared" ref="N169" si="350">N168/$B168*100</f>
        <v>4.6153846153846159</v>
      </c>
      <c r="O169" s="20">
        <f t="shared" ref="O169" si="351">O168/$B168*100</f>
        <v>7.6923076923076925</v>
      </c>
      <c r="P169" s="20">
        <f t="shared" ref="P169" si="352">P168/$B168*100</f>
        <v>0</v>
      </c>
      <c r="Q169" s="112"/>
    </row>
    <row r="170" spans="1:19" s="202" customFormat="1" x14ac:dyDescent="0.2">
      <c r="A170" s="200"/>
      <c r="B170" s="201"/>
      <c r="C170" s="191">
        <f>_xlfn.RANK.EQ(C159,$C$159:$P$159,0)</f>
        <v>1</v>
      </c>
      <c r="D170" s="191">
        <f t="shared" ref="D170:P170" si="353">_xlfn.RANK.EQ(D159,$C$159:$P$159,0)</f>
        <v>2</v>
      </c>
      <c r="E170" s="191">
        <f t="shared" si="353"/>
        <v>3</v>
      </c>
      <c r="F170" s="191">
        <f t="shared" si="353"/>
        <v>13</v>
      </c>
      <c r="G170" s="191">
        <f t="shared" si="353"/>
        <v>12</v>
      </c>
      <c r="H170" s="191">
        <f t="shared" si="353"/>
        <v>5</v>
      </c>
      <c r="I170" s="191">
        <f t="shared" si="353"/>
        <v>4</v>
      </c>
      <c r="J170" s="191">
        <f t="shared" si="353"/>
        <v>9</v>
      </c>
      <c r="K170" s="191">
        <f t="shared" si="353"/>
        <v>8</v>
      </c>
      <c r="L170" s="191">
        <f t="shared" si="353"/>
        <v>7</v>
      </c>
      <c r="M170" s="191">
        <f t="shared" si="353"/>
        <v>6</v>
      </c>
      <c r="N170" s="191">
        <f t="shared" si="353"/>
        <v>11</v>
      </c>
      <c r="O170" s="191">
        <f t="shared" si="353"/>
        <v>10</v>
      </c>
      <c r="P170" s="191">
        <f t="shared" si="353"/>
        <v>14</v>
      </c>
    </row>
    <row r="171" spans="1:19" x14ac:dyDescent="0.2">
      <c r="A171" s="26" t="s">
        <v>201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112"/>
    </row>
    <row r="172" spans="1:19" x14ac:dyDescent="0.2">
      <c r="A172" s="6" t="s">
        <v>4</v>
      </c>
      <c r="B172" s="4"/>
      <c r="C172" s="27">
        <v>1</v>
      </c>
      <c r="D172" s="27">
        <v>2</v>
      </c>
      <c r="E172" s="27">
        <v>3</v>
      </c>
      <c r="F172" s="27">
        <v>4</v>
      </c>
      <c r="G172" s="27">
        <v>5</v>
      </c>
      <c r="H172" s="27">
        <v>6</v>
      </c>
      <c r="I172" s="27">
        <v>7</v>
      </c>
      <c r="J172" s="27">
        <v>8</v>
      </c>
      <c r="K172" s="27">
        <v>9</v>
      </c>
      <c r="L172" s="27">
        <v>10</v>
      </c>
      <c r="M172" s="27">
        <v>11</v>
      </c>
      <c r="N172" s="27">
        <v>12</v>
      </c>
      <c r="O172" s="27">
        <v>13</v>
      </c>
      <c r="P172" s="27">
        <v>14</v>
      </c>
      <c r="Q172" s="7"/>
    </row>
    <row r="173" spans="1:19" ht="90" customHeight="1" x14ac:dyDescent="0.2">
      <c r="A173" s="13" t="s">
        <v>66</v>
      </c>
      <c r="B173" s="41" t="s">
        <v>161</v>
      </c>
      <c r="C173" s="42" t="s">
        <v>210</v>
      </c>
      <c r="D173" s="43" t="s">
        <v>211</v>
      </c>
      <c r="E173" s="43" t="s">
        <v>212</v>
      </c>
      <c r="F173" s="43" t="s">
        <v>56</v>
      </c>
      <c r="G173" s="43" t="s">
        <v>55</v>
      </c>
      <c r="H173" s="43" t="s">
        <v>213</v>
      </c>
      <c r="I173" s="44" t="s">
        <v>59</v>
      </c>
      <c r="J173" s="43" t="s">
        <v>58</v>
      </c>
      <c r="K173" s="43" t="s">
        <v>57</v>
      </c>
      <c r="L173" s="43" t="s">
        <v>54</v>
      </c>
      <c r="M173" s="43" t="s">
        <v>53</v>
      </c>
      <c r="N173" s="44" t="s">
        <v>60</v>
      </c>
      <c r="O173" s="44" t="s">
        <v>78</v>
      </c>
      <c r="P173" s="45"/>
      <c r="Q173" s="215"/>
    </row>
    <row r="174" spans="1:19" x14ac:dyDescent="0.2">
      <c r="A174" s="312" t="str">
        <f>A158</f>
        <v>全体(n = 1540 )　　</v>
      </c>
      <c r="B174" s="122">
        <f>B158</f>
        <v>1553</v>
      </c>
      <c r="C174" s="122">
        <v>1042</v>
      </c>
      <c r="D174" s="122">
        <v>863</v>
      </c>
      <c r="E174" s="122">
        <v>381</v>
      </c>
      <c r="F174" s="122">
        <v>375</v>
      </c>
      <c r="G174" s="122">
        <v>262</v>
      </c>
      <c r="H174" s="122">
        <v>188</v>
      </c>
      <c r="I174" s="122">
        <v>139</v>
      </c>
      <c r="J174" s="122">
        <v>134</v>
      </c>
      <c r="K174" s="122">
        <v>108</v>
      </c>
      <c r="L174" s="122">
        <v>63</v>
      </c>
      <c r="M174" s="122">
        <v>57</v>
      </c>
      <c r="N174" s="122">
        <v>66</v>
      </c>
      <c r="O174" s="122">
        <v>101</v>
      </c>
      <c r="P174" s="122">
        <v>4</v>
      </c>
      <c r="Q174" s="7"/>
    </row>
    <row r="175" spans="1:19" x14ac:dyDescent="0.2">
      <c r="A175" s="313"/>
      <c r="B175" s="224">
        <f>B159</f>
        <v>100</v>
      </c>
      <c r="C175" s="224">
        <v>67.838541666666657</v>
      </c>
      <c r="D175" s="224">
        <v>56.184895833333336</v>
      </c>
      <c r="E175" s="224">
        <v>24.8046875</v>
      </c>
      <c r="F175" s="224">
        <v>24.4140625</v>
      </c>
      <c r="G175" s="224">
        <v>17.057291666666664</v>
      </c>
      <c r="H175" s="224">
        <v>12.239583333333332</v>
      </c>
      <c r="I175" s="224">
        <v>9.0494791666666679</v>
      </c>
      <c r="J175" s="224">
        <v>8.7239583333333321</v>
      </c>
      <c r="K175" s="224">
        <v>7.03125</v>
      </c>
      <c r="L175" s="224">
        <v>4.1015625</v>
      </c>
      <c r="M175" s="224">
        <v>3.7109375</v>
      </c>
      <c r="N175" s="224">
        <v>4.296875</v>
      </c>
      <c r="O175" s="224">
        <v>6.575520833333333</v>
      </c>
      <c r="P175" s="224">
        <v>0.26041666666666663</v>
      </c>
      <c r="Q175" s="215"/>
    </row>
    <row r="176" spans="1:19" x14ac:dyDescent="0.2">
      <c r="A176" s="314" t="str">
        <f>A160</f>
        <v>十分満足している(n = 65 )</v>
      </c>
      <c r="B176" s="122">
        <f t="shared" ref="B176" si="354">B160</f>
        <v>65</v>
      </c>
      <c r="C176" s="122">
        <v>34</v>
      </c>
      <c r="D176" s="122">
        <v>13</v>
      </c>
      <c r="E176" s="122">
        <v>13</v>
      </c>
      <c r="F176" s="122">
        <v>9</v>
      </c>
      <c r="G176" s="122">
        <v>11</v>
      </c>
      <c r="H176" s="122">
        <v>4</v>
      </c>
      <c r="I176" s="122">
        <v>2</v>
      </c>
      <c r="J176" s="122">
        <v>4</v>
      </c>
      <c r="K176" s="122">
        <v>4</v>
      </c>
      <c r="L176" s="122">
        <v>3</v>
      </c>
      <c r="M176" s="122">
        <v>2</v>
      </c>
      <c r="N176" s="122">
        <v>2</v>
      </c>
      <c r="O176" s="122">
        <v>21</v>
      </c>
      <c r="P176" s="122">
        <v>1</v>
      </c>
      <c r="Q176" s="7"/>
    </row>
    <row r="177" spans="1:31" x14ac:dyDescent="0.2">
      <c r="A177" s="315"/>
      <c r="B177" s="224">
        <f t="shared" ref="B177" si="355">B161</f>
        <v>4.1854475209272382</v>
      </c>
      <c r="C177" s="224">
        <v>52.307692307692314</v>
      </c>
      <c r="D177" s="224">
        <v>20</v>
      </c>
      <c r="E177" s="224">
        <v>20</v>
      </c>
      <c r="F177" s="224">
        <v>13.846153846153847</v>
      </c>
      <c r="G177" s="224">
        <v>16.923076923076923</v>
      </c>
      <c r="H177" s="224">
        <v>6.1538461538461542</v>
      </c>
      <c r="I177" s="224">
        <v>3.0769230769230771</v>
      </c>
      <c r="J177" s="224">
        <v>6.1538461538461542</v>
      </c>
      <c r="K177" s="224">
        <v>6.1538461538461542</v>
      </c>
      <c r="L177" s="224">
        <v>4.6153846153846159</v>
      </c>
      <c r="M177" s="224">
        <v>3.0769230769230771</v>
      </c>
      <c r="N177" s="224">
        <v>3.0769230769230771</v>
      </c>
      <c r="O177" s="224">
        <v>32.307692307692307</v>
      </c>
      <c r="P177" s="224">
        <v>1.5384615384615385</v>
      </c>
      <c r="Q177" s="215"/>
    </row>
    <row r="178" spans="1:31" x14ac:dyDescent="0.2">
      <c r="A178" s="314" t="str">
        <f>A162</f>
        <v>おおむね満足している(n = 765 )</v>
      </c>
      <c r="B178" s="122">
        <f t="shared" ref="B178" si="356">B162</f>
        <v>765</v>
      </c>
      <c r="C178" s="122">
        <v>550</v>
      </c>
      <c r="D178" s="122">
        <v>338</v>
      </c>
      <c r="E178" s="122">
        <v>158</v>
      </c>
      <c r="F178" s="122">
        <v>194</v>
      </c>
      <c r="G178" s="122">
        <v>124</v>
      </c>
      <c r="H178" s="122">
        <v>93</v>
      </c>
      <c r="I178" s="122">
        <v>50</v>
      </c>
      <c r="J178" s="122">
        <v>56</v>
      </c>
      <c r="K178" s="122">
        <v>52</v>
      </c>
      <c r="L178" s="122">
        <v>35</v>
      </c>
      <c r="M178" s="122">
        <v>19</v>
      </c>
      <c r="N178" s="122">
        <v>34</v>
      </c>
      <c r="O178" s="122">
        <v>72</v>
      </c>
      <c r="P178" s="122">
        <v>3</v>
      </c>
      <c r="Q178" s="7"/>
    </row>
    <row r="179" spans="1:31" x14ac:dyDescent="0.2">
      <c r="A179" s="315"/>
      <c r="B179" s="224">
        <f t="shared" ref="B179" si="357">B163</f>
        <v>49.259497746297484</v>
      </c>
      <c r="C179" s="224">
        <v>71.895424836601308</v>
      </c>
      <c r="D179" s="224">
        <v>44.183006535947712</v>
      </c>
      <c r="E179" s="224">
        <v>20.653594771241828</v>
      </c>
      <c r="F179" s="224">
        <v>25.359477124183005</v>
      </c>
      <c r="G179" s="224">
        <v>16.209150326797385</v>
      </c>
      <c r="H179" s="224">
        <v>12.156862745098039</v>
      </c>
      <c r="I179" s="224">
        <v>6.5359477124183014</v>
      </c>
      <c r="J179" s="224">
        <v>7.3202614379084974</v>
      </c>
      <c r="K179" s="224">
        <v>6.7973856209150325</v>
      </c>
      <c r="L179" s="224">
        <v>4.5751633986928102</v>
      </c>
      <c r="M179" s="224">
        <v>2.4836601307189543</v>
      </c>
      <c r="N179" s="224">
        <v>4.4444444444444446</v>
      </c>
      <c r="O179" s="224">
        <v>9.4117647058823533</v>
      </c>
      <c r="P179" s="224">
        <v>0.39215686274509803</v>
      </c>
      <c r="Q179" s="7"/>
    </row>
    <row r="180" spans="1:31" x14ac:dyDescent="0.2">
      <c r="A180" s="312" t="str">
        <f>A164</f>
        <v>まだまだ不満だ(n = 511 )</v>
      </c>
      <c r="B180" s="122">
        <f t="shared" ref="B180" si="358">B164</f>
        <v>511</v>
      </c>
      <c r="C180" s="122">
        <v>337</v>
      </c>
      <c r="D180" s="122">
        <v>380</v>
      </c>
      <c r="E180" s="122">
        <v>143</v>
      </c>
      <c r="F180" s="122">
        <v>124</v>
      </c>
      <c r="G180" s="122">
        <v>93</v>
      </c>
      <c r="H180" s="122">
        <v>69</v>
      </c>
      <c r="I180" s="122">
        <v>70</v>
      </c>
      <c r="J180" s="122">
        <v>54</v>
      </c>
      <c r="K180" s="122">
        <v>34</v>
      </c>
      <c r="L180" s="122">
        <v>20</v>
      </c>
      <c r="M180" s="122">
        <v>28</v>
      </c>
      <c r="N180" s="122">
        <v>19</v>
      </c>
      <c r="O180" s="122">
        <v>3</v>
      </c>
      <c r="P180" s="122">
        <v>0</v>
      </c>
      <c r="Q180" s="7"/>
    </row>
    <row r="181" spans="1:31" x14ac:dyDescent="0.2">
      <c r="A181" s="313"/>
      <c r="B181" s="224">
        <f t="shared" ref="B181" si="359">B165</f>
        <v>32.904056664520283</v>
      </c>
      <c r="C181" s="224">
        <v>65.949119373776909</v>
      </c>
      <c r="D181" s="224">
        <v>74.36399217221134</v>
      </c>
      <c r="E181" s="224">
        <v>27.984344422700584</v>
      </c>
      <c r="F181" s="224">
        <v>24.266144814090019</v>
      </c>
      <c r="G181" s="224">
        <v>18.199608610567513</v>
      </c>
      <c r="H181" s="224">
        <v>13.50293542074364</v>
      </c>
      <c r="I181" s="224">
        <v>13.698630136986301</v>
      </c>
      <c r="J181" s="224">
        <v>10.567514677103718</v>
      </c>
      <c r="K181" s="224">
        <v>6.6536203522504884</v>
      </c>
      <c r="L181" s="224">
        <v>3.9138943248532287</v>
      </c>
      <c r="M181" s="224">
        <v>5.4794520547945202</v>
      </c>
      <c r="N181" s="224">
        <v>3.7181996086105675</v>
      </c>
      <c r="O181" s="224">
        <v>0.58708414872798431</v>
      </c>
      <c r="P181" s="224">
        <v>0</v>
      </c>
      <c r="Q181" s="7"/>
    </row>
    <row r="182" spans="1:31" x14ac:dyDescent="0.2">
      <c r="A182" s="312" t="str">
        <f>A166</f>
        <v>きわめて不満だ(n = 130 )</v>
      </c>
      <c r="B182" s="122">
        <f t="shared" ref="B182" si="360">B166</f>
        <v>130</v>
      </c>
      <c r="C182" s="122">
        <v>79</v>
      </c>
      <c r="D182" s="122">
        <v>101</v>
      </c>
      <c r="E182" s="122">
        <v>48</v>
      </c>
      <c r="F182" s="122">
        <v>29</v>
      </c>
      <c r="G182" s="122">
        <v>24</v>
      </c>
      <c r="H182" s="122">
        <v>18</v>
      </c>
      <c r="I182" s="122">
        <v>14</v>
      </c>
      <c r="J182" s="122">
        <v>16</v>
      </c>
      <c r="K182" s="122">
        <v>13</v>
      </c>
      <c r="L182" s="122">
        <v>4</v>
      </c>
      <c r="M182" s="122">
        <v>5</v>
      </c>
      <c r="N182" s="122">
        <v>8</v>
      </c>
      <c r="O182" s="122">
        <v>0</v>
      </c>
      <c r="P182" s="122">
        <v>0</v>
      </c>
      <c r="Q182" s="7"/>
    </row>
    <row r="183" spans="1:31" x14ac:dyDescent="0.2">
      <c r="A183" s="313"/>
      <c r="B183" s="224">
        <f t="shared" ref="B183" si="361">B167</f>
        <v>8.3708950418544763</v>
      </c>
      <c r="C183" s="224">
        <v>60.769230769230766</v>
      </c>
      <c r="D183" s="224">
        <v>77.692307692307693</v>
      </c>
      <c r="E183" s="224">
        <v>36.923076923076927</v>
      </c>
      <c r="F183" s="224">
        <v>22.30769230769231</v>
      </c>
      <c r="G183" s="224">
        <v>18.461538461538463</v>
      </c>
      <c r="H183" s="224">
        <v>13.846153846153847</v>
      </c>
      <c r="I183" s="224">
        <v>10.76923076923077</v>
      </c>
      <c r="J183" s="224">
        <v>12.307692307692308</v>
      </c>
      <c r="K183" s="224">
        <v>10</v>
      </c>
      <c r="L183" s="224">
        <v>3.0769230769230771</v>
      </c>
      <c r="M183" s="224">
        <v>3.8461538461538463</v>
      </c>
      <c r="N183" s="224">
        <v>6.1538461538461542</v>
      </c>
      <c r="O183" s="224">
        <v>0</v>
      </c>
      <c r="P183" s="224">
        <v>0</v>
      </c>
      <c r="Q183" s="7"/>
    </row>
    <row r="184" spans="1:31" x14ac:dyDescent="0.2">
      <c r="A184" s="312" t="str">
        <f>A168</f>
        <v>わからない(n = 65 )</v>
      </c>
      <c r="B184" s="122">
        <f t="shared" ref="B184" si="362">B168</f>
        <v>65</v>
      </c>
      <c r="C184" s="122">
        <v>42</v>
      </c>
      <c r="D184" s="122">
        <v>31</v>
      </c>
      <c r="E184" s="122">
        <v>19</v>
      </c>
      <c r="F184" s="122">
        <v>19</v>
      </c>
      <c r="G184" s="122">
        <v>10</v>
      </c>
      <c r="H184" s="122">
        <v>4</v>
      </c>
      <c r="I184" s="122">
        <v>3</v>
      </c>
      <c r="J184" s="122">
        <v>4</v>
      </c>
      <c r="K184" s="122">
        <v>5</v>
      </c>
      <c r="L184" s="122">
        <v>1</v>
      </c>
      <c r="M184" s="122">
        <v>3</v>
      </c>
      <c r="N184" s="122">
        <v>3</v>
      </c>
      <c r="O184" s="122">
        <v>5</v>
      </c>
      <c r="P184" s="122">
        <v>0</v>
      </c>
      <c r="Q184" s="7"/>
    </row>
    <row r="185" spans="1:31" ht="12.75" customHeight="1" x14ac:dyDescent="0.2">
      <c r="A185" s="313"/>
      <c r="B185" s="224">
        <f t="shared" ref="B185" si="363">B169</f>
        <v>4.1854475209272382</v>
      </c>
      <c r="C185" s="224">
        <v>64.615384615384613</v>
      </c>
      <c r="D185" s="224">
        <v>47.692307692307693</v>
      </c>
      <c r="E185" s="224">
        <v>29.230769230769234</v>
      </c>
      <c r="F185" s="224">
        <v>29.230769230769234</v>
      </c>
      <c r="G185" s="224">
        <v>15.384615384615385</v>
      </c>
      <c r="H185" s="224">
        <v>6.1538461538461542</v>
      </c>
      <c r="I185" s="224">
        <v>4.6153846153846159</v>
      </c>
      <c r="J185" s="224">
        <v>6.1538461538461542</v>
      </c>
      <c r="K185" s="224">
        <v>7.6923076923076925</v>
      </c>
      <c r="L185" s="224">
        <v>1.5384615384615385</v>
      </c>
      <c r="M185" s="224">
        <v>4.6153846153846159</v>
      </c>
      <c r="N185" s="224">
        <v>4.6153846153846159</v>
      </c>
      <c r="O185" s="224">
        <v>7.6923076923076925</v>
      </c>
      <c r="P185" s="224">
        <v>0</v>
      </c>
      <c r="Q185" s="7"/>
    </row>
    <row r="186" spans="1:31" ht="12.75" customHeight="1" x14ac:dyDescent="0.2"/>
    <row r="187" spans="1:31" ht="12.75" customHeight="1" x14ac:dyDescent="0.2">
      <c r="A187" s="56" t="s">
        <v>112</v>
      </c>
      <c r="B187" s="1"/>
      <c r="C187" s="8"/>
      <c r="D187" s="5"/>
      <c r="E187" s="5" t="s">
        <v>202</v>
      </c>
      <c r="F187" s="9"/>
      <c r="G187" s="8"/>
      <c r="H187" s="9"/>
      <c r="I187" s="8"/>
      <c r="J187" s="8"/>
      <c r="K187" s="8"/>
      <c r="L187" s="8"/>
      <c r="M187" s="8"/>
      <c r="N187" s="8"/>
      <c r="O187" s="8"/>
      <c r="P187" s="8"/>
      <c r="R187" s="53"/>
      <c r="S187" s="27">
        <v>1</v>
      </c>
      <c r="T187" s="27">
        <v>2</v>
      </c>
      <c r="U187" s="27">
        <v>3</v>
      </c>
      <c r="V187" s="27">
        <v>4</v>
      </c>
      <c r="W187" s="27">
        <v>5</v>
      </c>
      <c r="X187" s="27">
        <v>6</v>
      </c>
      <c r="Y187" s="27">
        <v>7</v>
      </c>
      <c r="Z187" s="27">
        <v>8</v>
      </c>
      <c r="AA187" s="27">
        <v>9</v>
      </c>
      <c r="AB187" s="27">
        <v>10</v>
      </c>
      <c r="AC187" s="27">
        <v>11</v>
      </c>
      <c r="AD187" s="27">
        <v>12</v>
      </c>
      <c r="AE187" s="27">
        <v>13</v>
      </c>
    </row>
    <row r="188" spans="1:31" ht="68.25" customHeight="1" x14ac:dyDescent="0.2">
      <c r="A188" s="13" t="str">
        <f>A173</f>
        <v>【くらしの満足度別】</v>
      </c>
      <c r="B188" s="67" t="str">
        <f>B173</f>
        <v>調査数</v>
      </c>
      <c r="C188" s="68" t="str">
        <f t="shared" ref="C188:D188" si="364">C173</f>
        <v>健康・体力</v>
      </c>
      <c r="D188" s="69" t="str">
        <f t="shared" si="364"/>
        <v>収入・貯蓄</v>
      </c>
      <c r="E188" s="69" t="str">
        <f>E173</f>
        <v>仕事</v>
      </c>
      <c r="F188" s="69" t="str">
        <f>F173</f>
        <v>介護</v>
      </c>
      <c r="G188" s="69" t="str">
        <f t="shared" ref="G188:O188" si="365">G173</f>
        <v>子育て・子どもの教育</v>
      </c>
      <c r="H188" s="69" t="str">
        <f>H173</f>
        <v>地域の住環境（上下水道、公園、
        道路、公共交通機関など）</v>
      </c>
      <c r="I188" s="69" t="str">
        <f t="shared" si="365"/>
        <v>住宅</v>
      </c>
      <c r="J188" s="69" t="str">
        <f t="shared" si="365"/>
        <v>地域での人間関係</v>
      </c>
      <c r="K188" s="69" t="str">
        <f t="shared" si="365"/>
        <v>家庭での人間関係</v>
      </c>
      <c r="L188" s="69" t="str">
        <f t="shared" si="365"/>
        <v>結婚</v>
      </c>
      <c r="M188" s="69" t="str">
        <f t="shared" si="365"/>
        <v>就職</v>
      </c>
      <c r="N188" s="70" t="str">
        <f t="shared" si="365"/>
        <v>その他</v>
      </c>
      <c r="O188" s="70" t="str">
        <f t="shared" si="365"/>
        <v>特にない</v>
      </c>
      <c r="P188" s="71"/>
      <c r="Q188" s="52" t="s">
        <v>35</v>
      </c>
      <c r="R188" s="12" t="str">
        <f>A188</f>
        <v>【くらしの満足度別】</v>
      </c>
      <c r="S188" s="68" t="str">
        <f>C188</f>
        <v>健康・体力</v>
      </c>
      <c r="T188" s="69" t="str">
        <f t="shared" ref="T188:AE188" si="366">D188</f>
        <v>収入・貯蓄</v>
      </c>
      <c r="U188" s="69" t="str">
        <f t="shared" si="366"/>
        <v>仕事</v>
      </c>
      <c r="V188" s="69" t="str">
        <f t="shared" si="366"/>
        <v>介護</v>
      </c>
      <c r="W188" s="69" t="str">
        <f t="shared" si="366"/>
        <v>子育て・子どもの教育</v>
      </c>
      <c r="X188" s="69" t="str">
        <f t="shared" si="366"/>
        <v>地域の住環境（上下水道、公園、
        道路、公共交通機関など）</v>
      </c>
      <c r="Y188" s="69" t="str">
        <f t="shared" si="366"/>
        <v>住宅</v>
      </c>
      <c r="Z188" s="69" t="str">
        <f t="shared" si="366"/>
        <v>地域での人間関係</v>
      </c>
      <c r="AA188" s="69" t="str">
        <f t="shared" si="366"/>
        <v>家庭での人間関係</v>
      </c>
      <c r="AB188" s="69" t="str">
        <f t="shared" si="366"/>
        <v>結婚</v>
      </c>
      <c r="AC188" s="69" t="str">
        <f t="shared" si="366"/>
        <v>就職</v>
      </c>
      <c r="AD188" s="70" t="str">
        <f t="shared" si="366"/>
        <v>その他</v>
      </c>
      <c r="AE188" s="71" t="str">
        <f t="shared" si="366"/>
        <v>特にない</v>
      </c>
    </row>
    <row r="189" spans="1:31" ht="12.75" customHeight="1" x14ac:dyDescent="0.2">
      <c r="A189" s="121" t="s">
        <v>38</v>
      </c>
      <c r="B189" s="218">
        <f>B176+B178</f>
        <v>830</v>
      </c>
      <c r="C189" s="158">
        <f>C176+C178</f>
        <v>584</v>
      </c>
      <c r="D189" s="159">
        <f t="shared" ref="D189" si="367">D176+D178</f>
        <v>351</v>
      </c>
      <c r="E189" s="159">
        <f>E176+E178</f>
        <v>171</v>
      </c>
      <c r="F189" s="159">
        <f>F176+F178</f>
        <v>203</v>
      </c>
      <c r="G189" s="159">
        <f t="shared" ref="G189:P189" si="368">G176+G178</f>
        <v>135</v>
      </c>
      <c r="H189" s="159">
        <f t="shared" si="368"/>
        <v>97</v>
      </c>
      <c r="I189" s="159">
        <f t="shared" si="368"/>
        <v>52</v>
      </c>
      <c r="J189" s="159">
        <f t="shared" si="368"/>
        <v>60</v>
      </c>
      <c r="K189" s="159">
        <f t="shared" si="368"/>
        <v>56</v>
      </c>
      <c r="L189" s="159">
        <f t="shared" si="368"/>
        <v>38</v>
      </c>
      <c r="M189" s="159">
        <f t="shared" si="368"/>
        <v>21</v>
      </c>
      <c r="N189" s="159">
        <f t="shared" si="368"/>
        <v>36</v>
      </c>
      <c r="O189" s="160">
        <f t="shared" si="368"/>
        <v>93</v>
      </c>
      <c r="P189" s="161">
        <f t="shared" si="368"/>
        <v>4</v>
      </c>
      <c r="Q189" s="216">
        <f>SUM($C189:P189)</f>
        <v>1901</v>
      </c>
      <c r="R189" s="101" t="str">
        <f>A189</f>
        <v>満足層</v>
      </c>
      <c r="S189" s="92">
        <f>C190</f>
        <v>70.400000000000006</v>
      </c>
      <c r="T189" s="93">
        <f t="shared" ref="T189:AE189" si="369">D190</f>
        <v>42.3</v>
      </c>
      <c r="U189" s="93">
        <f t="shared" si="369"/>
        <v>20.6</v>
      </c>
      <c r="V189" s="93">
        <f t="shared" si="369"/>
        <v>24.5</v>
      </c>
      <c r="W189" s="93">
        <f t="shared" si="369"/>
        <v>16.3</v>
      </c>
      <c r="X189" s="93">
        <f t="shared" si="369"/>
        <v>11.7</v>
      </c>
      <c r="Y189" s="93">
        <f t="shared" si="369"/>
        <v>6.3</v>
      </c>
      <c r="Z189" s="93">
        <f t="shared" si="369"/>
        <v>7.2</v>
      </c>
      <c r="AA189" s="93">
        <f t="shared" si="369"/>
        <v>6.7</v>
      </c>
      <c r="AB189" s="93">
        <f t="shared" si="369"/>
        <v>4.5999999999999996</v>
      </c>
      <c r="AC189" s="93">
        <f t="shared" si="369"/>
        <v>2.5</v>
      </c>
      <c r="AD189" s="94">
        <f t="shared" si="369"/>
        <v>4.3</v>
      </c>
      <c r="AE189" s="95">
        <f t="shared" si="369"/>
        <v>11.2</v>
      </c>
    </row>
    <row r="190" spans="1:31" ht="12.75" customHeight="1" x14ac:dyDescent="0.2">
      <c r="A190" s="46" t="s">
        <v>215</v>
      </c>
      <c r="B190" s="162" t="s">
        <v>203</v>
      </c>
      <c r="C190" s="163">
        <f>ROUND(C189/$B189*100,1)</f>
        <v>70.400000000000006</v>
      </c>
      <c r="D190" s="164">
        <f t="shared" ref="D190:P190" si="370">ROUND(D189/$B189*100,1)</f>
        <v>42.3</v>
      </c>
      <c r="E190" s="164">
        <f>ROUND(E189/$B189*100,1)</f>
        <v>20.6</v>
      </c>
      <c r="F190" s="164">
        <f>ROUND(F189/$B189*100,1)</f>
        <v>24.5</v>
      </c>
      <c r="G190" s="164">
        <f t="shared" si="370"/>
        <v>16.3</v>
      </c>
      <c r="H190" s="164">
        <f t="shared" si="370"/>
        <v>11.7</v>
      </c>
      <c r="I190" s="164">
        <f t="shared" si="370"/>
        <v>6.3</v>
      </c>
      <c r="J190" s="164">
        <f t="shared" si="370"/>
        <v>7.2</v>
      </c>
      <c r="K190" s="164">
        <f t="shared" si="370"/>
        <v>6.7</v>
      </c>
      <c r="L190" s="164">
        <f t="shared" si="370"/>
        <v>4.5999999999999996</v>
      </c>
      <c r="M190" s="164">
        <f t="shared" si="370"/>
        <v>2.5</v>
      </c>
      <c r="N190" s="164">
        <f t="shared" si="370"/>
        <v>4.3</v>
      </c>
      <c r="O190" s="165">
        <f t="shared" si="370"/>
        <v>11.2</v>
      </c>
      <c r="P190" s="166">
        <f t="shared" si="370"/>
        <v>0.5</v>
      </c>
      <c r="Q190" s="214"/>
      <c r="R190" s="102" t="str">
        <f>A191</f>
        <v>不満層</v>
      </c>
      <c r="S190" s="86">
        <f>C192</f>
        <v>64.900000000000006</v>
      </c>
      <c r="T190" s="87">
        <f t="shared" ref="T190:AE190" si="371">D192</f>
        <v>75</v>
      </c>
      <c r="U190" s="87">
        <f t="shared" si="371"/>
        <v>29.8</v>
      </c>
      <c r="V190" s="87">
        <f t="shared" si="371"/>
        <v>23.9</v>
      </c>
      <c r="W190" s="87">
        <f t="shared" si="371"/>
        <v>18.3</v>
      </c>
      <c r="X190" s="87">
        <f t="shared" si="371"/>
        <v>13.6</v>
      </c>
      <c r="Y190" s="87">
        <f t="shared" si="371"/>
        <v>13.1</v>
      </c>
      <c r="Z190" s="87">
        <f t="shared" si="371"/>
        <v>10.9</v>
      </c>
      <c r="AA190" s="87">
        <f t="shared" si="371"/>
        <v>7.3</v>
      </c>
      <c r="AB190" s="87">
        <f t="shared" si="371"/>
        <v>3.7</v>
      </c>
      <c r="AC190" s="87">
        <f t="shared" si="371"/>
        <v>5.0999999999999996</v>
      </c>
      <c r="AD190" s="88">
        <f t="shared" si="371"/>
        <v>4.2</v>
      </c>
      <c r="AE190" s="89">
        <f t="shared" si="371"/>
        <v>0.5</v>
      </c>
    </row>
    <row r="191" spans="1:31" ht="12.75" customHeight="1" x14ac:dyDescent="0.2">
      <c r="A191" s="121" t="s">
        <v>39</v>
      </c>
      <c r="B191" s="167">
        <f>B180+B182</f>
        <v>641</v>
      </c>
      <c r="C191" s="138">
        <f>C180+C182</f>
        <v>416</v>
      </c>
      <c r="D191" s="139">
        <f t="shared" ref="D191" si="372">D180+D182</f>
        <v>481</v>
      </c>
      <c r="E191" s="139">
        <f>E180+E182</f>
        <v>191</v>
      </c>
      <c r="F191" s="139">
        <f>F180+F182</f>
        <v>153</v>
      </c>
      <c r="G191" s="139">
        <f t="shared" ref="G191:P191" si="373">G180+G182</f>
        <v>117</v>
      </c>
      <c r="H191" s="139">
        <f t="shared" si="373"/>
        <v>87</v>
      </c>
      <c r="I191" s="139">
        <f>I180+I182</f>
        <v>84</v>
      </c>
      <c r="J191" s="139">
        <f t="shared" si="373"/>
        <v>70</v>
      </c>
      <c r="K191" s="139">
        <f t="shared" si="373"/>
        <v>47</v>
      </c>
      <c r="L191" s="139">
        <f t="shared" si="373"/>
        <v>24</v>
      </c>
      <c r="M191" s="139">
        <f t="shared" si="373"/>
        <v>33</v>
      </c>
      <c r="N191" s="139">
        <f t="shared" si="373"/>
        <v>27</v>
      </c>
      <c r="O191" s="149">
        <f t="shared" si="373"/>
        <v>3</v>
      </c>
      <c r="P191" s="140">
        <f t="shared" si="373"/>
        <v>0</v>
      </c>
      <c r="Q191" s="216">
        <f>SUM($C191:P191)</f>
        <v>1733</v>
      </c>
    </row>
    <row r="192" spans="1:31" x14ac:dyDescent="0.2">
      <c r="A192" s="46" t="s">
        <v>214</v>
      </c>
      <c r="B192" s="162" t="s">
        <v>204</v>
      </c>
      <c r="C192" s="163">
        <f>ROUND(C191/$B191*100,1)</f>
        <v>64.900000000000006</v>
      </c>
      <c r="D192" s="164">
        <f t="shared" ref="D192:P192" si="374">ROUND(D191/$B191*100,1)</f>
        <v>75</v>
      </c>
      <c r="E192" s="164">
        <f>ROUND(E191/$B191*100,1)</f>
        <v>29.8</v>
      </c>
      <c r="F192" s="164">
        <f>ROUND(F191/$B191*100,1)</f>
        <v>23.9</v>
      </c>
      <c r="G192" s="164">
        <f t="shared" si="374"/>
        <v>18.3</v>
      </c>
      <c r="H192" s="164">
        <f t="shared" si="374"/>
        <v>13.6</v>
      </c>
      <c r="I192" s="164">
        <f>ROUND(I191/$B191*100,1)</f>
        <v>13.1</v>
      </c>
      <c r="J192" s="164">
        <f t="shared" si="374"/>
        <v>10.9</v>
      </c>
      <c r="K192" s="164">
        <f t="shared" si="374"/>
        <v>7.3</v>
      </c>
      <c r="L192" s="164">
        <f t="shared" si="374"/>
        <v>3.7</v>
      </c>
      <c r="M192" s="164">
        <f t="shared" si="374"/>
        <v>5.0999999999999996</v>
      </c>
      <c r="N192" s="164">
        <f t="shared" si="374"/>
        <v>4.2</v>
      </c>
      <c r="O192" s="165">
        <f t="shared" si="374"/>
        <v>0.5</v>
      </c>
      <c r="P192" s="166">
        <f t="shared" si="374"/>
        <v>0</v>
      </c>
      <c r="Q192" s="214"/>
    </row>
  </sheetData>
  <mergeCells count="74">
    <mergeCell ref="A17:A18"/>
    <mergeCell ref="A3:A4"/>
    <mergeCell ref="A5:A6"/>
    <mergeCell ref="A7:A8"/>
    <mergeCell ref="A13:A14"/>
    <mergeCell ref="A15:A16"/>
    <mergeCell ref="A48:A49"/>
    <mergeCell ref="A22:A23"/>
    <mergeCell ref="A24:A25"/>
    <mergeCell ref="A26:A27"/>
    <mergeCell ref="A28:A29"/>
    <mergeCell ref="A30:A31"/>
    <mergeCell ref="A32:A33"/>
    <mergeCell ref="A34:A35"/>
    <mergeCell ref="A36:A37"/>
    <mergeCell ref="A42:A43"/>
    <mergeCell ref="A44:A45"/>
    <mergeCell ref="A46:A47"/>
    <mergeCell ref="A79:A80"/>
    <mergeCell ref="A50:A51"/>
    <mergeCell ref="A52:A53"/>
    <mergeCell ref="A54:A55"/>
    <mergeCell ref="A56:A57"/>
    <mergeCell ref="A61:A62"/>
    <mergeCell ref="A63:A64"/>
    <mergeCell ref="A65:A66"/>
    <mergeCell ref="A67:A68"/>
    <mergeCell ref="A69:A70"/>
    <mergeCell ref="A71:A72"/>
    <mergeCell ref="A77:A78"/>
    <mergeCell ref="A106:A107"/>
    <mergeCell ref="A81:A82"/>
    <mergeCell ref="A83:A84"/>
    <mergeCell ref="A85:A86"/>
    <mergeCell ref="A87:A88"/>
    <mergeCell ref="A92:A93"/>
    <mergeCell ref="A94:A95"/>
    <mergeCell ref="A96:A97"/>
    <mergeCell ref="A98:A99"/>
    <mergeCell ref="A100:A101"/>
    <mergeCell ref="A102:A103"/>
    <mergeCell ref="A104:A105"/>
    <mergeCell ref="A134:A135"/>
    <mergeCell ref="A108:A109"/>
    <mergeCell ref="A110:A111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64:A165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8:A159"/>
    <mergeCell ref="A160:A161"/>
    <mergeCell ref="A162:A163"/>
    <mergeCell ref="A182:A183"/>
    <mergeCell ref="A184:A185"/>
    <mergeCell ref="A166:A167"/>
    <mergeCell ref="A168:A169"/>
    <mergeCell ref="A174:A175"/>
    <mergeCell ref="A176:A177"/>
    <mergeCell ref="A178:A179"/>
    <mergeCell ref="A180:A181"/>
  </mergeCells>
  <phoneticPr fontId="2"/>
  <pageMargins left="0.7" right="0.7" top="0.75" bottom="0.75" header="0.3" footer="0.3"/>
  <pageSetup paperSize="9" scale="1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  <pageSetUpPr fitToPage="1"/>
  </sheetPr>
  <dimension ref="A1:AI192"/>
  <sheetViews>
    <sheetView topLeftCell="A156" zoomScale="70" zoomScaleNormal="70" workbookViewId="0">
      <selection activeCell="T179" sqref="T179"/>
    </sheetView>
  </sheetViews>
  <sheetFormatPr defaultRowHeight="13.2" x14ac:dyDescent="0.2"/>
  <cols>
    <col min="19" max="19" width="9" customWidth="1"/>
  </cols>
  <sheetData>
    <row r="1" spans="1:35" x14ac:dyDescent="0.2">
      <c r="A1" s="3" t="s">
        <v>127</v>
      </c>
      <c r="B1" s="1" t="s">
        <v>123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  <c r="O1" s="8"/>
      <c r="P1" s="8"/>
    </row>
    <row r="2" spans="1:35" ht="32.4" x14ac:dyDescent="0.2">
      <c r="A2" s="12" t="s">
        <v>20</v>
      </c>
      <c r="B2" s="67" t="s">
        <v>3</v>
      </c>
      <c r="C2" s="68" t="s">
        <v>68</v>
      </c>
      <c r="D2" s="69" t="s">
        <v>124</v>
      </c>
      <c r="E2" s="69" t="s">
        <v>69</v>
      </c>
      <c r="F2" s="69" t="s">
        <v>70</v>
      </c>
      <c r="G2" s="69" t="s">
        <v>125</v>
      </c>
      <c r="H2" s="70" t="s">
        <v>71</v>
      </c>
      <c r="I2" s="69" t="s">
        <v>72</v>
      </c>
      <c r="J2" s="70" t="s">
        <v>73</v>
      </c>
      <c r="K2" s="69" t="s">
        <v>74</v>
      </c>
      <c r="L2" s="70" t="s">
        <v>75</v>
      </c>
      <c r="M2" s="69" t="s">
        <v>76</v>
      </c>
      <c r="N2" s="69" t="s">
        <v>126</v>
      </c>
      <c r="O2" s="69" t="s">
        <v>77</v>
      </c>
      <c r="P2" s="69" t="s">
        <v>60</v>
      </c>
      <c r="Q2" s="69" t="s">
        <v>78</v>
      </c>
      <c r="R2" s="71"/>
      <c r="S2" s="111" t="s">
        <v>122</v>
      </c>
    </row>
    <row r="3" spans="1:35" x14ac:dyDescent="0.2">
      <c r="A3" s="286" t="str">
        <f>'問3M（表）'!A3:A4</f>
        <v>全体(n = 1,553 )　　</v>
      </c>
      <c r="B3" s="36">
        <f>'問3M（表）'!B3</f>
        <v>1553</v>
      </c>
      <c r="C3" s="36">
        <f t="shared" ref="C3:Q3" si="0">SUM(C5,C7)</f>
        <v>1003</v>
      </c>
      <c r="D3" s="36">
        <f t="shared" si="0"/>
        <v>723</v>
      </c>
      <c r="E3" s="36">
        <f t="shared" si="0"/>
        <v>150</v>
      </c>
      <c r="F3" s="36">
        <f t="shared" si="0"/>
        <v>19</v>
      </c>
      <c r="G3" s="36">
        <f t="shared" si="0"/>
        <v>267</v>
      </c>
      <c r="H3" s="36">
        <f t="shared" si="0"/>
        <v>285</v>
      </c>
      <c r="I3" s="36">
        <f t="shared" si="0"/>
        <v>49</v>
      </c>
      <c r="J3" s="36">
        <f t="shared" si="0"/>
        <v>237</v>
      </c>
      <c r="K3" s="36">
        <f t="shared" si="0"/>
        <v>199</v>
      </c>
      <c r="L3" s="36">
        <f t="shared" si="0"/>
        <v>251</v>
      </c>
      <c r="M3" s="36">
        <f t="shared" si="0"/>
        <v>138</v>
      </c>
      <c r="N3" s="36">
        <f t="shared" si="0"/>
        <v>210</v>
      </c>
      <c r="O3" s="36">
        <f t="shared" si="0"/>
        <v>598</v>
      </c>
      <c r="P3" s="36">
        <f t="shared" si="0"/>
        <v>21</v>
      </c>
      <c r="Q3" s="36">
        <f t="shared" si="0"/>
        <v>25</v>
      </c>
      <c r="R3" s="36"/>
      <c r="S3" s="112">
        <f>SUM($C3:R3)</f>
        <v>4175</v>
      </c>
      <c r="T3" s="185"/>
    </row>
    <row r="4" spans="1:35" x14ac:dyDescent="0.2">
      <c r="A4" s="287"/>
      <c r="B4" s="37">
        <v>100</v>
      </c>
      <c r="C4" s="20">
        <f>C3/$B3*100</f>
        <v>64.584674822923375</v>
      </c>
      <c r="D4" s="20">
        <f t="shared" ref="D4:Q4" si="1">D3/$B3*100</f>
        <v>46.555054732775275</v>
      </c>
      <c r="E4" s="20">
        <f t="shared" si="1"/>
        <v>9.6587250482936238</v>
      </c>
      <c r="F4" s="20">
        <f t="shared" si="1"/>
        <v>1.2234385061171926</v>
      </c>
      <c r="G4" s="20">
        <f t="shared" si="1"/>
        <v>17.192530585962654</v>
      </c>
      <c r="H4" s="20">
        <f t="shared" si="1"/>
        <v>18.351577591757888</v>
      </c>
      <c r="I4" s="20">
        <f t="shared" si="1"/>
        <v>3.1551835157759176</v>
      </c>
      <c r="J4" s="20">
        <f t="shared" si="1"/>
        <v>15.260785576303929</v>
      </c>
      <c r="K4" s="20">
        <f t="shared" si="1"/>
        <v>12.813908564069543</v>
      </c>
      <c r="L4" s="20">
        <f t="shared" si="1"/>
        <v>16.162266580811334</v>
      </c>
      <c r="M4" s="20">
        <f t="shared" si="1"/>
        <v>8.8860270444301346</v>
      </c>
      <c r="N4" s="20">
        <f t="shared" si="1"/>
        <v>13.522215067611077</v>
      </c>
      <c r="O4" s="20">
        <f t="shared" si="1"/>
        <v>38.506117192530589</v>
      </c>
      <c r="P4" s="20">
        <f t="shared" si="1"/>
        <v>1.3522215067611076</v>
      </c>
      <c r="Q4" s="20">
        <f t="shared" si="1"/>
        <v>1.6097875080489377</v>
      </c>
      <c r="R4" s="20"/>
      <c r="S4" s="112"/>
    </row>
    <row r="5" spans="1:35" ht="13.5" customHeight="1" x14ac:dyDescent="0.2">
      <c r="A5" s="286" t="str">
        <f>'問3M（表）'!A5:A6</f>
        <v>男性(n = 664 )　　</v>
      </c>
      <c r="B5" s="36">
        <f>'問3M（表）'!B5</f>
        <v>664</v>
      </c>
      <c r="C5" s="28">
        <v>440</v>
      </c>
      <c r="D5" s="29">
        <v>319</v>
      </c>
      <c r="E5" s="29">
        <v>70</v>
      </c>
      <c r="F5" s="29">
        <v>15</v>
      </c>
      <c r="G5" s="29">
        <v>140</v>
      </c>
      <c r="H5" s="29">
        <v>157</v>
      </c>
      <c r="I5" s="29">
        <v>21</v>
      </c>
      <c r="J5" s="29">
        <v>89</v>
      </c>
      <c r="K5" s="29">
        <v>76</v>
      </c>
      <c r="L5" s="29">
        <v>92</v>
      </c>
      <c r="M5" s="29">
        <v>56</v>
      </c>
      <c r="N5" s="30">
        <v>92</v>
      </c>
      <c r="O5" s="30">
        <v>238</v>
      </c>
      <c r="P5" s="30">
        <v>8</v>
      </c>
      <c r="Q5" s="30">
        <v>12</v>
      </c>
      <c r="R5" s="31"/>
      <c r="S5" s="112">
        <f>SUM($C5:Q5)</f>
        <v>1825</v>
      </c>
      <c r="T5" t="str">
        <f>" 男性（N = "&amp;$S$5&amp;" : n = "&amp;$B$5&amp;"）"</f>
        <v xml:space="preserve"> 男性（N = 1825 : n = 664）</v>
      </c>
    </row>
    <row r="6" spans="1:35" x14ac:dyDescent="0.2">
      <c r="A6" s="287"/>
      <c r="B6" s="20">
        <f>B5/$B3*100</f>
        <v>42.755956213779783</v>
      </c>
      <c r="C6" s="20">
        <f>C5/$B5*100</f>
        <v>66.265060240963862</v>
      </c>
      <c r="D6" s="20">
        <f t="shared" ref="D6:Q6" si="2">D5/$B5*100</f>
        <v>48.042168674698793</v>
      </c>
      <c r="E6" s="20">
        <f t="shared" si="2"/>
        <v>10.542168674698797</v>
      </c>
      <c r="F6" s="20">
        <f t="shared" si="2"/>
        <v>2.2590361445783134</v>
      </c>
      <c r="G6" s="20">
        <f t="shared" si="2"/>
        <v>21.084337349397593</v>
      </c>
      <c r="H6" s="20">
        <f t="shared" si="2"/>
        <v>23.64457831325301</v>
      </c>
      <c r="I6" s="20">
        <f t="shared" si="2"/>
        <v>3.1626506024096384</v>
      </c>
      <c r="J6" s="20">
        <f t="shared" si="2"/>
        <v>13.403614457831326</v>
      </c>
      <c r="K6" s="20">
        <f t="shared" si="2"/>
        <v>11.445783132530121</v>
      </c>
      <c r="L6" s="20">
        <f t="shared" si="2"/>
        <v>13.855421686746988</v>
      </c>
      <c r="M6" s="20">
        <f t="shared" si="2"/>
        <v>8.4337349397590362</v>
      </c>
      <c r="N6" s="20">
        <f t="shared" si="2"/>
        <v>13.855421686746988</v>
      </c>
      <c r="O6" s="20">
        <f t="shared" si="2"/>
        <v>35.843373493975903</v>
      </c>
      <c r="P6" s="20">
        <f t="shared" si="2"/>
        <v>1.2048192771084338</v>
      </c>
      <c r="Q6" s="20">
        <f t="shared" si="2"/>
        <v>1.8072289156626504</v>
      </c>
      <c r="R6" s="20"/>
      <c r="S6" s="226" t="s">
        <v>268</v>
      </c>
    </row>
    <row r="7" spans="1:35" ht="13.5" customHeight="1" x14ac:dyDescent="0.2">
      <c r="A7" s="286" t="str">
        <f>'問3M（表）'!A7:A8</f>
        <v>女性(n = 868 )　　</v>
      </c>
      <c r="B7" s="36">
        <f>'問3M（表）'!B7</f>
        <v>868</v>
      </c>
      <c r="C7" s="28">
        <v>563</v>
      </c>
      <c r="D7" s="29">
        <v>404</v>
      </c>
      <c r="E7" s="29">
        <v>80</v>
      </c>
      <c r="F7" s="29">
        <v>4</v>
      </c>
      <c r="G7" s="29">
        <v>127</v>
      </c>
      <c r="H7" s="29">
        <v>128</v>
      </c>
      <c r="I7" s="29">
        <v>28</v>
      </c>
      <c r="J7" s="29">
        <v>148</v>
      </c>
      <c r="K7" s="29">
        <v>123</v>
      </c>
      <c r="L7" s="29">
        <v>159</v>
      </c>
      <c r="M7" s="29">
        <v>82</v>
      </c>
      <c r="N7" s="30">
        <v>118</v>
      </c>
      <c r="O7" s="30">
        <v>360</v>
      </c>
      <c r="P7" s="30">
        <v>13</v>
      </c>
      <c r="Q7" s="30">
        <v>13</v>
      </c>
      <c r="R7" s="31"/>
      <c r="S7" s="112">
        <f>SUM($C7:Q7)</f>
        <v>2350</v>
      </c>
      <c r="T7" t="str">
        <f>" 女性（N = "&amp;$S$7&amp;" : n = "&amp;$B$7&amp;"）"</f>
        <v xml:space="preserve"> 女性（N = 2350 : n = 868）</v>
      </c>
    </row>
    <row r="8" spans="1:35" x14ac:dyDescent="0.2">
      <c r="A8" s="287"/>
      <c r="B8" s="20">
        <f>B7/$B3*100</f>
        <v>55.891822279459113</v>
      </c>
      <c r="C8" s="20">
        <f t="shared" ref="C8:Q8" si="3">C7/$B7*100</f>
        <v>64.861751152073737</v>
      </c>
      <c r="D8" s="20">
        <f t="shared" si="3"/>
        <v>46.543778801843317</v>
      </c>
      <c r="E8" s="20">
        <f t="shared" si="3"/>
        <v>9.216589861751153</v>
      </c>
      <c r="F8" s="20">
        <f t="shared" si="3"/>
        <v>0.46082949308755761</v>
      </c>
      <c r="G8" s="20">
        <f t="shared" si="3"/>
        <v>14.631336405529954</v>
      </c>
      <c r="H8" s="20">
        <f t="shared" si="3"/>
        <v>14.746543778801843</v>
      </c>
      <c r="I8" s="20">
        <f t="shared" si="3"/>
        <v>3.225806451612903</v>
      </c>
      <c r="J8" s="20">
        <f t="shared" si="3"/>
        <v>17.050691244239633</v>
      </c>
      <c r="K8" s="20">
        <f t="shared" si="3"/>
        <v>14.170506912442397</v>
      </c>
      <c r="L8" s="20">
        <f t="shared" si="3"/>
        <v>18.317972350230416</v>
      </c>
      <c r="M8" s="20">
        <f t="shared" si="3"/>
        <v>9.4470046082949306</v>
      </c>
      <c r="N8" s="20">
        <f t="shared" si="3"/>
        <v>13.594470046082948</v>
      </c>
      <c r="O8" s="20">
        <f t="shared" si="3"/>
        <v>41.474654377880185</v>
      </c>
      <c r="P8" s="20">
        <f t="shared" si="3"/>
        <v>1.4976958525345621</v>
      </c>
      <c r="Q8" s="20">
        <f t="shared" si="3"/>
        <v>1.4976958525345621</v>
      </c>
      <c r="R8" s="20"/>
      <c r="S8" s="226" t="s">
        <v>269</v>
      </c>
    </row>
    <row r="9" spans="1:35" s="205" customFormat="1" x14ac:dyDescent="0.2">
      <c r="A9" s="203"/>
      <c r="B9" s="201"/>
      <c r="C9" s="191">
        <f>_xlfn.RANK.EQ(C4,$C$4:$R$4,0)</f>
        <v>1</v>
      </c>
      <c r="D9" s="191">
        <f t="shared" ref="D9:R9" si="4">_xlfn.RANK.EQ(D4,$C$4:$R$4,0)</f>
        <v>2</v>
      </c>
      <c r="E9" s="191">
        <f t="shared" si="4"/>
        <v>10</v>
      </c>
      <c r="F9" s="191">
        <f t="shared" si="4"/>
        <v>15</v>
      </c>
      <c r="G9" s="191">
        <f t="shared" si="4"/>
        <v>5</v>
      </c>
      <c r="H9" s="191">
        <f t="shared" si="4"/>
        <v>4</v>
      </c>
      <c r="I9" s="191">
        <f t="shared" si="4"/>
        <v>12</v>
      </c>
      <c r="J9" s="191">
        <f t="shared" si="4"/>
        <v>7</v>
      </c>
      <c r="K9" s="191">
        <f t="shared" si="4"/>
        <v>9</v>
      </c>
      <c r="L9" s="191">
        <f t="shared" si="4"/>
        <v>6</v>
      </c>
      <c r="M9" s="191">
        <f t="shared" si="4"/>
        <v>11</v>
      </c>
      <c r="N9" s="191">
        <f t="shared" si="4"/>
        <v>8</v>
      </c>
      <c r="O9" s="191">
        <f t="shared" si="4"/>
        <v>3</v>
      </c>
      <c r="P9" s="191">
        <f t="shared" si="4"/>
        <v>14</v>
      </c>
      <c r="Q9" s="191">
        <f t="shared" si="4"/>
        <v>13</v>
      </c>
      <c r="R9" s="191" t="e">
        <f t="shared" si="4"/>
        <v>#N/A</v>
      </c>
      <c r="S9" s="204"/>
    </row>
    <row r="10" spans="1:35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5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27">
        <v>13</v>
      </c>
      <c r="P11" s="27">
        <v>14</v>
      </c>
      <c r="Q11" s="27">
        <v>15</v>
      </c>
      <c r="R11" s="27">
        <v>16</v>
      </c>
      <c r="T11" s="53"/>
      <c r="U11" s="27">
        <v>1</v>
      </c>
      <c r="V11" s="27">
        <v>2</v>
      </c>
      <c r="W11" s="27">
        <v>3</v>
      </c>
      <c r="X11" s="27">
        <v>4</v>
      </c>
      <c r="Y11" s="27">
        <v>5</v>
      </c>
      <c r="Z11" s="27">
        <v>6</v>
      </c>
      <c r="AA11" s="27">
        <v>7</v>
      </c>
      <c r="AB11" s="27">
        <v>8</v>
      </c>
      <c r="AC11" s="27">
        <v>9</v>
      </c>
      <c r="AD11" s="27">
        <v>10</v>
      </c>
      <c r="AE11" s="27">
        <v>11</v>
      </c>
      <c r="AF11" s="27">
        <v>12</v>
      </c>
      <c r="AG11" s="27">
        <v>13</v>
      </c>
      <c r="AH11" s="27">
        <v>14</v>
      </c>
      <c r="AI11" s="27">
        <v>15</v>
      </c>
    </row>
    <row r="12" spans="1:35" ht="32.4" x14ac:dyDescent="0.2">
      <c r="A12" s="12" t="str">
        <f>A2</f>
        <v>【性別】</v>
      </c>
      <c r="B12" s="67" t="s">
        <v>3</v>
      </c>
      <c r="C12" s="68" t="s">
        <v>68</v>
      </c>
      <c r="D12" s="69" t="s">
        <v>124</v>
      </c>
      <c r="E12" s="69" t="s">
        <v>77</v>
      </c>
      <c r="F12" s="69" t="s">
        <v>180</v>
      </c>
      <c r="G12" s="69" t="s">
        <v>125</v>
      </c>
      <c r="H12" s="69" t="s">
        <v>75</v>
      </c>
      <c r="I12" s="69" t="s">
        <v>73</v>
      </c>
      <c r="J12" s="69" t="s">
        <v>126</v>
      </c>
      <c r="K12" s="69" t="s">
        <v>74</v>
      </c>
      <c r="L12" s="69" t="s">
        <v>69</v>
      </c>
      <c r="M12" s="69" t="s">
        <v>76</v>
      </c>
      <c r="N12" s="70" t="s">
        <v>72</v>
      </c>
      <c r="O12" s="70" t="s">
        <v>70</v>
      </c>
      <c r="P12" s="70" t="s">
        <v>60</v>
      </c>
      <c r="Q12" s="70" t="s">
        <v>78</v>
      </c>
      <c r="R12" s="71"/>
      <c r="S12" s="52" t="s">
        <v>35</v>
      </c>
      <c r="T12" s="12" t="str">
        <f>A12</f>
        <v>【性別】</v>
      </c>
      <c r="U12" s="68" t="str">
        <f>C12</f>
        <v>健康・体力づくり</v>
      </c>
      <c r="V12" s="69" t="str">
        <f t="shared" ref="V12:AI12" si="5">D12</f>
        <v>家計の安定・充実</v>
      </c>
      <c r="W12" s="69" t="str">
        <f t="shared" si="5"/>
        <v>老後の生活への準備</v>
      </c>
      <c r="X12" s="69" t="str">
        <f t="shared" si="5"/>
        <v>趣味・レジャー</v>
      </c>
      <c r="Y12" s="69" t="str">
        <f t="shared" si="5"/>
        <v>仕事（家業・学業を含む）</v>
      </c>
      <c r="Z12" s="69" t="str">
        <f t="shared" si="5"/>
        <v>子育て・子どもの教育</v>
      </c>
      <c r="AA12" s="69" t="str">
        <f t="shared" si="5"/>
        <v>家族との団らん</v>
      </c>
      <c r="AB12" s="69" t="str">
        <f t="shared" si="5"/>
        <v>住まいの改善・充実</v>
      </c>
      <c r="AC12" s="69" t="str">
        <f t="shared" si="5"/>
        <v>家族の介護</v>
      </c>
      <c r="AD12" s="69" t="str">
        <f t="shared" si="5"/>
        <v>知識や教養の向上</v>
      </c>
      <c r="AE12" s="69" t="str">
        <f t="shared" si="5"/>
        <v>衣・食生活の充実</v>
      </c>
      <c r="AF12" s="70" t="str">
        <f t="shared" si="5"/>
        <v>ボランティアや地域活動</v>
      </c>
      <c r="AG12" s="70" t="str">
        <f t="shared" si="5"/>
        <v>社会的地位の向上</v>
      </c>
      <c r="AH12" s="70" t="str">
        <f>P12</f>
        <v>その他</v>
      </c>
      <c r="AI12" s="71" t="str">
        <f t="shared" si="5"/>
        <v>特にない</v>
      </c>
    </row>
    <row r="13" spans="1:35" ht="12.75" customHeight="1" x14ac:dyDescent="0.2">
      <c r="A13" s="286" t="str">
        <f>A3</f>
        <v>全体(n = 1,553 )　　</v>
      </c>
      <c r="B13" s="122">
        <f>B3</f>
        <v>1553</v>
      </c>
      <c r="C13" s="130">
        <v>1003</v>
      </c>
      <c r="D13" s="131">
        <v>723</v>
      </c>
      <c r="E13" s="131">
        <v>598</v>
      </c>
      <c r="F13" s="131">
        <v>285</v>
      </c>
      <c r="G13" s="131">
        <v>267</v>
      </c>
      <c r="H13" s="131">
        <v>251</v>
      </c>
      <c r="I13" s="131">
        <v>237</v>
      </c>
      <c r="J13" s="131">
        <v>210</v>
      </c>
      <c r="K13" s="131">
        <v>199</v>
      </c>
      <c r="L13" s="131">
        <v>150</v>
      </c>
      <c r="M13" s="131">
        <v>138</v>
      </c>
      <c r="N13" s="132">
        <v>49</v>
      </c>
      <c r="O13" s="132">
        <v>19</v>
      </c>
      <c r="P13" s="132">
        <v>21</v>
      </c>
      <c r="Q13" s="132">
        <v>25</v>
      </c>
      <c r="R13" s="133"/>
      <c r="T13" s="101" t="str">
        <f>A15</f>
        <v>男性(n = 664 )　　</v>
      </c>
      <c r="U13" s="82">
        <f>C16</f>
        <v>66.465256797583081</v>
      </c>
      <c r="V13" s="83">
        <f t="shared" ref="V13:AI13" si="6">D16</f>
        <v>48.187311178247732</v>
      </c>
      <c r="W13" s="83">
        <f t="shared" si="6"/>
        <v>35.951661631419938</v>
      </c>
      <c r="X13" s="83">
        <f t="shared" si="6"/>
        <v>23.716012084592144</v>
      </c>
      <c r="Y13" s="83">
        <f t="shared" si="6"/>
        <v>21.148036253776432</v>
      </c>
      <c r="Z13" s="83">
        <f t="shared" si="6"/>
        <v>13.897280966767372</v>
      </c>
      <c r="AA13" s="83">
        <f t="shared" si="6"/>
        <v>13.444108761329304</v>
      </c>
      <c r="AB13" s="83">
        <f t="shared" si="6"/>
        <v>13.897280966767372</v>
      </c>
      <c r="AC13" s="83">
        <f t="shared" si="6"/>
        <v>11.48036253776435</v>
      </c>
      <c r="AD13" s="83">
        <f t="shared" si="6"/>
        <v>10.574018126888216</v>
      </c>
      <c r="AE13" s="83">
        <f t="shared" si="6"/>
        <v>8.4592145015105746</v>
      </c>
      <c r="AF13" s="84">
        <f t="shared" si="6"/>
        <v>3.1722054380664653</v>
      </c>
      <c r="AG13" s="84">
        <f t="shared" si="6"/>
        <v>2.2658610271903323</v>
      </c>
      <c r="AH13" s="84">
        <f t="shared" si="6"/>
        <v>1.2084592145015105</v>
      </c>
      <c r="AI13" s="85">
        <f t="shared" si="6"/>
        <v>1.8126888217522661</v>
      </c>
    </row>
    <row r="14" spans="1:35" ht="12.75" customHeight="1" x14ac:dyDescent="0.2">
      <c r="A14" s="287"/>
      <c r="B14" s="123">
        <f>B4</f>
        <v>100</v>
      </c>
      <c r="C14" s="134">
        <v>65.856861457649373</v>
      </c>
      <c r="D14" s="135">
        <v>47.472094550229812</v>
      </c>
      <c r="E14" s="135">
        <v>39.264609323703219</v>
      </c>
      <c r="F14" s="135">
        <v>18.713066316480631</v>
      </c>
      <c r="G14" s="135">
        <v>17.531188443860803</v>
      </c>
      <c r="H14" s="135">
        <v>16.480630334865399</v>
      </c>
      <c r="I14" s="135">
        <v>15.561391989494419</v>
      </c>
      <c r="J14" s="135">
        <v>13.788575180564674</v>
      </c>
      <c r="K14" s="135">
        <v>13.066316480630336</v>
      </c>
      <c r="L14" s="135">
        <v>9.8489822718319111</v>
      </c>
      <c r="M14" s="135">
        <v>9.0610636900853585</v>
      </c>
      <c r="N14" s="136">
        <v>3.217334208798424</v>
      </c>
      <c r="O14" s="136">
        <v>1.2475377544320421</v>
      </c>
      <c r="P14" s="136">
        <v>1.3788575180564675</v>
      </c>
      <c r="Q14" s="136">
        <v>1.6414970453053186</v>
      </c>
      <c r="R14" s="137"/>
      <c r="T14" s="102" t="str">
        <f>A17</f>
        <v>女性(n = 868 )　　</v>
      </c>
      <c r="U14" s="86">
        <f>C18</f>
        <v>65.389082462253185</v>
      </c>
      <c r="V14" s="87">
        <f t="shared" ref="V14:AI14" si="7">D18</f>
        <v>46.922183507549356</v>
      </c>
      <c r="W14" s="87">
        <f t="shared" si="7"/>
        <v>41.811846689895468</v>
      </c>
      <c r="X14" s="87">
        <f t="shared" si="7"/>
        <v>14.866434378629501</v>
      </c>
      <c r="Y14" s="87">
        <f t="shared" si="7"/>
        <v>14.750290360046458</v>
      </c>
      <c r="Z14" s="87">
        <f t="shared" si="7"/>
        <v>18.466898954703833</v>
      </c>
      <c r="AA14" s="87">
        <f t="shared" si="7"/>
        <v>17.189314750290361</v>
      </c>
      <c r="AB14" s="87">
        <f t="shared" si="7"/>
        <v>13.704994192799072</v>
      </c>
      <c r="AC14" s="87">
        <f t="shared" si="7"/>
        <v>14.285714285714285</v>
      </c>
      <c r="AD14" s="87">
        <f t="shared" si="7"/>
        <v>9.2915214866434379</v>
      </c>
      <c r="AE14" s="87">
        <f t="shared" si="7"/>
        <v>9.5238095238095237</v>
      </c>
      <c r="AF14" s="88">
        <f t="shared" si="7"/>
        <v>3.2520325203252036</v>
      </c>
      <c r="AG14" s="88">
        <f t="shared" si="7"/>
        <v>0.46457607433217191</v>
      </c>
      <c r="AH14" s="88">
        <f t="shared" si="7"/>
        <v>1.5098722415795587</v>
      </c>
      <c r="AI14" s="89">
        <f t="shared" si="7"/>
        <v>1.5098722415795587</v>
      </c>
    </row>
    <row r="15" spans="1:35" x14ac:dyDescent="0.2">
      <c r="A15" s="286" t="str">
        <f>A5</f>
        <v>男性(n = 664 )　　</v>
      </c>
      <c r="B15" s="122">
        <f t="shared" ref="B15:B18" si="8">B5</f>
        <v>664</v>
      </c>
      <c r="C15" s="138">
        <v>440</v>
      </c>
      <c r="D15" s="139">
        <v>319</v>
      </c>
      <c r="E15" s="139">
        <v>238</v>
      </c>
      <c r="F15" s="139">
        <v>157</v>
      </c>
      <c r="G15" s="139">
        <v>140</v>
      </c>
      <c r="H15" s="139">
        <v>92</v>
      </c>
      <c r="I15" s="139">
        <v>89</v>
      </c>
      <c r="J15" s="139">
        <v>92</v>
      </c>
      <c r="K15" s="139">
        <v>76</v>
      </c>
      <c r="L15" s="139">
        <v>70</v>
      </c>
      <c r="M15" s="139">
        <v>56</v>
      </c>
      <c r="N15" s="139">
        <v>21</v>
      </c>
      <c r="O15" s="149">
        <v>15</v>
      </c>
      <c r="P15" s="149">
        <v>8</v>
      </c>
      <c r="Q15" s="149">
        <v>12</v>
      </c>
      <c r="R15" s="140"/>
    </row>
    <row r="16" spans="1:35" x14ac:dyDescent="0.2">
      <c r="A16" s="287"/>
      <c r="B16" s="123">
        <f t="shared" si="8"/>
        <v>42.755956213779783</v>
      </c>
      <c r="C16" s="134">
        <v>66.465256797583081</v>
      </c>
      <c r="D16" s="135">
        <v>48.187311178247732</v>
      </c>
      <c r="E16" s="135">
        <v>35.951661631419938</v>
      </c>
      <c r="F16" s="135">
        <v>23.716012084592144</v>
      </c>
      <c r="G16" s="135">
        <v>21.148036253776432</v>
      </c>
      <c r="H16" s="135">
        <v>13.897280966767372</v>
      </c>
      <c r="I16" s="135">
        <v>13.444108761329304</v>
      </c>
      <c r="J16" s="135">
        <v>13.897280966767372</v>
      </c>
      <c r="K16" s="135">
        <v>11.48036253776435</v>
      </c>
      <c r="L16" s="135">
        <v>10.574018126888216</v>
      </c>
      <c r="M16" s="135">
        <v>8.4592145015105746</v>
      </c>
      <c r="N16" s="135">
        <v>3.1722054380664653</v>
      </c>
      <c r="O16" s="136">
        <v>2.2658610271903323</v>
      </c>
      <c r="P16" s="136">
        <v>1.2084592145015105</v>
      </c>
      <c r="Q16" s="136">
        <v>1.8126888217522661</v>
      </c>
      <c r="R16" s="137"/>
    </row>
    <row r="17" spans="1:20" x14ac:dyDescent="0.2">
      <c r="A17" s="286" t="str">
        <f>A7</f>
        <v>女性(n = 868 )　　</v>
      </c>
      <c r="B17" s="122">
        <f t="shared" si="8"/>
        <v>868</v>
      </c>
      <c r="C17" s="138">
        <v>563</v>
      </c>
      <c r="D17" s="139">
        <v>404</v>
      </c>
      <c r="E17" s="139">
        <v>360</v>
      </c>
      <c r="F17" s="139">
        <v>128</v>
      </c>
      <c r="G17" s="139">
        <v>127</v>
      </c>
      <c r="H17" s="139">
        <v>159</v>
      </c>
      <c r="I17" s="139">
        <v>148</v>
      </c>
      <c r="J17" s="139">
        <v>118</v>
      </c>
      <c r="K17" s="139">
        <v>123</v>
      </c>
      <c r="L17" s="139">
        <v>80</v>
      </c>
      <c r="M17" s="139">
        <v>82</v>
      </c>
      <c r="N17" s="139">
        <v>28</v>
      </c>
      <c r="O17" s="149">
        <v>4</v>
      </c>
      <c r="P17" s="149">
        <v>13</v>
      </c>
      <c r="Q17" s="149">
        <v>13</v>
      </c>
      <c r="R17" s="140"/>
    </row>
    <row r="18" spans="1:20" x14ac:dyDescent="0.2">
      <c r="A18" s="287"/>
      <c r="B18" s="123">
        <f t="shared" si="8"/>
        <v>55.891822279459113</v>
      </c>
      <c r="C18" s="134">
        <v>65.389082462253185</v>
      </c>
      <c r="D18" s="135">
        <v>46.922183507549356</v>
      </c>
      <c r="E18" s="135">
        <v>41.811846689895468</v>
      </c>
      <c r="F18" s="135">
        <v>14.866434378629501</v>
      </c>
      <c r="G18" s="135">
        <v>14.750290360046458</v>
      </c>
      <c r="H18" s="135">
        <v>18.466898954703833</v>
      </c>
      <c r="I18" s="135">
        <v>17.189314750290361</v>
      </c>
      <c r="J18" s="135">
        <v>13.704994192799072</v>
      </c>
      <c r="K18" s="135">
        <v>14.285714285714285</v>
      </c>
      <c r="L18" s="135">
        <v>9.2915214866434379</v>
      </c>
      <c r="M18" s="135">
        <v>9.5238095238095237</v>
      </c>
      <c r="N18" s="135">
        <v>3.2520325203252036</v>
      </c>
      <c r="O18" s="136">
        <v>0.46457607433217191</v>
      </c>
      <c r="P18" s="136">
        <v>1.5098722415795587</v>
      </c>
      <c r="Q18" s="136">
        <v>1.5098722415795587</v>
      </c>
      <c r="R18" s="137"/>
    </row>
    <row r="20" spans="1:20" x14ac:dyDescent="0.2">
      <c r="A20" s="3" t="s">
        <v>169</v>
      </c>
      <c r="B20" s="1" t="str">
        <f>B1</f>
        <v>今後のくらしの中で重視していきたいこと</v>
      </c>
      <c r="C20" s="8"/>
      <c r="D20" s="9"/>
      <c r="E20" s="8"/>
      <c r="F20" s="8"/>
      <c r="G20" s="8"/>
      <c r="H20" s="9" t="s">
        <v>1</v>
      </c>
      <c r="I20" s="8"/>
      <c r="J20" s="8"/>
      <c r="K20" s="8"/>
      <c r="L20" s="8"/>
      <c r="M20" s="8"/>
      <c r="N20" s="8"/>
      <c r="O20" s="8"/>
      <c r="P20" s="8"/>
    </row>
    <row r="21" spans="1:20" ht="32.4" x14ac:dyDescent="0.2">
      <c r="A21" s="12" t="s">
        <v>62</v>
      </c>
      <c r="B21" s="67" t="str">
        <f>B2</f>
        <v>調査数</v>
      </c>
      <c r="C21" s="68" t="str">
        <f t="shared" ref="C21:Q21" si="9">C2</f>
        <v>健康・体力づくり</v>
      </c>
      <c r="D21" s="69" t="str">
        <f t="shared" si="9"/>
        <v>家計の安定・充実</v>
      </c>
      <c r="E21" s="69" t="str">
        <f t="shared" si="9"/>
        <v>知識や教養の向上</v>
      </c>
      <c r="F21" s="69" t="str">
        <f t="shared" si="9"/>
        <v>社会的地位の向上</v>
      </c>
      <c r="G21" s="69" t="str">
        <f t="shared" si="9"/>
        <v>仕事（家業・学業を含む）</v>
      </c>
      <c r="H21" s="69" t="str">
        <f t="shared" si="9"/>
        <v>趣味・レジャー</v>
      </c>
      <c r="I21" s="70" t="str">
        <f t="shared" si="9"/>
        <v>ボランティアや地域活動</v>
      </c>
      <c r="J21" s="114" t="str">
        <f t="shared" si="9"/>
        <v>家族との団らん</v>
      </c>
      <c r="K21" s="113" t="str">
        <f t="shared" si="9"/>
        <v>家族の介護</v>
      </c>
      <c r="L21" s="69" t="str">
        <f t="shared" si="9"/>
        <v>子育て・子どもの教育</v>
      </c>
      <c r="M21" s="69" t="str">
        <f t="shared" si="9"/>
        <v>衣・食生活の充実</v>
      </c>
      <c r="N21" s="70" t="str">
        <f t="shared" si="9"/>
        <v>住まいの改善・充実</v>
      </c>
      <c r="O21" s="70" t="str">
        <f t="shared" si="9"/>
        <v>老後の生活への準備</v>
      </c>
      <c r="P21" s="70" t="str">
        <f t="shared" si="9"/>
        <v>その他</v>
      </c>
      <c r="Q21" s="70" t="str">
        <f t="shared" si="9"/>
        <v>特にない</v>
      </c>
      <c r="R21" s="71"/>
      <c r="S21" s="111" t="s">
        <v>122</v>
      </c>
      <c r="T21" s="223"/>
    </row>
    <row r="22" spans="1:20" x14ac:dyDescent="0.2">
      <c r="A22" s="286" t="str">
        <f>'問3M（表）'!A22:A23</f>
        <v>全体(n = 1,553 )　　</v>
      </c>
      <c r="B22" s="36">
        <f>'問3M（表）'!B22</f>
        <v>1553</v>
      </c>
      <c r="C22" s="36">
        <f t="shared" ref="C22:Q22" si="10">SUM(C24,C26,C28,C30,C32,C34,C36)</f>
        <v>993</v>
      </c>
      <c r="D22" s="36">
        <f t="shared" si="10"/>
        <v>713</v>
      </c>
      <c r="E22" s="36">
        <f t="shared" si="10"/>
        <v>149</v>
      </c>
      <c r="F22" s="36">
        <f t="shared" si="10"/>
        <v>19</v>
      </c>
      <c r="G22" s="36">
        <f t="shared" si="10"/>
        <v>264</v>
      </c>
      <c r="H22" s="36">
        <f t="shared" si="10"/>
        <v>278</v>
      </c>
      <c r="I22" s="36">
        <f t="shared" si="10"/>
        <v>49</v>
      </c>
      <c r="J22" s="36">
        <f t="shared" si="10"/>
        <v>234</v>
      </c>
      <c r="K22" s="36">
        <f t="shared" si="10"/>
        <v>195</v>
      </c>
      <c r="L22" s="36">
        <f t="shared" si="10"/>
        <v>248</v>
      </c>
      <c r="M22" s="36">
        <f t="shared" si="10"/>
        <v>136</v>
      </c>
      <c r="N22" s="36">
        <f t="shared" si="10"/>
        <v>208</v>
      </c>
      <c r="O22" s="36">
        <f t="shared" si="10"/>
        <v>590</v>
      </c>
      <c r="P22" s="36">
        <f t="shared" si="10"/>
        <v>21</v>
      </c>
      <c r="Q22" s="36">
        <f t="shared" si="10"/>
        <v>24</v>
      </c>
      <c r="R22" s="36"/>
      <c r="S22" s="112">
        <f>SUM($C22:R22)</f>
        <v>4121</v>
      </c>
      <c r="T22" s="185"/>
    </row>
    <row r="23" spans="1:20" x14ac:dyDescent="0.2">
      <c r="A23" s="287"/>
      <c r="B23" s="20">
        <f>B22/$B$22*100</f>
        <v>100</v>
      </c>
      <c r="C23" s="20">
        <f t="shared" ref="C23" si="11">C22/$B22*100</f>
        <v>63.9407598197038</v>
      </c>
      <c r="D23" s="20">
        <f t="shared" ref="D23" si="12">D22/$B22*100</f>
        <v>45.9111397295557</v>
      </c>
      <c r="E23" s="20">
        <f t="shared" ref="E23" si="13">E22/$B22*100</f>
        <v>9.5943335479716669</v>
      </c>
      <c r="F23" s="20">
        <f t="shared" ref="F23" si="14">F22/$B22*100</f>
        <v>1.2234385061171926</v>
      </c>
      <c r="G23" s="20">
        <f t="shared" ref="G23" si="15">G22/$B22*100</f>
        <v>16.99935608499678</v>
      </c>
      <c r="H23" s="20">
        <f t="shared" ref="H23" si="16">H22/$B22*100</f>
        <v>17.900837089504186</v>
      </c>
      <c r="I23" s="20">
        <f t="shared" ref="I23" si="17">I22/$B22*100</f>
        <v>3.1551835157759176</v>
      </c>
      <c r="J23" s="20">
        <f t="shared" ref="J23" si="18">J22/$B22*100</f>
        <v>15.067611075338055</v>
      </c>
      <c r="K23" s="20">
        <f t="shared" ref="K23" si="19">K22/$B22*100</f>
        <v>12.556342562781714</v>
      </c>
      <c r="L23" s="20">
        <f t="shared" ref="L23" si="20">L22/$B22*100</f>
        <v>15.96909207984546</v>
      </c>
      <c r="M23" s="20">
        <f t="shared" ref="M23" si="21">M22/$B22*100</f>
        <v>8.7572440437862209</v>
      </c>
      <c r="N23" s="20">
        <f t="shared" ref="N23" si="22">N22/$B22*100</f>
        <v>13.39343206696716</v>
      </c>
      <c r="O23" s="20">
        <f t="shared" ref="O23" si="23">O22/$B22*100</f>
        <v>37.990985189954927</v>
      </c>
      <c r="P23" s="20">
        <f t="shared" ref="P23" si="24">P22/$B22*100</f>
        <v>1.3522215067611076</v>
      </c>
      <c r="Q23" s="20">
        <f t="shared" ref="Q23" si="25">Q22/$B22*100</f>
        <v>1.5453960077269802</v>
      </c>
      <c r="R23" s="20"/>
      <c r="S23" s="112"/>
    </row>
    <row r="24" spans="1:20" ht="13.5" customHeight="1" x14ac:dyDescent="0.2">
      <c r="A24" s="286" t="str">
        <f>'問3M（表）'!A24:A25</f>
        <v>18～19歳(n = 14 )　　</v>
      </c>
      <c r="B24" s="36">
        <f>'問3M（表）'!B24</f>
        <v>14</v>
      </c>
      <c r="C24" s="32">
        <v>7</v>
      </c>
      <c r="D24" s="33">
        <v>8</v>
      </c>
      <c r="E24" s="33">
        <v>6</v>
      </c>
      <c r="F24" s="33">
        <v>2</v>
      </c>
      <c r="G24" s="33">
        <v>4</v>
      </c>
      <c r="H24" s="33">
        <v>5</v>
      </c>
      <c r="I24" s="34">
        <v>0</v>
      </c>
      <c r="J24" s="49">
        <v>0</v>
      </c>
      <c r="K24" s="48">
        <v>0</v>
      </c>
      <c r="L24" s="33">
        <v>0</v>
      </c>
      <c r="M24" s="33">
        <v>2</v>
      </c>
      <c r="N24" s="33">
        <v>1</v>
      </c>
      <c r="O24" s="34">
        <v>1</v>
      </c>
      <c r="P24" s="34">
        <v>0</v>
      </c>
      <c r="Q24" s="34">
        <v>0</v>
      </c>
      <c r="R24" s="35"/>
      <c r="S24" s="112">
        <f>SUM($C24:R24)</f>
        <v>36</v>
      </c>
      <c r="T24" t="str">
        <f>" 18～19歳（N = "&amp;$S$24&amp;" : n = "&amp;$B$24&amp;"）"</f>
        <v xml:space="preserve"> 18～19歳（N = 36 : n = 14）</v>
      </c>
    </row>
    <row r="25" spans="1:20" x14ac:dyDescent="0.2">
      <c r="A25" s="287"/>
      <c r="B25" s="20">
        <f>B24/$B$22*100</f>
        <v>0.90148100450740498</v>
      </c>
      <c r="C25" s="20">
        <f t="shared" ref="C25" si="26">C24/$B24*100</f>
        <v>50</v>
      </c>
      <c r="D25" s="20">
        <f t="shared" ref="D25" si="27">D24/$B24*100</f>
        <v>57.142857142857139</v>
      </c>
      <c r="E25" s="20">
        <f t="shared" ref="E25" si="28">E24/$B24*100</f>
        <v>42.857142857142854</v>
      </c>
      <c r="F25" s="20">
        <f t="shared" ref="F25" si="29">F24/$B24*100</f>
        <v>14.285714285714285</v>
      </c>
      <c r="G25" s="20">
        <f t="shared" ref="G25" si="30">G24/$B24*100</f>
        <v>28.571428571428569</v>
      </c>
      <c r="H25" s="20">
        <f t="shared" ref="H25" si="31">H24/$B24*100</f>
        <v>35.714285714285715</v>
      </c>
      <c r="I25" s="20">
        <f t="shared" ref="I25" si="32">I24/$B24*100</f>
        <v>0</v>
      </c>
      <c r="J25" s="20">
        <f t="shared" ref="J25" si="33">J24/$B24*100</f>
        <v>0</v>
      </c>
      <c r="K25" s="20">
        <f t="shared" ref="K25" si="34">K24/$B24*100</f>
        <v>0</v>
      </c>
      <c r="L25" s="20">
        <f t="shared" ref="L25" si="35">L24/$B24*100</f>
        <v>0</v>
      </c>
      <c r="M25" s="20">
        <f t="shared" ref="M25" si="36">M24/$B24*100</f>
        <v>14.285714285714285</v>
      </c>
      <c r="N25" s="20">
        <f t="shared" ref="N25" si="37">N24/$B24*100</f>
        <v>7.1428571428571423</v>
      </c>
      <c r="O25" s="20">
        <f t="shared" ref="O25" si="38">O24/$B24*100</f>
        <v>7.1428571428571423</v>
      </c>
      <c r="P25" s="20">
        <f t="shared" ref="P25" si="39">P24/$B24*100</f>
        <v>0</v>
      </c>
      <c r="Q25" s="20">
        <f t="shared" ref="Q25" si="40">Q24/$B24*100</f>
        <v>0</v>
      </c>
      <c r="R25" s="20"/>
      <c r="S25" s="112"/>
    </row>
    <row r="26" spans="1:20" ht="13.5" customHeight="1" x14ac:dyDescent="0.2">
      <c r="A26" s="286" t="str">
        <f>'問3M（表）'!A26:A27</f>
        <v>20～29歳(n = 114 )　　</v>
      </c>
      <c r="B26" s="36">
        <f>'問3M（表）'!B26</f>
        <v>114</v>
      </c>
      <c r="C26" s="32">
        <v>46</v>
      </c>
      <c r="D26" s="33">
        <v>52</v>
      </c>
      <c r="E26" s="33">
        <v>27</v>
      </c>
      <c r="F26" s="33">
        <v>8</v>
      </c>
      <c r="G26" s="33">
        <v>48</v>
      </c>
      <c r="H26" s="33">
        <v>44</v>
      </c>
      <c r="I26" s="34">
        <v>0</v>
      </c>
      <c r="J26" s="49">
        <v>28</v>
      </c>
      <c r="K26" s="48">
        <v>3</v>
      </c>
      <c r="L26" s="33">
        <v>15</v>
      </c>
      <c r="M26" s="33">
        <v>18</v>
      </c>
      <c r="N26" s="33">
        <v>10</v>
      </c>
      <c r="O26" s="34">
        <v>10</v>
      </c>
      <c r="P26" s="34">
        <v>1</v>
      </c>
      <c r="Q26" s="34">
        <v>6</v>
      </c>
      <c r="R26" s="35"/>
      <c r="S26" s="112">
        <f>SUM($C26:R26)</f>
        <v>316</v>
      </c>
      <c r="T26" t="str">
        <f>" 20～29歳（N = "&amp;$S$26&amp;" : n = "&amp;$B$26&amp;"）"</f>
        <v xml:space="preserve"> 20～29歳（N = 316 : n = 114）</v>
      </c>
    </row>
    <row r="27" spans="1:20" x14ac:dyDescent="0.2">
      <c r="A27" s="287"/>
      <c r="B27" s="20">
        <f>B26/$B$22*100</f>
        <v>7.3406310367031544</v>
      </c>
      <c r="C27" s="20">
        <f t="shared" ref="C27" si="41">C26/$B26*100</f>
        <v>40.350877192982452</v>
      </c>
      <c r="D27" s="20">
        <f t="shared" ref="D27" si="42">D26/$B26*100</f>
        <v>45.614035087719294</v>
      </c>
      <c r="E27" s="20">
        <f t="shared" ref="E27" si="43">E26/$B26*100</f>
        <v>23.684210526315788</v>
      </c>
      <c r="F27" s="20">
        <f t="shared" ref="F27" si="44">F26/$B26*100</f>
        <v>7.0175438596491224</v>
      </c>
      <c r="G27" s="20">
        <f t="shared" ref="G27" si="45">G26/$B26*100</f>
        <v>42.105263157894733</v>
      </c>
      <c r="H27" s="20">
        <f t="shared" ref="H27" si="46">H26/$B26*100</f>
        <v>38.596491228070171</v>
      </c>
      <c r="I27" s="20">
        <f t="shared" ref="I27" si="47">I26/$B26*100</f>
        <v>0</v>
      </c>
      <c r="J27" s="20">
        <f t="shared" ref="J27" si="48">J26/$B26*100</f>
        <v>24.561403508771928</v>
      </c>
      <c r="K27" s="20">
        <f t="shared" ref="K27" si="49">K26/$B26*100</f>
        <v>2.6315789473684208</v>
      </c>
      <c r="L27" s="20">
        <f t="shared" ref="L27" si="50">L26/$B26*100</f>
        <v>13.157894736842104</v>
      </c>
      <c r="M27" s="20">
        <f t="shared" ref="M27" si="51">M26/$B26*100</f>
        <v>15.789473684210526</v>
      </c>
      <c r="N27" s="20">
        <f t="shared" ref="N27" si="52">N26/$B26*100</f>
        <v>8.7719298245614024</v>
      </c>
      <c r="O27" s="20">
        <f t="shared" ref="O27" si="53">O26/$B26*100</f>
        <v>8.7719298245614024</v>
      </c>
      <c r="P27" s="20">
        <f t="shared" ref="P27" si="54">P26/$B26*100</f>
        <v>0.8771929824561403</v>
      </c>
      <c r="Q27" s="20">
        <f t="shared" ref="Q27" si="55">Q26/$B26*100</f>
        <v>5.2631578947368416</v>
      </c>
      <c r="R27" s="20"/>
      <c r="S27" s="112"/>
    </row>
    <row r="28" spans="1:20" ht="13.5" customHeight="1" x14ac:dyDescent="0.2">
      <c r="A28" s="286" t="str">
        <f>'問3M（表）'!A28:A29</f>
        <v>30～39歳(n = 174 )　　</v>
      </c>
      <c r="B28" s="36">
        <f>'問3M（表）'!B28</f>
        <v>174</v>
      </c>
      <c r="C28" s="32">
        <v>61</v>
      </c>
      <c r="D28" s="33">
        <v>112</v>
      </c>
      <c r="E28" s="33">
        <v>16</v>
      </c>
      <c r="F28" s="33">
        <v>2</v>
      </c>
      <c r="G28" s="33">
        <v>41</v>
      </c>
      <c r="H28" s="33">
        <v>33</v>
      </c>
      <c r="I28" s="34">
        <v>1</v>
      </c>
      <c r="J28" s="49">
        <v>52</v>
      </c>
      <c r="K28" s="48">
        <v>5</v>
      </c>
      <c r="L28" s="33">
        <v>106</v>
      </c>
      <c r="M28" s="33">
        <v>25</v>
      </c>
      <c r="N28" s="33">
        <v>25</v>
      </c>
      <c r="O28" s="34">
        <v>17</v>
      </c>
      <c r="P28" s="34">
        <v>1</v>
      </c>
      <c r="Q28" s="34">
        <v>1</v>
      </c>
      <c r="R28" s="35"/>
      <c r="S28" s="112">
        <f>SUM($C28:R28)</f>
        <v>498</v>
      </c>
      <c r="T28" t="str">
        <f>" 30～39歳（N = "&amp;$S$28&amp;" : n = "&amp;$B$28&amp;"）"</f>
        <v xml:space="preserve"> 30～39歳（N = 498 : n = 174）</v>
      </c>
    </row>
    <row r="29" spans="1:20" x14ac:dyDescent="0.2">
      <c r="A29" s="287"/>
      <c r="B29" s="20">
        <f>B28/$B$22*100</f>
        <v>11.204121056020606</v>
      </c>
      <c r="C29" s="20">
        <f t="shared" ref="C29" si="56">C28/$B28*100</f>
        <v>35.05747126436782</v>
      </c>
      <c r="D29" s="20">
        <f t="shared" ref="D29" si="57">D28/$B28*100</f>
        <v>64.367816091954026</v>
      </c>
      <c r="E29" s="20">
        <f t="shared" ref="E29" si="58">E28/$B28*100</f>
        <v>9.1954022988505741</v>
      </c>
      <c r="F29" s="20">
        <f t="shared" ref="F29" si="59">F28/$B28*100</f>
        <v>1.1494252873563218</v>
      </c>
      <c r="G29" s="20">
        <f t="shared" ref="G29" si="60">G28/$B28*100</f>
        <v>23.563218390804597</v>
      </c>
      <c r="H29" s="20">
        <f t="shared" ref="H29" si="61">H28/$B28*100</f>
        <v>18.96551724137931</v>
      </c>
      <c r="I29" s="20">
        <f t="shared" ref="I29" si="62">I28/$B28*100</f>
        <v>0.57471264367816088</v>
      </c>
      <c r="J29" s="20">
        <f t="shared" ref="J29" si="63">J28/$B28*100</f>
        <v>29.885057471264371</v>
      </c>
      <c r="K29" s="20">
        <f t="shared" ref="K29" si="64">K28/$B28*100</f>
        <v>2.8735632183908044</v>
      </c>
      <c r="L29" s="20">
        <f t="shared" ref="L29" si="65">L28/$B28*100</f>
        <v>60.919540229885058</v>
      </c>
      <c r="M29" s="20">
        <f t="shared" ref="M29" si="66">M28/$B28*100</f>
        <v>14.367816091954023</v>
      </c>
      <c r="N29" s="20">
        <f t="shared" ref="N29" si="67">N28/$B28*100</f>
        <v>14.367816091954023</v>
      </c>
      <c r="O29" s="20">
        <f t="shared" ref="O29" si="68">O28/$B28*100</f>
        <v>9.7701149425287355</v>
      </c>
      <c r="P29" s="20">
        <f t="shared" ref="P29" si="69">P28/$B28*100</f>
        <v>0.57471264367816088</v>
      </c>
      <c r="Q29" s="20">
        <f t="shared" ref="Q29" si="70">Q28/$B28*100</f>
        <v>0.57471264367816088</v>
      </c>
      <c r="R29" s="20"/>
      <c r="S29" s="112"/>
    </row>
    <row r="30" spans="1:20" ht="13.5" customHeight="1" x14ac:dyDescent="0.2">
      <c r="A30" s="286" t="str">
        <f>'問3M（表）'!A30:A31</f>
        <v>40～49歳(n = 249 )　　</v>
      </c>
      <c r="B30" s="36">
        <f>'問3M（表）'!B30</f>
        <v>249</v>
      </c>
      <c r="C30" s="32">
        <v>128</v>
      </c>
      <c r="D30" s="33">
        <v>140</v>
      </c>
      <c r="E30" s="33">
        <v>20</v>
      </c>
      <c r="F30" s="33">
        <v>5</v>
      </c>
      <c r="G30" s="33">
        <v>64</v>
      </c>
      <c r="H30" s="33">
        <v>41</v>
      </c>
      <c r="I30" s="34">
        <v>3</v>
      </c>
      <c r="J30" s="49">
        <v>61</v>
      </c>
      <c r="K30" s="48">
        <v>24</v>
      </c>
      <c r="L30" s="33">
        <v>97</v>
      </c>
      <c r="M30" s="33">
        <v>29</v>
      </c>
      <c r="N30" s="33">
        <v>29</v>
      </c>
      <c r="O30" s="34">
        <v>50</v>
      </c>
      <c r="P30" s="34">
        <v>3</v>
      </c>
      <c r="Q30" s="34">
        <v>3</v>
      </c>
      <c r="R30" s="35"/>
      <c r="S30" s="112">
        <f>SUM($C30:R30)</f>
        <v>697</v>
      </c>
      <c r="T30" t="str">
        <f>" 40～49歳（N = "&amp;$S$30&amp;" : n = "&amp;$B$30&amp;"）"</f>
        <v xml:space="preserve"> 40～49歳（N = 697 : n = 249）</v>
      </c>
    </row>
    <row r="31" spans="1:20" x14ac:dyDescent="0.2">
      <c r="A31" s="287"/>
      <c r="B31" s="20">
        <f>B30/$B$22*100</f>
        <v>16.033483580167417</v>
      </c>
      <c r="C31" s="20">
        <f t="shared" ref="C31" si="71">C30/$B30*100</f>
        <v>51.405622489959832</v>
      </c>
      <c r="D31" s="20">
        <f t="shared" ref="D31" si="72">D30/$B30*100</f>
        <v>56.224899598393577</v>
      </c>
      <c r="E31" s="20">
        <f t="shared" ref="E31" si="73">E30/$B30*100</f>
        <v>8.0321285140562253</v>
      </c>
      <c r="F31" s="20">
        <f t="shared" ref="F31" si="74">F30/$B30*100</f>
        <v>2.0080321285140563</v>
      </c>
      <c r="G31" s="20">
        <f t="shared" ref="G31" si="75">G30/$B30*100</f>
        <v>25.702811244979916</v>
      </c>
      <c r="H31" s="20">
        <f t="shared" ref="H31" si="76">H30/$B30*100</f>
        <v>16.46586345381526</v>
      </c>
      <c r="I31" s="20">
        <f t="shared" ref="I31" si="77">I30/$B30*100</f>
        <v>1.2048192771084338</v>
      </c>
      <c r="J31" s="20">
        <f t="shared" ref="J31" si="78">J30/$B30*100</f>
        <v>24.497991967871485</v>
      </c>
      <c r="K31" s="20">
        <f t="shared" ref="K31" si="79">K30/$B30*100</f>
        <v>9.6385542168674707</v>
      </c>
      <c r="L31" s="20">
        <f t="shared" ref="L31" si="80">L30/$B30*100</f>
        <v>38.955823293172692</v>
      </c>
      <c r="M31" s="20">
        <f t="shared" ref="M31" si="81">M30/$B30*100</f>
        <v>11.646586345381527</v>
      </c>
      <c r="N31" s="20">
        <f t="shared" ref="N31" si="82">N30/$B30*100</f>
        <v>11.646586345381527</v>
      </c>
      <c r="O31" s="20">
        <f t="shared" ref="O31" si="83">O30/$B30*100</f>
        <v>20.080321285140563</v>
      </c>
      <c r="P31" s="20">
        <f t="shared" ref="P31" si="84">P30/$B30*100</f>
        <v>1.2048192771084338</v>
      </c>
      <c r="Q31" s="20">
        <f t="shared" ref="Q31" si="85">Q30/$B30*100</f>
        <v>1.2048192771084338</v>
      </c>
      <c r="R31" s="20"/>
      <c r="S31" s="214"/>
    </row>
    <row r="32" spans="1:20" ht="13.5" customHeight="1" x14ac:dyDescent="0.2">
      <c r="A32" s="286" t="str">
        <f>'問3M（表）'!A32:A33</f>
        <v>50～59歳(n = 250 )　　</v>
      </c>
      <c r="B32" s="36">
        <f>'問3M（表）'!B32</f>
        <v>250</v>
      </c>
      <c r="C32" s="32">
        <v>160</v>
      </c>
      <c r="D32" s="33">
        <v>136</v>
      </c>
      <c r="E32" s="33">
        <v>22</v>
      </c>
      <c r="F32" s="33">
        <v>2</v>
      </c>
      <c r="G32" s="33">
        <v>56</v>
      </c>
      <c r="H32" s="33">
        <v>44</v>
      </c>
      <c r="I32" s="34">
        <v>8</v>
      </c>
      <c r="J32" s="49">
        <v>31</v>
      </c>
      <c r="K32" s="48">
        <v>44</v>
      </c>
      <c r="L32" s="33">
        <v>25</v>
      </c>
      <c r="M32" s="33">
        <v>13</v>
      </c>
      <c r="N32" s="33">
        <v>38</v>
      </c>
      <c r="O32" s="34">
        <v>118</v>
      </c>
      <c r="P32" s="34">
        <v>3</v>
      </c>
      <c r="Q32" s="34">
        <v>1</v>
      </c>
      <c r="R32" s="35"/>
      <c r="S32" s="112">
        <f>SUM($C32:R32)</f>
        <v>701</v>
      </c>
      <c r="T32" t="str">
        <f>" 50～59歳（N = "&amp;$S$32&amp;" : n = "&amp;$B$32&amp;"）"</f>
        <v xml:space="preserve"> 50～59歳（N = 701 : n = 250）</v>
      </c>
    </row>
    <row r="33" spans="1:35" x14ac:dyDescent="0.2">
      <c r="A33" s="287"/>
      <c r="B33" s="20">
        <f>B32/$B$22*100</f>
        <v>16.097875080489377</v>
      </c>
      <c r="C33" s="20">
        <f t="shared" ref="C33" si="86">C32/$B32*100</f>
        <v>64</v>
      </c>
      <c r="D33" s="20">
        <f t="shared" ref="D33" si="87">D32/$B32*100</f>
        <v>54.400000000000006</v>
      </c>
      <c r="E33" s="20">
        <f t="shared" ref="E33" si="88">E32/$B32*100</f>
        <v>8.7999999999999989</v>
      </c>
      <c r="F33" s="20">
        <f t="shared" ref="F33" si="89">F32/$B32*100</f>
        <v>0.8</v>
      </c>
      <c r="G33" s="20">
        <f t="shared" ref="G33" si="90">G32/$B32*100</f>
        <v>22.400000000000002</v>
      </c>
      <c r="H33" s="20">
        <f t="shared" ref="H33" si="91">H32/$B32*100</f>
        <v>17.599999999999998</v>
      </c>
      <c r="I33" s="20">
        <f t="shared" ref="I33" si="92">I32/$B32*100</f>
        <v>3.2</v>
      </c>
      <c r="J33" s="20">
        <f t="shared" ref="J33" si="93">J32/$B32*100</f>
        <v>12.4</v>
      </c>
      <c r="K33" s="20">
        <f t="shared" ref="K33" si="94">K32/$B32*100</f>
        <v>17.599999999999998</v>
      </c>
      <c r="L33" s="20">
        <f t="shared" ref="L33" si="95">L32/$B32*100</f>
        <v>10</v>
      </c>
      <c r="M33" s="20">
        <f t="shared" ref="M33" si="96">M32/$B32*100</f>
        <v>5.2</v>
      </c>
      <c r="N33" s="20">
        <f t="shared" ref="N33" si="97">N32/$B32*100</f>
        <v>15.2</v>
      </c>
      <c r="O33" s="20">
        <f t="shared" ref="O33" si="98">O32/$B32*100</f>
        <v>47.199999999999996</v>
      </c>
      <c r="P33" s="20">
        <f t="shared" ref="P33" si="99">P32/$B32*100</f>
        <v>1.2</v>
      </c>
      <c r="Q33" s="20">
        <f t="shared" ref="Q33" si="100">Q32/$B32*100</f>
        <v>0.4</v>
      </c>
      <c r="R33" s="20"/>
      <c r="S33" s="214"/>
    </row>
    <row r="34" spans="1:35" ht="13.5" customHeight="1" x14ac:dyDescent="0.2">
      <c r="A34" s="286" t="str">
        <f>'問3M（表）'!A34:A35</f>
        <v>60～69歳(n = 329 )　　</v>
      </c>
      <c r="B34" s="36">
        <f>'問3M（表）'!B34</f>
        <v>329</v>
      </c>
      <c r="C34" s="32">
        <v>269</v>
      </c>
      <c r="D34" s="33">
        <v>146</v>
      </c>
      <c r="E34" s="33">
        <v>24</v>
      </c>
      <c r="F34" s="33">
        <v>0</v>
      </c>
      <c r="G34" s="33">
        <v>31</v>
      </c>
      <c r="H34" s="33">
        <v>65</v>
      </c>
      <c r="I34" s="34">
        <v>16</v>
      </c>
      <c r="J34" s="49">
        <v>25</v>
      </c>
      <c r="K34" s="48">
        <v>49</v>
      </c>
      <c r="L34" s="33">
        <v>4</v>
      </c>
      <c r="M34" s="33">
        <v>12</v>
      </c>
      <c r="N34" s="33">
        <v>54</v>
      </c>
      <c r="O34" s="34">
        <v>198</v>
      </c>
      <c r="P34" s="34">
        <v>6</v>
      </c>
      <c r="Q34" s="34">
        <v>2</v>
      </c>
      <c r="R34" s="35"/>
      <c r="S34" s="112">
        <f>SUM($C34:R34)</f>
        <v>901</v>
      </c>
      <c r="T34" t="str">
        <f>" 60～69歳（N = "&amp;$S$34&amp;" : n = "&amp;$B$34&amp;"）"</f>
        <v xml:space="preserve"> 60～69歳（N = 901 : n = 329）</v>
      </c>
    </row>
    <row r="35" spans="1:35" x14ac:dyDescent="0.2">
      <c r="A35" s="287"/>
      <c r="B35" s="20">
        <f>B34/$B$22*100</f>
        <v>21.184803605924017</v>
      </c>
      <c r="C35" s="20">
        <f t="shared" ref="C35" si="101">C34/$B34*100</f>
        <v>81.762917933130694</v>
      </c>
      <c r="D35" s="20">
        <f t="shared" ref="D35" si="102">D34/$B34*100</f>
        <v>44.376899696048632</v>
      </c>
      <c r="E35" s="20">
        <f t="shared" ref="E35" si="103">E34/$B34*100</f>
        <v>7.2948328267477196</v>
      </c>
      <c r="F35" s="20">
        <f t="shared" ref="F35" si="104">F34/$B34*100</f>
        <v>0</v>
      </c>
      <c r="G35" s="20">
        <f t="shared" ref="G35" si="105">G34/$B34*100</f>
        <v>9.4224924012158056</v>
      </c>
      <c r="H35" s="20">
        <f t="shared" ref="H35" si="106">H34/$B34*100</f>
        <v>19.756838905775076</v>
      </c>
      <c r="I35" s="20">
        <f t="shared" ref="I35" si="107">I34/$B34*100</f>
        <v>4.86322188449848</v>
      </c>
      <c r="J35" s="20">
        <f t="shared" ref="J35" si="108">J34/$B34*100</f>
        <v>7.598784194528875</v>
      </c>
      <c r="K35" s="20">
        <f t="shared" ref="K35" si="109">K34/$B34*100</f>
        <v>14.893617021276595</v>
      </c>
      <c r="L35" s="20">
        <f t="shared" ref="L35" si="110">L34/$B34*100</f>
        <v>1.21580547112462</v>
      </c>
      <c r="M35" s="20">
        <f t="shared" ref="M35" si="111">M34/$B34*100</f>
        <v>3.6474164133738598</v>
      </c>
      <c r="N35" s="20">
        <f t="shared" ref="N35" si="112">N34/$B34*100</f>
        <v>16.413373860182372</v>
      </c>
      <c r="O35" s="20">
        <f t="shared" ref="O35" si="113">O34/$B34*100</f>
        <v>60.182370820668694</v>
      </c>
      <c r="P35" s="20">
        <f t="shared" ref="P35" si="114">P34/$B34*100</f>
        <v>1.8237082066869299</v>
      </c>
      <c r="Q35" s="20">
        <f t="shared" ref="Q35" si="115">Q34/$B34*100</f>
        <v>0.60790273556231</v>
      </c>
      <c r="R35" s="20"/>
      <c r="S35" s="214"/>
    </row>
    <row r="36" spans="1:35" ht="13.5" customHeight="1" x14ac:dyDescent="0.2">
      <c r="A36" s="286" t="str">
        <f>'問3M（表）'!A36:A37</f>
        <v>70歳以上(n = 382 )　　</v>
      </c>
      <c r="B36" s="36">
        <f>'問3M（表）'!B36</f>
        <v>382</v>
      </c>
      <c r="C36" s="32">
        <v>322</v>
      </c>
      <c r="D36" s="33">
        <v>119</v>
      </c>
      <c r="E36" s="33">
        <v>34</v>
      </c>
      <c r="F36" s="33">
        <v>0</v>
      </c>
      <c r="G36" s="33">
        <v>20</v>
      </c>
      <c r="H36" s="33">
        <v>46</v>
      </c>
      <c r="I36" s="34">
        <v>21</v>
      </c>
      <c r="J36" s="49">
        <v>37</v>
      </c>
      <c r="K36" s="48">
        <v>70</v>
      </c>
      <c r="L36" s="33">
        <v>1</v>
      </c>
      <c r="M36" s="33">
        <v>37</v>
      </c>
      <c r="N36" s="33">
        <v>51</v>
      </c>
      <c r="O36" s="34">
        <v>196</v>
      </c>
      <c r="P36" s="34">
        <v>7</v>
      </c>
      <c r="Q36" s="34">
        <v>11</v>
      </c>
      <c r="R36" s="35"/>
      <c r="S36" s="112">
        <f>SUM($C36:R36)</f>
        <v>972</v>
      </c>
      <c r="T36" t="str">
        <f>" 70歳以上（N = "&amp;$S$36&amp;" : n = "&amp;$B$36&amp;"）"</f>
        <v xml:space="preserve"> 70歳以上（N = 972 : n = 382）</v>
      </c>
    </row>
    <row r="37" spans="1:35" x14ac:dyDescent="0.2">
      <c r="A37" s="287"/>
      <c r="B37" s="20">
        <f>B36/$B$22*100</f>
        <v>24.597553122987765</v>
      </c>
      <c r="C37" s="20">
        <f t="shared" ref="C37" si="116">C36/$B36*100</f>
        <v>84.293193717277475</v>
      </c>
      <c r="D37" s="20">
        <f t="shared" ref="D37" si="117">D36/$B36*100</f>
        <v>31.151832460732987</v>
      </c>
      <c r="E37" s="20">
        <f t="shared" ref="E37" si="118">E36/$B36*100</f>
        <v>8.9005235602094235</v>
      </c>
      <c r="F37" s="20">
        <f t="shared" ref="F37" si="119">F36/$B36*100</f>
        <v>0</v>
      </c>
      <c r="G37" s="20">
        <f t="shared" ref="G37" si="120">G36/$B36*100</f>
        <v>5.2356020942408374</v>
      </c>
      <c r="H37" s="20">
        <f t="shared" ref="H37" si="121">H36/$B36*100</f>
        <v>12.041884816753926</v>
      </c>
      <c r="I37" s="20">
        <f t="shared" ref="I37" si="122">I36/$B36*100</f>
        <v>5.4973821989528799</v>
      </c>
      <c r="J37" s="20">
        <f t="shared" ref="J37" si="123">J36/$B36*100</f>
        <v>9.6858638743455501</v>
      </c>
      <c r="K37" s="20">
        <f t="shared" ref="K37" si="124">K36/$B36*100</f>
        <v>18.32460732984293</v>
      </c>
      <c r="L37" s="20">
        <f t="shared" ref="L37" si="125">L36/$B36*100</f>
        <v>0.26178010471204188</v>
      </c>
      <c r="M37" s="20">
        <f t="shared" ref="M37" si="126">M36/$B36*100</f>
        <v>9.6858638743455501</v>
      </c>
      <c r="N37" s="20">
        <f t="shared" ref="N37" si="127">N36/$B36*100</f>
        <v>13.350785340314136</v>
      </c>
      <c r="O37" s="20">
        <f t="shared" ref="O37" si="128">O36/$B36*100</f>
        <v>51.308900523560212</v>
      </c>
      <c r="P37" s="20">
        <f t="shared" ref="P37" si="129">P36/$B36*100</f>
        <v>1.832460732984293</v>
      </c>
      <c r="Q37" s="20">
        <f t="shared" ref="Q37" si="130">Q36/$B36*100</f>
        <v>2.8795811518324608</v>
      </c>
      <c r="R37" s="20"/>
      <c r="S37" s="214"/>
    </row>
    <row r="38" spans="1:35" s="205" customFormat="1" x14ac:dyDescent="0.2">
      <c r="A38" s="203"/>
      <c r="B38" s="201"/>
      <c r="C38" s="191">
        <f>_xlfn.RANK.EQ(C23,$C$23:$R$23,0)</f>
        <v>1</v>
      </c>
      <c r="D38" s="191">
        <f t="shared" ref="D38:R38" si="131">_xlfn.RANK.EQ(D23,$C$23:$R$23,0)</f>
        <v>2</v>
      </c>
      <c r="E38" s="191">
        <f t="shared" si="131"/>
        <v>10</v>
      </c>
      <c r="F38" s="191">
        <f t="shared" si="131"/>
        <v>15</v>
      </c>
      <c r="G38" s="191">
        <f t="shared" si="131"/>
        <v>5</v>
      </c>
      <c r="H38" s="191">
        <f t="shared" si="131"/>
        <v>4</v>
      </c>
      <c r="I38" s="191">
        <f t="shared" si="131"/>
        <v>12</v>
      </c>
      <c r="J38" s="191">
        <f t="shared" si="131"/>
        <v>7</v>
      </c>
      <c r="K38" s="191">
        <f t="shared" si="131"/>
        <v>9</v>
      </c>
      <c r="L38" s="191">
        <f t="shared" si="131"/>
        <v>6</v>
      </c>
      <c r="M38" s="191">
        <f t="shared" si="131"/>
        <v>11</v>
      </c>
      <c r="N38" s="191">
        <f t="shared" si="131"/>
        <v>8</v>
      </c>
      <c r="O38" s="191">
        <f t="shared" si="131"/>
        <v>3</v>
      </c>
      <c r="P38" s="191">
        <f t="shared" si="131"/>
        <v>14</v>
      </c>
      <c r="Q38" s="191">
        <f t="shared" si="131"/>
        <v>13</v>
      </c>
      <c r="R38" s="191" t="e">
        <f t="shared" si="131"/>
        <v>#N/A</v>
      </c>
      <c r="S38" s="204"/>
    </row>
    <row r="39" spans="1:35" x14ac:dyDescent="0.2">
      <c r="A39" s="26" t="s">
        <v>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35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L40" s="27">
        <v>10</v>
      </c>
      <c r="M40" s="27">
        <v>11</v>
      </c>
      <c r="N40" s="27">
        <v>12</v>
      </c>
      <c r="O40" s="27">
        <v>13</v>
      </c>
      <c r="P40" s="27">
        <v>14</v>
      </c>
      <c r="Q40" s="27">
        <v>15</v>
      </c>
      <c r="R40" s="27">
        <v>16</v>
      </c>
      <c r="T40" s="53"/>
      <c r="U40" s="27">
        <v>1</v>
      </c>
      <c r="V40" s="27">
        <v>2</v>
      </c>
      <c r="W40" s="27">
        <v>3</v>
      </c>
      <c r="X40" s="27">
        <v>4</v>
      </c>
      <c r="Y40" s="27">
        <v>5</v>
      </c>
      <c r="Z40" s="27">
        <v>6</v>
      </c>
      <c r="AA40" s="27">
        <v>7</v>
      </c>
      <c r="AB40" s="27">
        <v>8</v>
      </c>
      <c r="AC40" s="27">
        <v>9</v>
      </c>
      <c r="AD40" s="27">
        <v>10</v>
      </c>
      <c r="AE40" s="27">
        <v>11</v>
      </c>
      <c r="AF40" s="27">
        <v>12</v>
      </c>
      <c r="AG40" s="27">
        <v>13</v>
      </c>
      <c r="AH40" s="27">
        <v>14</v>
      </c>
      <c r="AI40" s="27">
        <v>15</v>
      </c>
    </row>
    <row r="41" spans="1:35" ht="32.4" x14ac:dyDescent="0.2">
      <c r="A41" s="12" t="str">
        <f>A21</f>
        <v>【年代別】</v>
      </c>
      <c r="B41" s="67" t="s">
        <v>161</v>
      </c>
      <c r="C41" s="68" t="s">
        <v>216</v>
      </c>
      <c r="D41" s="69" t="s">
        <v>217</v>
      </c>
      <c r="E41" s="69" t="s">
        <v>77</v>
      </c>
      <c r="F41" s="69" t="s">
        <v>180</v>
      </c>
      <c r="G41" s="69" t="s">
        <v>218</v>
      </c>
      <c r="H41" s="69" t="s">
        <v>55</v>
      </c>
      <c r="I41" s="70" t="s">
        <v>73</v>
      </c>
      <c r="J41" s="114" t="s">
        <v>219</v>
      </c>
      <c r="K41" s="113" t="s">
        <v>74</v>
      </c>
      <c r="L41" s="69" t="s">
        <v>220</v>
      </c>
      <c r="M41" s="69" t="s">
        <v>76</v>
      </c>
      <c r="N41" s="70" t="s">
        <v>221</v>
      </c>
      <c r="O41" s="70" t="s">
        <v>222</v>
      </c>
      <c r="P41" s="70" t="s">
        <v>60</v>
      </c>
      <c r="Q41" s="70" t="s">
        <v>78</v>
      </c>
      <c r="R41" s="71"/>
      <c r="S41" s="52" t="s">
        <v>35</v>
      </c>
      <c r="T41" s="12" t="str">
        <f>A41</f>
        <v>【年代別】</v>
      </c>
      <c r="U41" s="68" t="str">
        <f>C41</f>
        <v>健康・体力づくり</v>
      </c>
      <c r="V41" s="69" t="str">
        <f t="shared" ref="V41" si="132">D41</f>
        <v>家計の安定・充実</v>
      </c>
      <c r="W41" s="69" t="str">
        <f t="shared" ref="W41" si="133">E41</f>
        <v>老後の生活への準備</v>
      </c>
      <c r="X41" s="69" t="str">
        <f t="shared" ref="X41" si="134">F41</f>
        <v>趣味・レジャー</v>
      </c>
      <c r="Y41" s="69" t="str">
        <f t="shared" ref="Y41" si="135">G41</f>
        <v>仕事（家業・学業を含む）</v>
      </c>
      <c r="Z41" s="69" t="str">
        <f t="shared" ref="Z41" si="136">H41</f>
        <v>子育て・子どもの教育</v>
      </c>
      <c r="AA41" s="69" t="str">
        <f t="shared" ref="AA41" si="137">I41</f>
        <v>家族との団らん</v>
      </c>
      <c r="AB41" s="70" t="str">
        <f t="shared" ref="AB41" si="138">J41</f>
        <v>住まいの改善・充実</v>
      </c>
      <c r="AC41" s="115" t="str">
        <f t="shared" ref="AC41" si="139">K41</f>
        <v>家族の介護</v>
      </c>
      <c r="AD41" s="69" t="str">
        <f t="shared" ref="AD41" si="140">L41</f>
        <v>知識や教養の向上</v>
      </c>
      <c r="AE41" s="69" t="str">
        <f t="shared" ref="AE41" si="141">M41</f>
        <v>衣・食生活の充実</v>
      </c>
      <c r="AF41" s="70" t="str">
        <f t="shared" ref="AF41" si="142">N41</f>
        <v>ボランティアや地域活動</v>
      </c>
      <c r="AG41" s="70" t="str">
        <f t="shared" ref="AG41" si="143">O41</f>
        <v>社会的地位の向上</v>
      </c>
      <c r="AH41" s="70" t="str">
        <f>P41</f>
        <v>その他</v>
      </c>
      <c r="AI41" s="71" t="str">
        <f t="shared" ref="AI41" si="144">Q41</f>
        <v>特にない</v>
      </c>
    </row>
    <row r="42" spans="1:35" ht="12.75" customHeight="1" x14ac:dyDescent="0.2">
      <c r="A42" s="286" t="str">
        <f>A22</f>
        <v>全体(n = 1,553 )　　</v>
      </c>
      <c r="B42" s="122">
        <f>B22</f>
        <v>1553</v>
      </c>
      <c r="C42" s="130">
        <v>993</v>
      </c>
      <c r="D42" s="131">
        <v>713</v>
      </c>
      <c r="E42" s="131">
        <v>590</v>
      </c>
      <c r="F42" s="131">
        <v>278</v>
      </c>
      <c r="G42" s="131">
        <v>264</v>
      </c>
      <c r="H42" s="131">
        <v>248</v>
      </c>
      <c r="I42" s="132">
        <v>234</v>
      </c>
      <c r="J42" s="168">
        <v>208</v>
      </c>
      <c r="K42" s="169">
        <v>195</v>
      </c>
      <c r="L42" s="131">
        <v>149</v>
      </c>
      <c r="M42" s="131">
        <v>136</v>
      </c>
      <c r="N42" s="132">
        <v>49</v>
      </c>
      <c r="O42" s="132">
        <v>19</v>
      </c>
      <c r="P42" s="132">
        <v>21</v>
      </c>
      <c r="Q42" s="132">
        <v>24</v>
      </c>
      <c r="R42" s="133"/>
      <c r="T42" s="101" t="str">
        <f>A44</f>
        <v>18～19歳(n = 14 )　　</v>
      </c>
      <c r="U42" s="195">
        <f>C45</f>
        <v>50</v>
      </c>
      <c r="V42" s="93">
        <f t="shared" ref="V42:AI42" si="145">D45</f>
        <v>57.142857142857139</v>
      </c>
      <c r="W42" s="93">
        <f t="shared" si="145"/>
        <v>7.1428571428571423</v>
      </c>
      <c r="X42" s="93">
        <f t="shared" si="145"/>
        <v>35.714285714285715</v>
      </c>
      <c r="Y42" s="93">
        <f t="shared" si="145"/>
        <v>28.571428571428569</v>
      </c>
      <c r="Z42" s="93">
        <f t="shared" si="145"/>
        <v>0</v>
      </c>
      <c r="AA42" s="93">
        <f t="shared" si="145"/>
        <v>0</v>
      </c>
      <c r="AB42" s="94">
        <f t="shared" si="145"/>
        <v>7.1428571428571423</v>
      </c>
      <c r="AC42" s="117">
        <f t="shared" si="145"/>
        <v>0</v>
      </c>
      <c r="AD42" s="93">
        <f t="shared" si="145"/>
        <v>42.857142857142854</v>
      </c>
      <c r="AE42" s="93">
        <f t="shared" si="145"/>
        <v>14.285714285714285</v>
      </c>
      <c r="AF42" s="94">
        <f t="shared" si="145"/>
        <v>0</v>
      </c>
      <c r="AG42" s="94">
        <f t="shared" si="145"/>
        <v>14.285714285714285</v>
      </c>
      <c r="AH42" s="94">
        <f t="shared" si="145"/>
        <v>0</v>
      </c>
      <c r="AI42" s="95">
        <f t="shared" si="145"/>
        <v>0</v>
      </c>
    </row>
    <row r="43" spans="1:35" ht="12.75" customHeight="1" x14ac:dyDescent="0.2">
      <c r="A43" s="287"/>
      <c r="B43" s="123">
        <f>B23</f>
        <v>100</v>
      </c>
      <c r="C43" s="134">
        <v>63.9407598197038</v>
      </c>
      <c r="D43" s="135">
        <v>45.9111397295557</v>
      </c>
      <c r="E43" s="135">
        <v>37.990985189954927</v>
      </c>
      <c r="F43" s="135">
        <v>17.900837089504186</v>
      </c>
      <c r="G43" s="135">
        <v>16.99935608499678</v>
      </c>
      <c r="H43" s="135">
        <v>15.96909207984546</v>
      </c>
      <c r="I43" s="136">
        <v>15.067611075338055</v>
      </c>
      <c r="J43" s="155">
        <v>13.39343206696716</v>
      </c>
      <c r="K43" s="156">
        <v>12.556342562781714</v>
      </c>
      <c r="L43" s="135">
        <v>9.5943335479716669</v>
      </c>
      <c r="M43" s="135">
        <v>8.7572440437862209</v>
      </c>
      <c r="N43" s="136">
        <v>3.1551835157759176</v>
      </c>
      <c r="O43" s="136">
        <v>1.2234385061171926</v>
      </c>
      <c r="P43" s="136">
        <v>1.3522215067611076</v>
      </c>
      <c r="Q43" s="136">
        <v>1.5453960077269802</v>
      </c>
      <c r="R43" s="137"/>
      <c r="T43" s="193" t="str">
        <f>A46</f>
        <v>20～29歳(n = 114 )　　</v>
      </c>
      <c r="U43" s="96">
        <f>C47</f>
        <v>40.350877192982452</v>
      </c>
      <c r="V43" s="83">
        <f t="shared" ref="V43:AI43" si="146">D47</f>
        <v>45.614035087719294</v>
      </c>
      <c r="W43" s="83">
        <f t="shared" si="146"/>
        <v>8.7719298245614024</v>
      </c>
      <c r="X43" s="83">
        <f t="shared" si="146"/>
        <v>38.596491228070171</v>
      </c>
      <c r="Y43" s="83">
        <f t="shared" si="146"/>
        <v>42.105263157894733</v>
      </c>
      <c r="Z43" s="83">
        <f t="shared" si="146"/>
        <v>13.157894736842104</v>
      </c>
      <c r="AA43" s="83">
        <f t="shared" si="146"/>
        <v>24.561403508771928</v>
      </c>
      <c r="AB43" s="84">
        <f t="shared" si="146"/>
        <v>8.7719298245614024</v>
      </c>
      <c r="AC43" s="194">
        <f t="shared" si="146"/>
        <v>2.6315789473684208</v>
      </c>
      <c r="AD43" s="83">
        <f t="shared" si="146"/>
        <v>23.684210526315788</v>
      </c>
      <c r="AE43" s="83">
        <f t="shared" si="146"/>
        <v>15.789473684210526</v>
      </c>
      <c r="AF43" s="84">
        <f t="shared" si="146"/>
        <v>0</v>
      </c>
      <c r="AG43" s="84">
        <f t="shared" si="146"/>
        <v>7.0175438596491224</v>
      </c>
      <c r="AH43" s="84">
        <f t="shared" si="146"/>
        <v>0.8771929824561403</v>
      </c>
      <c r="AI43" s="85">
        <f t="shared" si="146"/>
        <v>5.2631578947368416</v>
      </c>
    </row>
    <row r="44" spans="1:35" ht="12.75" customHeight="1" x14ac:dyDescent="0.2">
      <c r="A44" s="286" t="str">
        <f>A24</f>
        <v>18～19歳(n = 14 )　　</v>
      </c>
      <c r="B44" s="122">
        <f t="shared" ref="B44:B57" si="147">B24</f>
        <v>14</v>
      </c>
      <c r="C44" s="138">
        <v>7</v>
      </c>
      <c r="D44" s="139">
        <v>8</v>
      </c>
      <c r="E44" s="139">
        <v>1</v>
      </c>
      <c r="F44" s="139">
        <v>5</v>
      </c>
      <c r="G44" s="139">
        <v>4</v>
      </c>
      <c r="H44" s="139">
        <v>0</v>
      </c>
      <c r="I44" s="149">
        <v>0</v>
      </c>
      <c r="J44" s="153">
        <v>1</v>
      </c>
      <c r="K44" s="154">
        <v>0</v>
      </c>
      <c r="L44" s="139">
        <v>6</v>
      </c>
      <c r="M44" s="139">
        <v>2</v>
      </c>
      <c r="N44" s="139">
        <v>0</v>
      </c>
      <c r="O44" s="149">
        <v>2</v>
      </c>
      <c r="P44" s="149">
        <v>0</v>
      </c>
      <c r="Q44" s="149">
        <v>0</v>
      </c>
      <c r="R44" s="140"/>
      <c r="S44" s="185">
        <f>SUM(C44:R44)</f>
        <v>36</v>
      </c>
      <c r="T44" s="103" t="str">
        <f>A48</f>
        <v>30～39歳(n = 174 )　　</v>
      </c>
      <c r="U44" s="96">
        <f>C49</f>
        <v>35.05747126436782</v>
      </c>
      <c r="V44" s="97">
        <f t="shared" ref="V44:AI44" si="148">D49</f>
        <v>64.367816091954026</v>
      </c>
      <c r="W44" s="97">
        <f t="shared" si="148"/>
        <v>9.7701149425287355</v>
      </c>
      <c r="X44" s="97">
        <f t="shared" si="148"/>
        <v>18.96551724137931</v>
      </c>
      <c r="Y44" s="97">
        <f t="shared" si="148"/>
        <v>23.563218390804597</v>
      </c>
      <c r="Z44" s="97">
        <f t="shared" si="148"/>
        <v>60.919540229885058</v>
      </c>
      <c r="AA44" s="97">
        <f t="shared" si="148"/>
        <v>29.885057471264371</v>
      </c>
      <c r="AB44" s="98">
        <f t="shared" si="148"/>
        <v>14.367816091954023</v>
      </c>
      <c r="AC44" s="118">
        <f t="shared" si="148"/>
        <v>2.8735632183908044</v>
      </c>
      <c r="AD44" s="97">
        <f t="shared" si="148"/>
        <v>9.1954022988505741</v>
      </c>
      <c r="AE44" s="97">
        <f t="shared" si="148"/>
        <v>14.367816091954023</v>
      </c>
      <c r="AF44" s="98">
        <f t="shared" si="148"/>
        <v>0.57471264367816088</v>
      </c>
      <c r="AG44" s="98">
        <f t="shared" si="148"/>
        <v>1.1494252873563218</v>
      </c>
      <c r="AH44" s="98">
        <f t="shared" si="148"/>
        <v>0.57471264367816088</v>
      </c>
      <c r="AI44" s="99">
        <f t="shared" si="148"/>
        <v>0.57471264367816088</v>
      </c>
    </row>
    <row r="45" spans="1:35" ht="12.75" customHeight="1" x14ac:dyDescent="0.2">
      <c r="A45" s="287"/>
      <c r="B45" s="123">
        <f t="shared" si="147"/>
        <v>0.90148100450740498</v>
      </c>
      <c r="C45" s="134">
        <v>50</v>
      </c>
      <c r="D45" s="135">
        <v>57.142857142857139</v>
      </c>
      <c r="E45" s="135">
        <v>7.1428571428571423</v>
      </c>
      <c r="F45" s="135">
        <v>35.714285714285715</v>
      </c>
      <c r="G45" s="135">
        <v>28.571428571428569</v>
      </c>
      <c r="H45" s="135">
        <v>0</v>
      </c>
      <c r="I45" s="136">
        <v>0</v>
      </c>
      <c r="J45" s="155">
        <v>7.1428571428571423</v>
      </c>
      <c r="K45" s="156">
        <v>0</v>
      </c>
      <c r="L45" s="135">
        <v>42.857142857142854</v>
      </c>
      <c r="M45" s="135">
        <v>14.285714285714285</v>
      </c>
      <c r="N45" s="135">
        <v>0</v>
      </c>
      <c r="O45" s="136">
        <v>14.285714285714285</v>
      </c>
      <c r="P45" s="136">
        <v>0</v>
      </c>
      <c r="Q45" s="136">
        <v>0</v>
      </c>
      <c r="R45" s="137"/>
      <c r="T45" s="103" t="str">
        <f>A50</f>
        <v>40～49歳(n = 249 )　　</v>
      </c>
      <c r="U45" s="96">
        <f>C51</f>
        <v>51.405622489959832</v>
      </c>
      <c r="V45" s="97">
        <f t="shared" ref="V45:AI45" si="149">D51</f>
        <v>56.224899598393577</v>
      </c>
      <c r="W45" s="97">
        <f t="shared" si="149"/>
        <v>20.080321285140563</v>
      </c>
      <c r="X45" s="97">
        <f t="shared" si="149"/>
        <v>16.46586345381526</v>
      </c>
      <c r="Y45" s="97">
        <f t="shared" si="149"/>
        <v>25.702811244979916</v>
      </c>
      <c r="Z45" s="97">
        <f t="shared" si="149"/>
        <v>38.955823293172692</v>
      </c>
      <c r="AA45" s="97">
        <f t="shared" si="149"/>
        <v>24.497991967871485</v>
      </c>
      <c r="AB45" s="98">
        <f t="shared" si="149"/>
        <v>11.646586345381527</v>
      </c>
      <c r="AC45" s="118">
        <f t="shared" si="149"/>
        <v>9.6385542168674707</v>
      </c>
      <c r="AD45" s="97">
        <f t="shared" si="149"/>
        <v>8.0321285140562253</v>
      </c>
      <c r="AE45" s="97">
        <f t="shared" si="149"/>
        <v>11.646586345381527</v>
      </c>
      <c r="AF45" s="98">
        <f t="shared" si="149"/>
        <v>1.2048192771084338</v>
      </c>
      <c r="AG45" s="98">
        <f t="shared" si="149"/>
        <v>2.0080321285140563</v>
      </c>
      <c r="AH45" s="98">
        <f t="shared" si="149"/>
        <v>1.2048192771084338</v>
      </c>
      <c r="AI45" s="99">
        <f t="shared" si="149"/>
        <v>1.2048192771084338</v>
      </c>
    </row>
    <row r="46" spans="1:35" ht="12.75" customHeight="1" x14ac:dyDescent="0.2">
      <c r="A46" s="286" t="str">
        <f>A26</f>
        <v>20～29歳(n = 114 )　　</v>
      </c>
      <c r="B46" s="122">
        <f t="shared" si="147"/>
        <v>114</v>
      </c>
      <c r="C46" s="138">
        <v>46</v>
      </c>
      <c r="D46" s="139">
        <v>52</v>
      </c>
      <c r="E46" s="139">
        <v>10</v>
      </c>
      <c r="F46" s="139">
        <v>44</v>
      </c>
      <c r="G46" s="139">
        <v>48</v>
      </c>
      <c r="H46" s="139">
        <v>15</v>
      </c>
      <c r="I46" s="149">
        <v>28</v>
      </c>
      <c r="J46" s="153">
        <v>10</v>
      </c>
      <c r="K46" s="154">
        <v>3</v>
      </c>
      <c r="L46" s="139">
        <v>27</v>
      </c>
      <c r="M46" s="139">
        <v>18</v>
      </c>
      <c r="N46" s="139">
        <v>0</v>
      </c>
      <c r="O46" s="149">
        <v>8</v>
      </c>
      <c r="P46" s="149">
        <v>1</v>
      </c>
      <c r="Q46" s="149">
        <v>6</v>
      </c>
      <c r="R46" s="140"/>
      <c r="T46" s="103" t="str">
        <f>A52</f>
        <v>50～59歳(n = 250 )　　</v>
      </c>
      <c r="U46" s="96">
        <f>C53</f>
        <v>64</v>
      </c>
      <c r="V46" s="97">
        <f t="shared" ref="V46:AI46" si="150">D53</f>
        <v>54.400000000000006</v>
      </c>
      <c r="W46" s="97">
        <f t="shared" si="150"/>
        <v>47.199999999999996</v>
      </c>
      <c r="X46" s="97">
        <f t="shared" si="150"/>
        <v>17.599999999999998</v>
      </c>
      <c r="Y46" s="97">
        <f t="shared" si="150"/>
        <v>22.400000000000002</v>
      </c>
      <c r="Z46" s="97">
        <f t="shared" si="150"/>
        <v>10</v>
      </c>
      <c r="AA46" s="97">
        <f t="shared" si="150"/>
        <v>12.4</v>
      </c>
      <c r="AB46" s="98">
        <f t="shared" si="150"/>
        <v>15.2</v>
      </c>
      <c r="AC46" s="118">
        <f t="shared" si="150"/>
        <v>17.599999999999998</v>
      </c>
      <c r="AD46" s="97">
        <f t="shared" si="150"/>
        <v>8.7999999999999989</v>
      </c>
      <c r="AE46" s="97">
        <f t="shared" si="150"/>
        <v>5.2</v>
      </c>
      <c r="AF46" s="98">
        <f t="shared" si="150"/>
        <v>3.2</v>
      </c>
      <c r="AG46" s="98">
        <f t="shared" si="150"/>
        <v>0.8</v>
      </c>
      <c r="AH46" s="98">
        <f t="shared" si="150"/>
        <v>1.2</v>
      </c>
      <c r="AI46" s="99">
        <f t="shared" si="150"/>
        <v>0.4</v>
      </c>
    </row>
    <row r="47" spans="1:35" ht="12.75" customHeight="1" x14ac:dyDescent="0.2">
      <c r="A47" s="287"/>
      <c r="B47" s="123">
        <f t="shared" si="147"/>
        <v>7.3406310367031544</v>
      </c>
      <c r="C47" s="134">
        <v>40.350877192982452</v>
      </c>
      <c r="D47" s="135">
        <v>45.614035087719294</v>
      </c>
      <c r="E47" s="135">
        <v>8.7719298245614024</v>
      </c>
      <c r="F47" s="135">
        <v>38.596491228070171</v>
      </c>
      <c r="G47" s="135">
        <v>42.105263157894733</v>
      </c>
      <c r="H47" s="135">
        <v>13.157894736842104</v>
      </c>
      <c r="I47" s="136">
        <v>24.561403508771928</v>
      </c>
      <c r="J47" s="155">
        <v>8.7719298245614024</v>
      </c>
      <c r="K47" s="156">
        <v>2.6315789473684208</v>
      </c>
      <c r="L47" s="135">
        <v>23.684210526315788</v>
      </c>
      <c r="M47" s="135">
        <v>15.789473684210526</v>
      </c>
      <c r="N47" s="135">
        <v>0</v>
      </c>
      <c r="O47" s="136">
        <v>7.0175438596491224</v>
      </c>
      <c r="P47" s="136">
        <v>0.8771929824561403</v>
      </c>
      <c r="Q47" s="136">
        <v>5.2631578947368416</v>
      </c>
      <c r="R47" s="137"/>
      <c r="T47" s="104" t="str">
        <f>A54</f>
        <v>60～69歳(n = 329 )　　</v>
      </c>
      <c r="U47" s="105">
        <f>C55</f>
        <v>81.762917933130694</v>
      </c>
      <c r="V47" s="106">
        <f t="shared" ref="V47:AI47" si="151">D55</f>
        <v>44.376899696048632</v>
      </c>
      <c r="W47" s="106">
        <f t="shared" si="151"/>
        <v>60.182370820668694</v>
      </c>
      <c r="X47" s="106">
        <f t="shared" si="151"/>
        <v>19.756838905775076</v>
      </c>
      <c r="Y47" s="106">
        <f t="shared" si="151"/>
        <v>9.4224924012158056</v>
      </c>
      <c r="Z47" s="106">
        <f t="shared" si="151"/>
        <v>1.21580547112462</v>
      </c>
      <c r="AA47" s="106">
        <f t="shared" si="151"/>
        <v>7.598784194528875</v>
      </c>
      <c r="AB47" s="119">
        <f t="shared" si="151"/>
        <v>16.413373860182372</v>
      </c>
      <c r="AC47" s="120">
        <f t="shared" si="151"/>
        <v>14.893617021276595</v>
      </c>
      <c r="AD47" s="106">
        <f t="shared" si="151"/>
        <v>7.2948328267477196</v>
      </c>
      <c r="AE47" s="106">
        <f t="shared" si="151"/>
        <v>3.6474164133738598</v>
      </c>
      <c r="AF47" s="119">
        <f t="shared" si="151"/>
        <v>4.86322188449848</v>
      </c>
      <c r="AG47" s="119">
        <f t="shared" si="151"/>
        <v>0</v>
      </c>
      <c r="AH47" s="119">
        <f t="shared" si="151"/>
        <v>1.8237082066869299</v>
      </c>
      <c r="AI47" s="107">
        <f t="shared" si="151"/>
        <v>0.60790273556231</v>
      </c>
    </row>
    <row r="48" spans="1:35" ht="13.5" customHeight="1" x14ac:dyDescent="0.2">
      <c r="A48" s="286" t="str">
        <f>A28</f>
        <v>30～39歳(n = 174 )　　</v>
      </c>
      <c r="B48" s="122">
        <f t="shared" si="147"/>
        <v>174</v>
      </c>
      <c r="C48" s="138">
        <v>61</v>
      </c>
      <c r="D48" s="139">
        <v>112</v>
      </c>
      <c r="E48" s="139">
        <v>17</v>
      </c>
      <c r="F48" s="139">
        <v>33</v>
      </c>
      <c r="G48" s="139">
        <v>41</v>
      </c>
      <c r="H48" s="139">
        <v>106</v>
      </c>
      <c r="I48" s="149">
        <v>52</v>
      </c>
      <c r="J48" s="153">
        <v>25</v>
      </c>
      <c r="K48" s="154">
        <v>5</v>
      </c>
      <c r="L48" s="139">
        <v>16</v>
      </c>
      <c r="M48" s="139">
        <v>25</v>
      </c>
      <c r="N48" s="139">
        <v>1</v>
      </c>
      <c r="O48" s="149">
        <v>2</v>
      </c>
      <c r="P48" s="149">
        <v>1</v>
      </c>
      <c r="Q48" s="149">
        <v>1</v>
      </c>
      <c r="R48" s="140"/>
      <c r="T48" s="102" t="str">
        <f>A56</f>
        <v>70歳以上(n = 382 )　　</v>
      </c>
      <c r="U48" s="86">
        <f>C57</f>
        <v>84.293193717277475</v>
      </c>
      <c r="V48" s="87">
        <f t="shared" ref="V48:AI48" si="152">D57</f>
        <v>31.151832460732987</v>
      </c>
      <c r="W48" s="87">
        <f t="shared" si="152"/>
        <v>51.308900523560212</v>
      </c>
      <c r="X48" s="87">
        <f t="shared" si="152"/>
        <v>12.041884816753926</v>
      </c>
      <c r="Y48" s="87">
        <f t="shared" si="152"/>
        <v>5.2356020942408374</v>
      </c>
      <c r="Z48" s="87">
        <f t="shared" si="152"/>
        <v>0.26178010471204188</v>
      </c>
      <c r="AA48" s="87">
        <f t="shared" si="152"/>
        <v>9.6858638743455501</v>
      </c>
      <c r="AB48" s="88">
        <f t="shared" si="152"/>
        <v>13.350785340314136</v>
      </c>
      <c r="AC48" s="116">
        <f t="shared" si="152"/>
        <v>18.32460732984293</v>
      </c>
      <c r="AD48" s="87">
        <f t="shared" si="152"/>
        <v>8.9005235602094235</v>
      </c>
      <c r="AE48" s="87">
        <f t="shared" si="152"/>
        <v>9.6858638743455501</v>
      </c>
      <c r="AF48" s="88">
        <f t="shared" si="152"/>
        <v>5.4973821989528799</v>
      </c>
      <c r="AG48" s="88">
        <f t="shared" si="152"/>
        <v>0</v>
      </c>
      <c r="AH48" s="88">
        <f t="shared" si="152"/>
        <v>1.832460732984293</v>
      </c>
      <c r="AI48" s="89">
        <f t="shared" si="152"/>
        <v>2.8795811518324608</v>
      </c>
    </row>
    <row r="49" spans="1:20" x14ac:dyDescent="0.2">
      <c r="A49" s="287"/>
      <c r="B49" s="123">
        <f t="shared" si="147"/>
        <v>11.204121056020606</v>
      </c>
      <c r="C49" s="134">
        <v>35.05747126436782</v>
      </c>
      <c r="D49" s="135">
        <v>64.367816091954026</v>
      </c>
      <c r="E49" s="135">
        <v>9.7701149425287355</v>
      </c>
      <c r="F49" s="135">
        <v>18.96551724137931</v>
      </c>
      <c r="G49" s="135">
        <v>23.563218390804597</v>
      </c>
      <c r="H49" s="135">
        <v>60.919540229885058</v>
      </c>
      <c r="I49" s="136">
        <v>29.885057471264371</v>
      </c>
      <c r="J49" s="155">
        <v>14.367816091954023</v>
      </c>
      <c r="K49" s="156">
        <v>2.8735632183908044</v>
      </c>
      <c r="L49" s="135">
        <v>9.1954022988505741</v>
      </c>
      <c r="M49" s="135">
        <v>14.367816091954023</v>
      </c>
      <c r="N49" s="135">
        <v>0.57471264367816088</v>
      </c>
      <c r="O49" s="136">
        <v>1.1494252873563218</v>
      </c>
      <c r="P49" s="136">
        <v>0.57471264367816088</v>
      </c>
      <c r="Q49" s="136">
        <v>0.57471264367816088</v>
      </c>
      <c r="R49" s="137"/>
    </row>
    <row r="50" spans="1:20" x14ac:dyDescent="0.2">
      <c r="A50" s="286" t="str">
        <f>A30</f>
        <v>40～49歳(n = 249 )　　</v>
      </c>
      <c r="B50" s="122">
        <f t="shared" si="147"/>
        <v>249</v>
      </c>
      <c r="C50" s="138">
        <v>128</v>
      </c>
      <c r="D50" s="139">
        <v>140</v>
      </c>
      <c r="E50" s="139">
        <v>50</v>
      </c>
      <c r="F50" s="139">
        <v>41</v>
      </c>
      <c r="G50" s="139">
        <v>64</v>
      </c>
      <c r="H50" s="139">
        <v>97</v>
      </c>
      <c r="I50" s="149">
        <v>61</v>
      </c>
      <c r="J50" s="153">
        <v>29</v>
      </c>
      <c r="K50" s="154">
        <v>24</v>
      </c>
      <c r="L50" s="139">
        <v>20</v>
      </c>
      <c r="M50" s="139">
        <v>29</v>
      </c>
      <c r="N50" s="139">
        <v>3</v>
      </c>
      <c r="O50" s="149">
        <v>5</v>
      </c>
      <c r="P50" s="149">
        <v>3</v>
      </c>
      <c r="Q50" s="149">
        <v>3</v>
      </c>
      <c r="R50" s="140"/>
    </row>
    <row r="51" spans="1:20" x14ac:dyDescent="0.2">
      <c r="A51" s="287"/>
      <c r="B51" s="123">
        <f t="shared" si="147"/>
        <v>16.033483580167417</v>
      </c>
      <c r="C51" s="134">
        <v>51.405622489959832</v>
      </c>
      <c r="D51" s="135">
        <v>56.224899598393577</v>
      </c>
      <c r="E51" s="135">
        <v>20.080321285140563</v>
      </c>
      <c r="F51" s="135">
        <v>16.46586345381526</v>
      </c>
      <c r="G51" s="135">
        <v>25.702811244979916</v>
      </c>
      <c r="H51" s="135">
        <v>38.955823293172692</v>
      </c>
      <c r="I51" s="136">
        <v>24.497991967871485</v>
      </c>
      <c r="J51" s="155">
        <v>11.646586345381527</v>
      </c>
      <c r="K51" s="156">
        <v>9.6385542168674707</v>
      </c>
      <c r="L51" s="135">
        <v>8.0321285140562253</v>
      </c>
      <c r="M51" s="135">
        <v>11.646586345381527</v>
      </c>
      <c r="N51" s="135">
        <v>1.2048192771084338</v>
      </c>
      <c r="O51" s="136">
        <v>2.0080321285140563</v>
      </c>
      <c r="P51" s="136">
        <v>1.2048192771084338</v>
      </c>
      <c r="Q51" s="136">
        <v>1.2048192771084338</v>
      </c>
      <c r="R51" s="137"/>
    </row>
    <row r="52" spans="1:20" x14ac:dyDescent="0.2">
      <c r="A52" s="286" t="str">
        <f>A32</f>
        <v>50～59歳(n = 250 )　　</v>
      </c>
      <c r="B52" s="122">
        <f t="shared" si="147"/>
        <v>250</v>
      </c>
      <c r="C52" s="138">
        <v>160</v>
      </c>
      <c r="D52" s="139">
        <v>136</v>
      </c>
      <c r="E52" s="139">
        <v>118</v>
      </c>
      <c r="F52" s="139">
        <v>44</v>
      </c>
      <c r="G52" s="139">
        <v>56</v>
      </c>
      <c r="H52" s="139">
        <v>25</v>
      </c>
      <c r="I52" s="149">
        <v>31</v>
      </c>
      <c r="J52" s="153">
        <v>38</v>
      </c>
      <c r="K52" s="154">
        <v>44</v>
      </c>
      <c r="L52" s="139">
        <v>22</v>
      </c>
      <c r="M52" s="139">
        <v>13</v>
      </c>
      <c r="N52" s="139">
        <v>8</v>
      </c>
      <c r="O52" s="149">
        <v>2</v>
      </c>
      <c r="P52" s="149">
        <v>3</v>
      </c>
      <c r="Q52" s="149">
        <v>1</v>
      </c>
      <c r="R52" s="140"/>
    </row>
    <row r="53" spans="1:20" x14ac:dyDescent="0.2">
      <c r="A53" s="287"/>
      <c r="B53" s="123">
        <f t="shared" si="147"/>
        <v>16.097875080489377</v>
      </c>
      <c r="C53" s="134">
        <v>64</v>
      </c>
      <c r="D53" s="135">
        <v>54.400000000000006</v>
      </c>
      <c r="E53" s="135">
        <v>47.199999999999996</v>
      </c>
      <c r="F53" s="135">
        <v>17.599999999999998</v>
      </c>
      <c r="G53" s="135">
        <v>22.400000000000002</v>
      </c>
      <c r="H53" s="135">
        <v>10</v>
      </c>
      <c r="I53" s="136">
        <v>12.4</v>
      </c>
      <c r="J53" s="155">
        <v>15.2</v>
      </c>
      <c r="K53" s="156">
        <v>17.599999999999998</v>
      </c>
      <c r="L53" s="135">
        <v>8.7999999999999989</v>
      </c>
      <c r="M53" s="135">
        <v>5.2</v>
      </c>
      <c r="N53" s="135">
        <v>3.2</v>
      </c>
      <c r="O53" s="136">
        <v>0.8</v>
      </c>
      <c r="P53" s="136">
        <v>1.2</v>
      </c>
      <c r="Q53" s="136">
        <v>0.4</v>
      </c>
      <c r="R53" s="137"/>
    </row>
    <row r="54" spans="1:20" x14ac:dyDescent="0.2">
      <c r="A54" s="286" t="str">
        <f>A34</f>
        <v>60～69歳(n = 329 )　　</v>
      </c>
      <c r="B54" s="122">
        <f t="shared" si="147"/>
        <v>329</v>
      </c>
      <c r="C54" s="138">
        <v>269</v>
      </c>
      <c r="D54" s="139">
        <v>146</v>
      </c>
      <c r="E54" s="139">
        <v>198</v>
      </c>
      <c r="F54" s="139">
        <v>65</v>
      </c>
      <c r="G54" s="139">
        <v>31</v>
      </c>
      <c r="H54" s="139">
        <v>4</v>
      </c>
      <c r="I54" s="149">
        <v>25</v>
      </c>
      <c r="J54" s="153">
        <v>54</v>
      </c>
      <c r="K54" s="154">
        <v>49</v>
      </c>
      <c r="L54" s="139">
        <v>24</v>
      </c>
      <c r="M54" s="139">
        <v>12</v>
      </c>
      <c r="N54" s="139">
        <v>16</v>
      </c>
      <c r="O54" s="149">
        <v>0</v>
      </c>
      <c r="P54" s="149">
        <v>6</v>
      </c>
      <c r="Q54" s="149">
        <v>2</v>
      </c>
      <c r="R54" s="140"/>
    </row>
    <row r="55" spans="1:20" x14ac:dyDescent="0.2">
      <c r="A55" s="287"/>
      <c r="B55" s="123">
        <f t="shared" si="147"/>
        <v>21.184803605924017</v>
      </c>
      <c r="C55" s="134">
        <v>81.762917933130694</v>
      </c>
      <c r="D55" s="135">
        <v>44.376899696048632</v>
      </c>
      <c r="E55" s="135">
        <v>60.182370820668694</v>
      </c>
      <c r="F55" s="135">
        <v>19.756838905775076</v>
      </c>
      <c r="G55" s="135">
        <v>9.4224924012158056</v>
      </c>
      <c r="H55" s="135">
        <v>1.21580547112462</v>
      </c>
      <c r="I55" s="136">
        <v>7.598784194528875</v>
      </c>
      <c r="J55" s="155">
        <v>16.413373860182372</v>
      </c>
      <c r="K55" s="156">
        <v>14.893617021276595</v>
      </c>
      <c r="L55" s="135">
        <v>7.2948328267477196</v>
      </c>
      <c r="M55" s="135">
        <v>3.6474164133738598</v>
      </c>
      <c r="N55" s="135">
        <v>4.86322188449848</v>
      </c>
      <c r="O55" s="136">
        <v>0</v>
      </c>
      <c r="P55" s="136">
        <v>1.8237082066869299</v>
      </c>
      <c r="Q55" s="136">
        <v>0.60790273556231</v>
      </c>
      <c r="R55" s="137"/>
    </row>
    <row r="56" spans="1:20" x14ac:dyDescent="0.2">
      <c r="A56" s="286" t="str">
        <f>A36</f>
        <v>70歳以上(n = 382 )　　</v>
      </c>
      <c r="B56" s="122">
        <f t="shared" si="147"/>
        <v>382</v>
      </c>
      <c r="C56" s="138">
        <v>322</v>
      </c>
      <c r="D56" s="139">
        <v>119</v>
      </c>
      <c r="E56" s="139">
        <v>196</v>
      </c>
      <c r="F56" s="139">
        <v>46</v>
      </c>
      <c r="G56" s="139">
        <v>20</v>
      </c>
      <c r="H56" s="139">
        <v>1</v>
      </c>
      <c r="I56" s="149">
        <v>37</v>
      </c>
      <c r="J56" s="153">
        <v>51</v>
      </c>
      <c r="K56" s="154">
        <v>70</v>
      </c>
      <c r="L56" s="139">
        <v>34</v>
      </c>
      <c r="M56" s="139">
        <v>37</v>
      </c>
      <c r="N56" s="139">
        <v>21</v>
      </c>
      <c r="O56" s="149">
        <v>0</v>
      </c>
      <c r="P56" s="149">
        <v>7</v>
      </c>
      <c r="Q56" s="149">
        <v>11</v>
      </c>
      <c r="R56" s="140"/>
    </row>
    <row r="57" spans="1:20" x14ac:dyDescent="0.2">
      <c r="A57" s="287"/>
      <c r="B57" s="123">
        <f t="shared" si="147"/>
        <v>24.597553122987765</v>
      </c>
      <c r="C57" s="134">
        <v>84.293193717277475</v>
      </c>
      <c r="D57" s="135">
        <v>31.151832460732987</v>
      </c>
      <c r="E57" s="135">
        <v>51.308900523560212</v>
      </c>
      <c r="F57" s="135">
        <v>12.041884816753926</v>
      </c>
      <c r="G57" s="135">
        <v>5.2356020942408374</v>
      </c>
      <c r="H57" s="135">
        <v>0.26178010471204188</v>
      </c>
      <c r="I57" s="136">
        <v>9.6858638743455501</v>
      </c>
      <c r="J57" s="155">
        <v>13.350785340314136</v>
      </c>
      <c r="K57" s="156">
        <v>18.32460732984293</v>
      </c>
      <c r="L57" s="135">
        <v>8.9005235602094235</v>
      </c>
      <c r="M57" s="135">
        <v>9.6858638743455501</v>
      </c>
      <c r="N57" s="135">
        <v>5.4973821989528799</v>
      </c>
      <c r="O57" s="136">
        <v>0</v>
      </c>
      <c r="P57" s="136">
        <v>1.832460732984293</v>
      </c>
      <c r="Q57" s="136">
        <v>2.8795811518324608</v>
      </c>
      <c r="R57" s="137"/>
    </row>
    <row r="58" spans="1:20" x14ac:dyDescent="0.2">
      <c r="K58">
        <v>9</v>
      </c>
    </row>
    <row r="59" spans="1:20" x14ac:dyDescent="0.2">
      <c r="A59" s="3" t="s">
        <v>168</v>
      </c>
      <c r="B59" s="1" t="str">
        <f>B20</f>
        <v>今後のくらしの中で重視していきたいこと</v>
      </c>
      <c r="C59" s="8"/>
      <c r="D59" s="9"/>
      <c r="E59" s="8"/>
      <c r="F59" s="8"/>
      <c r="G59" s="8"/>
      <c r="H59" s="9" t="s">
        <v>1</v>
      </c>
      <c r="I59" s="8"/>
      <c r="J59" s="8"/>
      <c r="K59" s="8"/>
      <c r="L59" s="8"/>
      <c r="M59" s="8"/>
      <c r="N59" s="8"/>
      <c r="O59" s="8"/>
      <c r="P59" s="8"/>
    </row>
    <row r="60" spans="1:20" ht="32.4" x14ac:dyDescent="0.2">
      <c r="A60" s="13" t="s">
        <v>27</v>
      </c>
      <c r="B60" s="67" t="str">
        <f>B21</f>
        <v>調査数</v>
      </c>
      <c r="C60" s="68" t="str">
        <f t="shared" ref="C60:Q60" si="153">C21</f>
        <v>健康・体力づくり</v>
      </c>
      <c r="D60" s="69" t="str">
        <f t="shared" si="153"/>
        <v>家計の安定・充実</v>
      </c>
      <c r="E60" s="69" t="str">
        <f t="shared" si="153"/>
        <v>知識や教養の向上</v>
      </c>
      <c r="F60" s="69" t="str">
        <f t="shared" si="153"/>
        <v>社会的地位の向上</v>
      </c>
      <c r="G60" s="69" t="str">
        <f t="shared" si="153"/>
        <v>仕事（家業・学業を含む）</v>
      </c>
      <c r="H60" s="69" t="str">
        <f t="shared" si="153"/>
        <v>趣味・レジャー</v>
      </c>
      <c r="I60" s="70" t="str">
        <f t="shared" si="153"/>
        <v>ボランティアや地域活動</v>
      </c>
      <c r="J60" s="114" t="str">
        <f t="shared" si="153"/>
        <v>家族との団らん</v>
      </c>
      <c r="K60" s="113" t="str">
        <f t="shared" si="153"/>
        <v>家族の介護</v>
      </c>
      <c r="L60" s="69" t="str">
        <f t="shared" si="153"/>
        <v>子育て・子どもの教育</v>
      </c>
      <c r="M60" s="69" t="str">
        <f t="shared" si="153"/>
        <v>衣・食生活の充実</v>
      </c>
      <c r="N60" s="70" t="str">
        <f t="shared" si="153"/>
        <v>住まいの改善・充実</v>
      </c>
      <c r="O60" s="70" t="str">
        <f t="shared" si="153"/>
        <v>老後の生活への準備</v>
      </c>
      <c r="P60" s="70" t="str">
        <f t="shared" si="153"/>
        <v>その他</v>
      </c>
      <c r="Q60" s="70" t="str">
        <f t="shared" si="153"/>
        <v>特にない</v>
      </c>
      <c r="R60" s="71"/>
      <c r="S60" s="111" t="s">
        <v>122</v>
      </c>
      <c r="T60" s="223"/>
    </row>
    <row r="61" spans="1:20" x14ac:dyDescent="0.2">
      <c r="A61" s="286" t="str">
        <f>'問3M（表）'!A61:A62</f>
        <v>全体(n = 1,553 )　　</v>
      </c>
      <c r="B61" s="36">
        <f>'問3M（表）'!B61</f>
        <v>1553</v>
      </c>
      <c r="C61" s="36">
        <f t="shared" ref="C61:Q61" si="154">SUM(C63,C65,C67,C69,C71)</f>
        <v>994</v>
      </c>
      <c r="D61" s="36">
        <f t="shared" si="154"/>
        <v>722</v>
      </c>
      <c r="E61" s="36">
        <f t="shared" si="154"/>
        <v>149</v>
      </c>
      <c r="F61" s="36">
        <f t="shared" si="154"/>
        <v>20</v>
      </c>
      <c r="G61" s="36">
        <f t="shared" si="154"/>
        <v>269</v>
      </c>
      <c r="H61" s="36">
        <f t="shared" si="154"/>
        <v>280</v>
      </c>
      <c r="I61" s="36">
        <f t="shared" si="154"/>
        <v>49</v>
      </c>
      <c r="J61" s="36">
        <f t="shared" si="154"/>
        <v>237</v>
      </c>
      <c r="K61" s="36">
        <f t="shared" si="154"/>
        <v>192</v>
      </c>
      <c r="L61" s="36">
        <f t="shared" si="154"/>
        <v>250</v>
      </c>
      <c r="M61" s="36">
        <f t="shared" si="154"/>
        <v>138</v>
      </c>
      <c r="N61" s="36">
        <f t="shared" si="154"/>
        <v>209</v>
      </c>
      <c r="O61" s="36">
        <f t="shared" si="154"/>
        <v>591</v>
      </c>
      <c r="P61" s="36">
        <f t="shared" si="154"/>
        <v>21</v>
      </c>
      <c r="Q61" s="36">
        <f t="shared" si="154"/>
        <v>23</v>
      </c>
      <c r="R61" s="36"/>
      <c r="S61" s="112">
        <f>SUM($C61:R61)</f>
        <v>4144</v>
      </c>
      <c r="T61" s="185"/>
    </row>
    <row r="62" spans="1:20" x14ac:dyDescent="0.2">
      <c r="A62" s="287"/>
      <c r="B62" s="20">
        <f>B61/$B$61*100</f>
        <v>100</v>
      </c>
      <c r="C62" s="20">
        <f t="shared" ref="C62" si="155">C61/$B61*100</f>
        <v>64.00515132002576</v>
      </c>
      <c r="D62" s="20">
        <f t="shared" ref="D62" si="156">D61/$B61*100</f>
        <v>46.490663232453315</v>
      </c>
      <c r="E62" s="20">
        <f t="shared" ref="E62" si="157">E61/$B61*100</f>
        <v>9.5943335479716669</v>
      </c>
      <c r="F62" s="20">
        <f t="shared" ref="F62" si="158">F61/$B61*100</f>
        <v>1.2878300064391499</v>
      </c>
      <c r="G62" s="20">
        <f t="shared" ref="G62" si="159">G61/$B61*100</f>
        <v>17.321313586606568</v>
      </c>
      <c r="H62" s="20">
        <f t="shared" ref="H62" si="160">H61/$B61*100</f>
        <v>18.0296200901481</v>
      </c>
      <c r="I62" s="20">
        <f t="shared" ref="I62" si="161">I61/$B61*100</f>
        <v>3.1551835157759176</v>
      </c>
      <c r="J62" s="20">
        <f t="shared" ref="J62" si="162">J61/$B61*100</f>
        <v>15.260785576303929</v>
      </c>
      <c r="K62" s="20">
        <f t="shared" ref="K62" si="163">K61/$B61*100</f>
        <v>12.363168061815841</v>
      </c>
      <c r="L62" s="20">
        <f t="shared" ref="L62" si="164">L61/$B61*100</f>
        <v>16.097875080489377</v>
      </c>
      <c r="M62" s="20">
        <f t="shared" ref="M62" si="165">M61/$B61*100</f>
        <v>8.8860270444301346</v>
      </c>
      <c r="N62" s="20">
        <f t="shared" ref="N62" si="166">N61/$B61*100</f>
        <v>13.457823567289118</v>
      </c>
      <c r="O62" s="20">
        <f t="shared" ref="O62" si="167">O61/$B61*100</f>
        <v>38.05537669027688</v>
      </c>
      <c r="P62" s="20">
        <f t="shared" ref="P62" si="168">P61/$B61*100</f>
        <v>1.3522215067611076</v>
      </c>
      <c r="Q62" s="20">
        <f t="shared" ref="Q62" si="169">Q61/$B61*100</f>
        <v>1.4810045074050224</v>
      </c>
      <c r="R62" s="20"/>
      <c r="S62" s="112"/>
    </row>
    <row r="63" spans="1:20" ht="13.5" customHeight="1" x14ac:dyDescent="0.2">
      <c r="A63" s="286" t="str">
        <f>'問3M（表）'!A63:A64</f>
        <v>岐阜圏域(n = 584 )　　</v>
      </c>
      <c r="B63" s="36">
        <f>'問3M（表）'!B63</f>
        <v>584</v>
      </c>
      <c r="C63" s="32">
        <v>389</v>
      </c>
      <c r="D63" s="33">
        <v>262</v>
      </c>
      <c r="E63" s="33">
        <v>76</v>
      </c>
      <c r="F63" s="33">
        <v>8</v>
      </c>
      <c r="G63" s="33">
        <v>99</v>
      </c>
      <c r="H63" s="33">
        <v>112</v>
      </c>
      <c r="I63" s="34">
        <v>18</v>
      </c>
      <c r="J63" s="49">
        <v>96</v>
      </c>
      <c r="K63" s="48">
        <v>63</v>
      </c>
      <c r="L63" s="33">
        <v>95</v>
      </c>
      <c r="M63" s="33">
        <v>50</v>
      </c>
      <c r="N63" s="33">
        <v>84</v>
      </c>
      <c r="O63" s="34">
        <v>226</v>
      </c>
      <c r="P63" s="34">
        <v>8</v>
      </c>
      <c r="Q63" s="34">
        <v>10</v>
      </c>
      <c r="R63" s="35"/>
      <c r="S63" s="112">
        <f>SUM($C63:R63)</f>
        <v>1596</v>
      </c>
      <c r="T63" t="str">
        <f>" 岐阜圏域（N = "&amp;$S$64&amp;": n = "&amp;$B$63&amp;"）"</f>
        <v xml:space="preserve"> 岐阜圏域（N = 1,596: n = 584）</v>
      </c>
    </row>
    <row r="64" spans="1:20" x14ac:dyDescent="0.2">
      <c r="A64" s="287"/>
      <c r="B64" s="20">
        <f>B63/$B$61*100</f>
        <v>37.604636188023186</v>
      </c>
      <c r="C64" s="20">
        <f t="shared" ref="C64" si="170">C63/$B63*100</f>
        <v>66.609589041095902</v>
      </c>
      <c r="D64" s="20">
        <f t="shared" ref="D64" si="171">D63/$B63*100</f>
        <v>44.863013698630141</v>
      </c>
      <c r="E64" s="20">
        <f t="shared" ref="E64" si="172">E63/$B63*100</f>
        <v>13.013698630136986</v>
      </c>
      <c r="F64" s="20">
        <f t="shared" ref="F64" si="173">F63/$B63*100</f>
        <v>1.3698630136986301</v>
      </c>
      <c r="G64" s="20">
        <f t="shared" ref="G64" si="174">G63/$B63*100</f>
        <v>16.952054794520549</v>
      </c>
      <c r="H64" s="20">
        <f t="shared" ref="H64" si="175">H63/$B63*100</f>
        <v>19.17808219178082</v>
      </c>
      <c r="I64" s="20">
        <f t="shared" ref="I64" si="176">I63/$B63*100</f>
        <v>3.0821917808219177</v>
      </c>
      <c r="J64" s="20">
        <f t="shared" ref="J64" si="177">J63/$B63*100</f>
        <v>16.43835616438356</v>
      </c>
      <c r="K64" s="20">
        <f t="shared" ref="K64" si="178">K63/$B63*100</f>
        <v>10.787671232876713</v>
      </c>
      <c r="L64" s="20">
        <f t="shared" ref="L64" si="179">L63/$B63*100</f>
        <v>16.267123287671232</v>
      </c>
      <c r="M64" s="20">
        <f t="shared" ref="M64" si="180">M63/$B63*100</f>
        <v>8.5616438356164384</v>
      </c>
      <c r="N64" s="20">
        <f t="shared" ref="N64" si="181">N63/$B63*100</f>
        <v>14.383561643835616</v>
      </c>
      <c r="O64" s="20">
        <f t="shared" ref="O64" si="182">O63/$B63*100</f>
        <v>38.698630136986303</v>
      </c>
      <c r="P64" s="20">
        <f t="shared" ref="P64" si="183">P63/$B63*100</f>
        <v>1.3698630136986301</v>
      </c>
      <c r="Q64" s="20">
        <f t="shared" ref="Q64" si="184">Q63/$B63*100</f>
        <v>1.7123287671232876</v>
      </c>
      <c r="R64" s="20"/>
      <c r="S64" s="226" t="s">
        <v>276</v>
      </c>
    </row>
    <row r="65" spans="1:35" ht="13.5" customHeight="1" x14ac:dyDescent="0.2">
      <c r="A65" s="286" t="str">
        <f>'問3M（表）'!A65:A66</f>
        <v>西濃圏域(n = 280 )　　</v>
      </c>
      <c r="B65" s="36">
        <f>'問3M（表）'!B65</f>
        <v>280</v>
      </c>
      <c r="C65" s="32">
        <v>174</v>
      </c>
      <c r="D65" s="33">
        <v>137</v>
      </c>
      <c r="E65" s="33">
        <v>23</v>
      </c>
      <c r="F65" s="33">
        <v>1</v>
      </c>
      <c r="G65" s="33">
        <v>61</v>
      </c>
      <c r="H65" s="33">
        <v>41</v>
      </c>
      <c r="I65" s="34">
        <v>8</v>
      </c>
      <c r="J65" s="49">
        <v>46</v>
      </c>
      <c r="K65" s="48">
        <v>35</v>
      </c>
      <c r="L65" s="33">
        <v>47</v>
      </c>
      <c r="M65" s="33">
        <v>27</v>
      </c>
      <c r="N65" s="33">
        <v>35</v>
      </c>
      <c r="O65" s="34">
        <v>101</v>
      </c>
      <c r="P65" s="34">
        <v>5</v>
      </c>
      <c r="Q65" s="34">
        <v>7</v>
      </c>
      <c r="R65" s="35"/>
      <c r="S65" s="112">
        <f>SUM($C65:R65)</f>
        <v>748</v>
      </c>
      <c r="T65" t="str">
        <f>" 西濃圏域（N = "&amp;$S$65&amp;" : n = "&amp;$B$65&amp;"）"</f>
        <v xml:space="preserve"> 西濃圏域（N = 748 : n = 280）</v>
      </c>
    </row>
    <row r="66" spans="1:35" x14ac:dyDescent="0.2">
      <c r="A66" s="287"/>
      <c r="B66" s="20">
        <f>B65/$B$61*100</f>
        <v>18.0296200901481</v>
      </c>
      <c r="C66" s="20">
        <f t="shared" ref="C66" si="185">C65/$B65*100</f>
        <v>62.142857142857146</v>
      </c>
      <c r="D66" s="20">
        <f t="shared" ref="D66" si="186">D65/$B65*100</f>
        <v>48.928571428571423</v>
      </c>
      <c r="E66" s="20">
        <f t="shared" ref="E66" si="187">E65/$B65*100</f>
        <v>8.2142857142857135</v>
      </c>
      <c r="F66" s="20">
        <f t="shared" ref="F66" si="188">F65/$B65*100</f>
        <v>0.35714285714285715</v>
      </c>
      <c r="G66" s="20">
        <f t="shared" ref="G66" si="189">G65/$B65*100</f>
        <v>21.785714285714285</v>
      </c>
      <c r="H66" s="20">
        <f t="shared" ref="H66" si="190">H65/$B65*100</f>
        <v>14.642857142857144</v>
      </c>
      <c r="I66" s="20">
        <f t="shared" ref="I66" si="191">I65/$B65*100</f>
        <v>2.8571428571428572</v>
      </c>
      <c r="J66" s="20">
        <f t="shared" ref="J66" si="192">J65/$B65*100</f>
        <v>16.428571428571427</v>
      </c>
      <c r="K66" s="20">
        <f t="shared" ref="K66" si="193">K65/$B65*100</f>
        <v>12.5</v>
      </c>
      <c r="L66" s="20">
        <f t="shared" ref="L66" si="194">L65/$B65*100</f>
        <v>16.785714285714285</v>
      </c>
      <c r="M66" s="20">
        <f t="shared" ref="M66" si="195">M65/$B65*100</f>
        <v>9.6428571428571441</v>
      </c>
      <c r="N66" s="20">
        <f t="shared" ref="N66" si="196">N65/$B65*100</f>
        <v>12.5</v>
      </c>
      <c r="O66" s="20">
        <f t="shared" ref="O66" si="197">O65/$B65*100</f>
        <v>36.071428571428569</v>
      </c>
      <c r="P66" s="20">
        <f t="shared" ref="P66" si="198">P65/$B65*100</f>
        <v>1.7857142857142856</v>
      </c>
      <c r="Q66" s="20">
        <f t="shared" ref="Q66" si="199">Q65/$B65*100</f>
        <v>2.5</v>
      </c>
      <c r="R66" s="20"/>
      <c r="S66" s="112"/>
    </row>
    <row r="67" spans="1:35" ht="13.5" customHeight="1" x14ac:dyDescent="0.2">
      <c r="A67" s="286" t="str">
        <f>'問3M（表）'!A67:A68</f>
        <v>中濃圏域(n = 279 )　　</v>
      </c>
      <c r="B67" s="36">
        <f>'問3M（表）'!B67</f>
        <v>279</v>
      </c>
      <c r="C67" s="32">
        <v>190</v>
      </c>
      <c r="D67" s="33">
        <v>138</v>
      </c>
      <c r="E67" s="33">
        <v>23</v>
      </c>
      <c r="F67" s="33">
        <v>4</v>
      </c>
      <c r="G67" s="33">
        <v>44</v>
      </c>
      <c r="H67" s="33">
        <v>53</v>
      </c>
      <c r="I67" s="34">
        <v>8</v>
      </c>
      <c r="J67" s="49">
        <v>46</v>
      </c>
      <c r="K67" s="48">
        <v>40</v>
      </c>
      <c r="L67" s="33">
        <v>42</v>
      </c>
      <c r="M67" s="33">
        <v>26</v>
      </c>
      <c r="N67" s="33">
        <v>32</v>
      </c>
      <c r="O67" s="34">
        <v>115</v>
      </c>
      <c r="P67" s="34">
        <v>3</v>
      </c>
      <c r="Q67" s="34">
        <v>5</v>
      </c>
      <c r="R67" s="35"/>
      <c r="S67" s="112">
        <f>SUM($C67:R67)</f>
        <v>769</v>
      </c>
      <c r="T67" t="str">
        <f>" 中濃圏域（N = "&amp;$S$67&amp;" : n = "&amp;$B$67&amp;"）"</f>
        <v xml:space="preserve"> 中濃圏域（N = 769 : n = 279）</v>
      </c>
    </row>
    <row r="68" spans="1:35" x14ac:dyDescent="0.2">
      <c r="A68" s="287"/>
      <c r="B68" s="20">
        <f>B67/$B$61*100</f>
        <v>17.965228589826143</v>
      </c>
      <c r="C68" s="20">
        <f t="shared" ref="C68" si="200">C67/$B67*100</f>
        <v>68.100358422939067</v>
      </c>
      <c r="D68" s="20">
        <f t="shared" ref="D68" si="201">D67/$B67*100</f>
        <v>49.462365591397848</v>
      </c>
      <c r="E68" s="20">
        <f t="shared" ref="E68" si="202">E67/$B67*100</f>
        <v>8.2437275985663092</v>
      </c>
      <c r="F68" s="20">
        <f t="shared" ref="F68" si="203">F67/$B67*100</f>
        <v>1.4336917562724014</v>
      </c>
      <c r="G68" s="20">
        <f t="shared" ref="G68" si="204">G67/$B67*100</f>
        <v>15.770609318996415</v>
      </c>
      <c r="H68" s="20">
        <f t="shared" ref="H68" si="205">H67/$B67*100</f>
        <v>18.996415770609318</v>
      </c>
      <c r="I68" s="20">
        <f t="shared" ref="I68" si="206">I67/$B67*100</f>
        <v>2.8673835125448028</v>
      </c>
      <c r="J68" s="20">
        <f t="shared" ref="J68" si="207">J67/$B67*100</f>
        <v>16.487455197132618</v>
      </c>
      <c r="K68" s="20">
        <f t="shared" ref="K68" si="208">K67/$B67*100</f>
        <v>14.336917562724013</v>
      </c>
      <c r="L68" s="20">
        <f t="shared" ref="L68" si="209">L67/$B67*100</f>
        <v>15.053763440860216</v>
      </c>
      <c r="M68" s="20">
        <f t="shared" ref="M68" si="210">M67/$B67*100</f>
        <v>9.3189964157706093</v>
      </c>
      <c r="N68" s="20">
        <f t="shared" ref="N68" si="211">N67/$B67*100</f>
        <v>11.469534050179211</v>
      </c>
      <c r="O68" s="20">
        <f t="shared" ref="O68" si="212">O67/$B67*100</f>
        <v>41.218637992831539</v>
      </c>
      <c r="P68" s="20">
        <f t="shared" ref="P68" si="213">P67/$B67*100</f>
        <v>1.0752688172043012</v>
      </c>
      <c r="Q68" s="20">
        <f t="shared" ref="Q68" si="214">Q67/$B67*100</f>
        <v>1.7921146953405016</v>
      </c>
      <c r="R68" s="20"/>
      <c r="S68" s="214"/>
    </row>
    <row r="69" spans="1:35" ht="13.5" customHeight="1" x14ac:dyDescent="0.2">
      <c r="A69" s="286" t="str">
        <f>'問3M（表）'!A69:A70</f>
        <v>東濃圏域(n = 262 )　　</v>
      </c>
      <c r="B69" s="36">
        <f>'問3M（表）'!B69</f>
        <v>262</v>
      </c>
      <c r="C69" s="32">
        <v>175</v>
      </c>
      <c r="D69" s="33">
        <v>128</v>
      </c>
      <c r="E69" s="33">
        <v>17</v>
      </c>
      <c r="F69" s="33">
        <v>6</v>
      </c>
      <c r="G69" s="33">
        <v>36</v>
      </c>
      <c r="H69" s="33">
        <v>56</v>
      </c>
      <c r="I69" s="34">
        <v>12</v>
      </c>
      <c r="J69" s="49">
        <v>35</v>
      </c>
      <c r="K69" s="48">
        <v>33</v>
      </c>
      <c r="L69" s="33">
        <v>49</v>
      </c>
      <c r="M69" s="33">
        <v>25</v>
      </c>
      <c r="N69" s="33">
        <v>43</v>
      </c>
      <c r="O69" s="34">
        <v>109</v>
      </c>
      <c r="P69" s="34">
        <v>3</v>
      </c>
      <c r="Q69" s="34">
        <v>0</v>
      </c>
      <c r="R69" s="35"/>
      <c r="S69" s="112">
        <f>SUM($C69:R69)</f>
        <v>727</v>
      </c>
      <c r="T69" t="str">
        <f>" 東濃圏域（N = "&amp;$S$69&amp;" : n = "&amp;$B$69&amp;"）"</f>
        <v xml:space="preserve"> 東濃圏域（N = 727 : n = 262）</v>
      </c>
    </row>
    <row r="70" spans="1:35" x14ac:dyDescent="0.2">
      <c r="A70" s="287"/>
      <c r="B70" s="20">
        <f>B69/$B$61*100</f>
        <v>16.870573084352866</v>
      </c>
      <c r="C70" s="20">
        <f t="shared" ref="C70" si="215">C69/$B69*100</f>
        <v>66.793893129770993</v>
      </c>
      <c r="D70" s="20">
        <f t="shared" ref="D70" si="216">D69/$B69*100</f>
        <v>48.854961832061065</v>
      </c>
      <c r="E70" s="20">
        <f t="shared" ref="E70" si="217">E69/$B69*100</f>
        <v>6.4885496183206106</v>
      </c>
      <c r="F70" s="20">
        <f t="shared" ref="F70" si="218">F69/$B69*100</f>
        <v>2.2900763358778624</v>
      </c>
      <c r="G70" s="20">
        <f t="shared" ref="G70" si="219">G69/$B69*100</f>
        <v>13.740458015267176</v>
      </c>
      <c r="H70" s="20">
        <f t="shared" ref="H70" si="220">H69/$B69*100</f>
        <v>21.374045801526716</v>
      </c>
      <c r="I70" s="20">
        <f t="shared" ref="I70" si="221">I69/$B69*100</f>
        <v>4.5801526717557248</v>
      </c>
      <c r="J70" s="20">
        <f t="shared" ref="J70" si="222">J69/$B69*100</f>
        <v>13.358778625954198</v>
      </c>
      <c r="K70" s="20">
        <f t="shared" ref="K70" si="223">K69/$B69*100</f>
        <v>12.595419847328243</v>
      </c>
      <c r="L70" s="20">
        <f t="shared" ref="L70" si="224">L69/$B69*100</f>
        <v>18.702290076335878</v>
      </c>
      <c r="M70" s="20">
        <f t="shared" ref="M70" si="225">M69/$B69*100</f>
        <v>9.5419847328244281</v>
      </c>
      <c r="N70" s="20">
        <f t="shared" ref="N70" si="226">N69/$B69*100</f>
        <v>16.412213740458014</v>
      </c>
      <c r="O70" s="20">
        <f t="shared" ref="O70" si="227">O69/$B69*100</f>
        <v>41.603053435114504</v>
      </c>
      <c r="P70" s="20">
        <f t="shared" ref="P70" si="228">P69/$B69*100</f>
        <v>1.1450381679389312</v>
      </c>
      <c r="Q70" s="20">
        <f t="shared" ref="Q70" si="229">Q69/$B69*100</f>
        <v>0</v>
      </c>
      <c r="R70" s="20"/>
      <c r="S70" s="214"/>
    </row>
    <row r="71" spans="1:35" ht="13.5" customHeight="1" x14ac:dyDescent="0.2">
      <c r="A71" s="286" t="str">
        <f>'問3M（表）'!A71:A72</f>
        <v>飛騨圏域(n = 114 )　　</v>
      </c>
      <c r="B71" s="36">
        <f>'問3M（表）'!B71</f>
        <v>114</v>
      </c>
      <c r="C71" s="32">
        <v>66</v>
      </c>
      <c r="D71" s="33">
        <v>57</v>
      </c>
      <c r="E71" s="33">
        <v>10</v>
      </c>
      <c r="F71" s="33">
        <v>1</v>
      </c>
      <c r="G71" s="33">
        <v>29</v>
      </c>
      <c r="H71" s="33">
        <v>18</v>
      </c>
      <c r="I71" s="34">
        <v>3</v>
      </c>
      <c r="J71" s="49">
        <v>14</v>
      </c>
      <c r="K71" s="48">
        <v>21</v>
      </c>
      <c r="L71" s="33">
        <v>17</v>
      </c>
      <c r="M71" s="33">
        <v>10</v>
      </c>
      <c r="N71" s="33">
        <v>15</v>
      </c>
      <c r="O71" s="34">
        <v>40</v>
      </c>
      <c r="P71" s="34">
        <v>2</v>
      </c>
      <c r="Q71" s="34">
        <v>1</v>
      </c>
      <c r="R71" s="35"/>
      <c r="S71" s="112">
        <f>SUM($C71:R71)</f>
        <v>304</v>
      </c>
      <c r="T71" t="str">
        <f>" 飛騨圏域（N = "&amp;$S$71&amp;" : n = "&amp;$B$71&amp;"）"</f>
        <v xml:space="preserve"> 飛騨圏域（N = 304 : n = 114）</v>
      </c>
    </row>
    <row r="72" spans="1:35" x14ac:dyDescent="0.2">
      <c r="A72" s="287"/>
      <c r="B72" s="20">
        <f>B71/$B$61*100</f>
        <v>7.3406310367031544</v>
      </c>
      <c r="C72" s="20">
        <f t="shared" ref="C72" si="230">C71/$B71*100</f>
        <v>57.894736842105267</v>
      </c>
      <c r="D72" s="20">
        <f t="shared" ref="D72" si="231">D71/$B71*100</f>
        <v>50</v>
      </c>
      <c r="E72" s="20">
        <f t="shared" ref="E72" si="232">E71/$B71*100</f>
        <v>8.7719298245614024</v>
      </c>
      <c r="F72" s="20">
        <f t="shared" ref="F72" si="233">F71/$B71*100</f>
        <v>0.8771929824561403</v>
      </c>
      <c r="G72" s="20">
        <f t="shared" ref="G72" si="234">G71/$B71*100</f>
        <v>25.438596491228072</v>
      </c>
      <c r="H72" s="20">
        <f t="shared" ref="H72" si="235">H71/$B71*100</f>
        <v>15.789473684210526</v>
      </c>
      <c r="I72" s="20">
        <f t="shared" ref="I72" si="236">I71/$B71*100</f>
        <v>2.6315789473684208</v>
      </c>
      <c r="J72" s="20">
        <f t="shared" ref="J72" si="237">J71/$B71*100</f>
        <v>12.280701754385964</v>
      </c>
      <c r="K72" s="20">
        <f t="shared" ref="K72" si="238">K71/$B71*100</f>
        <v>18.421052631578945</v>
      </c>
      <c r="L72" s="20">
        <f t="shared" ref="L72" si="239">L71/$B71*100</f>
        <v>14.912280701754385</v>
      </c>
      <c r="M72" s="20">
        <f t="shared" ref="M72" si="240">M71/$B71*100</f>
        <v>8.7719298245614024</v>
      </c>
      <c r="N72" s="20">
        <f t="shared" ref="N72" si="241">N71/$B71*100</f>
        <v>13.157894736842104</v>
      </c>
      <c r="O72" s="20">
        <f t="shared" ref="O72" si="242">O71/$B71*100</f>
        <v>35.087719298245609</v>
      </c>
      <c r="P72" s="20">
        <f t="shared" ref="P72" si="243">P71/$B71*100</f>
        <v>1.7543859649122806</v>
      </c>
      <c r="Q72" s="20">
        <f t="shared" ref="Q72" si="244">Q71/$B71*100</f>
        <v>0.8771929824561403</v>
      </c>
      <c r="R72" s="20"/>
      <c r="S72" s="214"/>
    </row>
    <row r="73" spans="1:35" s="205" customFormat="1" x14ac:dyDescent="0.2">
      <c r="A73" s="203"/>
      <c r="B73" s="201"/>
      <c r="C73" s="191">
        <f>_xlfn.RANK.EQ(C62,$C$62:$R$62,0)</f>
        <v>1</v>
      </c>
      <c r="D73" s="191">
        <f t="shared" ref="D73:Q73" si="245">_xlfn.RANK.EQ(D62,$C$62:$R$62,0)</f>
        <v>2</v>
      </c>
      <c r="E73" s="191">
        <f t="shared" si="245"/>
        <v>10</v>
      </c>
      <c r="F73" s="191">
        <f t="shared" si="245"/>
        <v>15</v>
      </c>
      <c r="G73" s="191">
        <f t="shared" si="245"/>
        <v>5</v>
      </c>
      <c r="H73" s="191">
        <f t="shared" si="245"/>
        <v>4</v>
      </c>
      <c r="I73" s="191">
        <f t="shared" si="245"/>
        <v>12</v>
      </c>
      <c r="J73" s="191">
        <f t="shared" si="245"/>
        <v>7</v>
      </c>
      <c r="K73" s="191">
        <f t="shared" si="245"/>
        <v>9</v>
      </c>
      <c r="L73" s="191">
        <f t="shared" si="245"/>
        <v>6</v>
      </c>
      <c r="M73" s="191">
        <f t="shared" si="245"/>
        <v>11</v>
      </c>
      <c r="N73" s="191">
        <f t="shared" si="245"/>
        <v>8</v>
      </c>
      <c r="O73" s="191">
        <f t="shared" si="245"/>
        <v>3</v>
      </c>
      <c r="P73" s="191">
        <f t="shared" si="245"/>
        <v>14</v>
      </c>
      <c r="Q73" s="191">
        <f t="shared" si="245"/>
        <v>13</v>
      </c>
      <c r="R73" s="191"/>
      <c r="S73" s="204"/>
    </row>
    <row r="74" spans="1:35" x14ac:dyDescent="0.2">
      <c r="A74" s="26" t="s">
        <v>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S74" s="112"/>
    </row>
    <row r="75" spans="1:35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9</v>
      </c>
      <c r="L75" s="27">
        <v>10</v>
      </c>
      <c r="M75" s="27">
        <v>11</v>
      </c>
      <c r="N75" s="27">
        <v>12</v>
      </c>
      <c r="O75" s="27">
        <v>13</v>
      </c>
      <c r="P75" s="27">
        <v>14</v>
      </c>
      <c r="Q75" s="27">
        <v>15</v>
      </c>
      <c r="R75" s="27">
        <v>16</v>
      </c>
      <c r="T75" s="53"/>
      <c r="U75" s="27">
        <v>1</v>
      </c>
      <c r="V75" s="27">
        <v>2</v>
      </c>
      <c r="W75" s="27">
        <v>3</v>
      </c>
      <c r="X75" s="27">
        <v>4</v>
      </c>
      <c r="Y75" s="27">
        <v>5</v>
      </c>
      <c r="Z75" s="27">
        <v>6</v>
      </c>
      <c r="AA75" s="27">
        <v>7</v>
      </c>
      <c r="AB75" s="27">
        <v>8</v>
      </c>
      <c r="AC75" s="27">
        <v>9</v>
      </c>
      <c r="AD75" s="27">
        <v>10</v>
      </c>
      <c r="AE75" s="27">
        <v>11</v>
      </c>
      <c r="AF75" s="27">
        <v>12</v>
      </c>
      <c r="AG75" s="27">
        <v>13</v>
      </c>
      <c r="AH75" s="27">
        <v>14</v>
      </c>
      <c r="AI75" s="27">
        <v>15</v>
      </c>
    </row>
    <row r="76" spans="1:35" ht="33.75" customHeight="1" x14ac:dyDescent="0.2">
      <c r="A76" s="12" t="str">
        <f>A60</f>
        <v>【居住圏域別】</v>
      </c>
      <c r="B76" s="67" t="s">
        <v>161</v>
      </c>
      <c r="C76" s="68" t="s">
        <v>216</v>
      </c>
      <c r="D76" s="69" t="s">
        <v>217</v>
      </c>
      <c r="E76" s="69" t="s">
        <v>77</v>
      </c>
      <c r="F76" s="69" t="s">
        <v>180</v>
      </c>
      <c r="G76" s="69" t="s">
        <v>218</v>
      </c>
      <c r="H76" s="69" t="s">
        <v>55</v>
      </c>
      <c r="I76" s="70" t="s">
        <v>73</v>
      </c>
      <c r="J76" s="114" t="s">
        <v>219</v>
      </c>
      <c r="K76" s="113" t="s">
        <v>74</v>
      </c>
      <c r="L76" s="69" t="s">
        <v>220</v>
      </c>
      <c r="M76" s="69" t="s">
        <v>76</v>
      </c>
      <c r="N76" s="70" t="s">
        <v>221</v>
      </c>
      <c r="O76" s="70" t="s">
        <v>222</v>
      </c>
      <c r="P76" s="70" t="s">
        <v>60</v>
      </c>
      <c r="Q76" s="70" t="s">
        <v>78</v>
      </c>
      <c r="R76" s="71"/>
      <c r="S76" s="52" t="s">
        <v>35</v>
      </c>
      <c r="T76" s="12" t="str">
        <f>A76</f>
        <v>【居住圏域別】</v>
      </c>
      <c r="U76" s="68" t="str">
        <f>C76</f>
        <v>健康・体力づくり</v>
      </c>
      <c r="V76" s="69" t="str">
        <f t="shared" ref="V76" si="246">D76</f>
        <v>家計の安定・充実</v>
      </c>
      <c r="W76" s="69" t="str">
        <f t="shared" ref="W76" si="247">E76</f>
        <v>老後の生活への準備</v>
      </c>
      <c r="X76" s="69" t="str">
        <f t="shared" ref="X76" si="248">F76</f>
        <v>趣味・レジャー</v>
      </c>
      <c r="Y76" s="69" t="str">
        <f t="shared" ref="Y76" si="249">G76</f>
        <v>仕事（家業・学業を含む）</v>
      </c>
      <c r="Z76" s="69" t="str">
        <f t="shared" ref="Z76" si="250">H76</f>
        <v>子育て・子どもの教育</v>
      </c>
      <c r="AA76" s="69" t="str">
        <f t="shared" ref="AA76" si="251">I76</f>
        <v>家族との団らん</v>
      </c>
      <c r="AB76" s="70" t="str">
        <f t="shared" ref="AB76" si="252">J76</f>
        <v>住まいの改善・充実</v>
      </c>
      <c r="AC76" s="115" t="str">
        <f t="shared" ref="AC76" si="253">K76</f>
        <v>家族の介護</v>
      </c>
      <c r="AD76" s="69" t="str">
        <f t="shared" ref="AD76" si="254">L76</f>
        <v>知識や教養の向上</v>
      </c>
      <c r="AE76" s="69" t="str">
        <f t="shared" ref="AE76" si="255">M76</f>
        <v>衣・食生活の充実</v>
      </c>
      <c r="AF76" s="70" t="str">
        <f t="shared" ref="AF76" si="256">N76</f>
        <v>ボランティアや地域活動</v>
      </c>
      <c r="AG76" s="70" t="str">
        <f t="shared" ref="AG76" si="257">O76</f>
        <v>社会的地位の向上</v>
      </c>
      <c r="AH76" s="70" t="str">
        <f>P76</f>
        <v>その他</v>
      </c>
      <c r="AI76" s="71" t="str">
        <f t="shared" ref="AI76" si="258">Q76</f>
        <v>特にない</v>
      </c>
    </row>
    <row r="77" spans="1:35" ht="12.75" customHeight="1" x14ac:dyDescent="0.2">
      <c r="A77" s="286" t="str">
        <f>A61</f>
        <v>全体(n = 1,553 )　　</v>
      </c>
      <c r="B77" s="122">
        <f>B61</f>
        <v>1553</v>
      </c>
      <c r="C77" s="130">
        <v>994</v>
      </c>
      <c r="D77" s="131">
        <v>722</v>
      </c>
      <c r="E77" s="131">
        <v>591</v>
      </c>
      <c r="F77" s="131">
        <v>280</v>
      </c>
      <c r="G77" s="131">
        <v>269</v>
      </c>
      <c r="H77" s="131">
        <v>250</v>
      </c>
      <c r="I77" s="132">
        <v>237</v>
      </c>
      <c r="J77" s="168">
        <v>209</v>
      </c>
      <c r="K77" s="169">
        <v>192</v>
      </c>
      <c r="L77" s="131">
        <v>149</v>
      </c>
      <c r="M77" s="131">
        <v>138</v>
      </c>
      <c r="N77" s="132">
        <v>49</v>
      </c>
      <c r="O77" s="132">
        <v>20</v>
      </c>
      <c r="P77" s="132">
        <v>21</v>
      </c>
      <c r="Q77" s="132">
        <v>23</v>
      </c>
      <c r="R77" s="133"/>
      <c r="T77" s="101" t="str">
        <f>A79</f>
        <v>岐阜圏域(n = 584 )　　</v>
      </c>
      <c r="U77" s="92">
        <f>C80</f>
        <v>67.068965517241381</v>
      </c>
      <c r="V77" s="93">
        <f t="shared" ref="V77" si="259">D80</f>
        <v>45.172413793103452</v>
      </c>
      <c r="W77" s="93">
        <f t="shared" ref="W77" si="260">E80</f>
        <v>38.96551724137931</v>
      </c>
      <c r="X77" s="93">
        <f t="shared" ref="X77" si="261">F80</f>
        <v>19.310344827586206</v>
      </c>
      <c r="Y77" s="93">
        <f t="shared" ref="Y77" si="262">G80</f>
        <v>17.068965517241381</v>
      </c>
      <c r="Z77" s="93">
        <f t="shared" ref="Z77" si="263">H80</f>
        <v>16.379310344827587</v>
      </c>
      <c r="AA77" s="93">
        <f t="shared" ref="AA77" si="264">I80</f>
        <v>16.551724137931036</v>
      </c>
      <c r="AB77" s="94">
        <f t="shared" ref="AB77" si="265">J80</f>
        <v>14.482758620689657</v>
      </c>
      <c r="AC77" s="117">
        <f t="shared" ref="AC77" si="266">K80</f>
        <v>10.86206896551724</v>
      </c>
      <c r="AD77" s="93">
        <f t="shared" ref="AD77" si="267">L80</f>
        <v>13.103448275862069</v>
      </c>
      <c r="AE77" s="93">
        <f t="shared" ref="AE77" si="268">M80</f>
        <v>8.6206896551724146</v>
      </c>
      <c r="AF77" s="94">
        <f t="shared" ref="AF77" si="269">N80</f>
        <v>3.103448275862069</v>
      </c>
      <c r="AG77" s="94">
        <f t="shared" ref="AG77" si="270">O80</f>
        <v>1.3793103448275863</v>
      </c>
      <c r="AH77" s="94">
        <f t="shared" ref="AH77" si="271">P80</f>
        <v>1.3793103448275863</v>
      </c>
      <c r="AI77" s="95">
        <f t="shared" ref="AI77" si="272">Q80</f>
        <v>1.7241379310344827</v>
      </c>
    </row>
    <row r="78" spans="1:35" ht="12.75" customHeight="1" x14ac:dyDescent="0.2">
      <c r="A78" s="287"/>
      <c r="B78" s="123">
        <f>B62</f>
        <v>100</v>
      </c>
      <c r="C78" s="134">
        <v>65.827814569536429</v>
      </c>
      <c r="D78" s="135">
        <v>47.814569536423839</v>
      </c>
      <c r="E78" s="135">
        <v>39.139072847682122</v>
      </c>
      <c r="F78" s="135">
        <v>18.543046357615893</v>
      </c>
      <c r="G78" s="135">
        <v>17.814569536423839</v>
      </c>
      <c r="H78" s="135">
        <v>16.556291390728479</v>
      </c>
      <c r="I78" s="136">
        <v>15.695364238410598</v>
      </c>
      <c r="J78" s="155">
        <v>13.841059602649006</v>
      </c>
      <c r="K78" s="156">
        <v>12.715231788079469</v>
      </c>
      <c r="L78" s="135">
        <v>9.8675496688741724</v>
      </c>
      <c r="M78" s="135">
        <v>9.1390728476821206</v>
      </c>
      <c r="N78" s="136">
        <v>3.2450331125827812</v>
      </c>
      <c r="O78" s="136">
        <v>1.3245033112582782</v>
      </c>
      <c r="P78" s="136">
        <v>1.3907284768211921</v>
      </c>
      <c r="Q78" s="136">
        <v>1.5231788079470199</v>
      </c>
      <c r="R78" s="137"/>
      <c r="T78" s="103" t="str">
        <f>A81</f>
        <v>西濃圏域(n = 280 )　　</v>
      </c>
      <c r="U78" s="96">
        <f>C82</f>
        <v>62.815884476534301</v>
      </c>
      <c r="V78" s="97">
        <f t="shared" ref="V78" si="273">D82</f>
        <v>49.458483754512635</v>
      </c>
      <c r="W78" s="97">
        <f t="shared" ref="W78" si="274">E82</f>
        <v>36.462093862815884</v>
      </c>
      <c r="X78" s="97">
        <f t="shared" ref="X78" si="275">F82</f>
        <v>14.801444043321299</v>
      </c>
      <c r="Y78" s="97">
        <f t="shared" ref="Y78" si="276">G82</f>
        <v>22.021660649819495</v>
      </c>
      <c r="Z78" s="97">
        <f t="shared" ref="Z78" si="277">H82</f>
        <v>16.967509025270758</v>
      </c>
      <c r="AA78" s="97">
        <f t="shared" ref="AA78" si="278">I82</f>
        <v>16.60649819494585</v>
      </c>
      <c r="AB78" s="98">
        <f t="shared" ref="AB78" si="279">J82</f>
        <v>12.63537906137184</v>
      </c>
      <c r="AC78" s="118">
        <f t="shared" ref="AC78" si="280">K82</f>
        <v>12.63537906137184</v>
      </c>
      <c r="AD78" s="97">
        <f t="shared" ref="AD78" si="281">L82</f>
        <v>8.3032490974729249</v>
      </c>
      <c r="AE78" s="97">
        <f t="shared" ref="AE78" si="282">M82</f>
        <v>9.7472924187725631</v>
      </c>
      <c r="AF78" s="98">
        <f t="shared" ref="AF78" si="283">N82</f>
        <v>2.8880866425992782</v>
      </c>
      <c r="AG78" s="98">
        <f t="shared" ref="AG78" si="284">O82</f>
        <v>0.36101083032490977</v>
      </c>
      <c r="AH78" s="98">
        <f t="shared" ref="AH78" si="285">P82</f>
        <v>1.8050541516245486</v>
      </c>
      <c r="AI78" s="99">
        <f t="shared" ref="AI78" si="286">Q82</f>
        <v>2.5270758122743682</v>
      </c>
    </row>
    <row r="79" spans="1:35" ht="12.75" customHeight="1" x14ac:dyDescent="0.2">
      <c r="A79" s="286" t="str">
        <f>A63</f>
        <v>岐阜圏域(n = 584 )　　</v>
      </c>
      <c r="B79" s="122">
        <f t="shared" ref="B79:B88" si="287">B63</f>
        <v>584</v>
      </c>
      <c r="C79" s="138">
        <v>389</v>
      </c>
      <c r="D79" s="139">
        <v>262</v>
      </c>
      <c r="E79" s="139">
        <v>226</v>
      </c>
      <c r="F79" s="139">
        <v>112</v>
      </c>
      <c r="G79" s="139">
        <v>99</v>
      </c>
      <c r="H79" s="139">
        <v>95</v>
      </c>
      <c r="I79" s="149">
        <v>96</v>
      </c>
      <c r="J79" s="153">
        <v>84</v>
      </c>
      <c r="K79" s="154">
        <v>63</v>
      </c>
      <c r="L79" s="139">
        <v>76</v>
      </c>
      <c r="M79" s="139">
        <v>50</v>
      </c>
      <c r="N79" s="139">
        <v>18</v>
      </c>
      <c r="O79" s="149">
        <v>8</v>
      </c>
      <c r="P79" s="149">
        <v>8</v>
      </c>
      <c r="Q79" s="149">
        <v>10</v>
      </c>
      <c r="R79" s="140"/>
      <c r="T79" s="103" t="str">
        <f>A83</f>
        <v>中濃圏域(n = 279 )　　</v>
      </c>
      <c r="U79" s="96">
        <f>C84</f>
        <v>68.100358422939067</v>
      </c>
      <c r="V79" s="97">
        <f t="shared" ref="V79" si="288">D84</f>
        <v>49.462365591397848</v>
      </c>
      <c r="W79" s="97">
        <f t="shared" ref="W79" si="289">E84</f>
        <v>41.218637992831539</v>
      </c>
      <c r="X79" s="97">
        <f t="shared" ref="X79" si="290">F84</f>
        <v>18.996415770609318</v>
      </c>
      <c r="Y79" s="97">
        <f t="shared" ref="Y79" si="291">G84</f>
        <v>15.770609318996415</v>
      </c>
      <c r="Z79" s="97">
        <f t="shared" ref="Z79" si="292">H84</f>
        <v>15.053763440860216</v>
      </c>
      <c r="AA79" s="97">
        <f t="shared" ref="AA79" si="293">I84</f>
        <v>16.487455197132618</v>
      </c>
      <c r="AB79" s="98">
        <f t="shared" ref="AB79" si="294">J84</f>
        <v>11.469534050179211</v>
      </c>
      <c r="AC79" s="118">
        <f t="shared" ref="AC79" si="295">K84</f>
        <v>14.336917562724013</v>
      </c>
      <c r="AD79" s="97">
        <f t="shared" ref="AD79" si="296">L84</f>
        <v>8.2437275985663092</v>
      </c>
      <c r="AE79" s="97">
        <f t="shared" ref="AE79" si="297">M84</f>
        <v>9.3189964157706093</v>
      </c>
      <c r="AF79" s="98">
        <f t="shared" ref="AF79" si="298">N84</f>
        <v>2.8673835125448028</v>
      </c>
      <c r="AG79" s="98">
        <f t="shared" ref="AG79" si="299">O84</f>
        <v>1.4336917562724014</v>
      </c>
      <c r="AH79" s="98">
        <f t="shared" ref="AH79" si="300">P84</f>
        <v>1.0752688172043012</v>
      </c>
      <c r="AI79" s="99">
        <f t="shared" ref="AI79" si="301">Q84</f>
        <v>1.7921146953405016</v>
      </c>
    </row>
    <row r="80" spans="1:35" ht="12.75" customHeight="1" x14ac:dyDescent="0.2">
      <c r="A80" s="287"/>
      <c r="B80" s="123">
        <f t="shared" si="287"/>
        <v>37.604636188023186</v>
      </c>
      <c r="C80" s="134">
        <v>67.068965517241381</v>
      </c>
      <c r="D80" s="135">
        <v>45.172413793103452</v>
      </c>
      <c r="E80" s="135">
        <v>38.96551724137931</v>
      </c>
      <c r="F80" s="135">
        <v>19.310344827586206</v>
      </c>
      <c r="G80" s="135">
        <v>17.068965517241381</v>
      </c>
      <c r="H80" s="135">
        <v>16.379310344827587</v>
      </c>
      <c r="I80" s="136">
        <v>16.551724137931036</v>
      </c>
      <c r="J80" s="155">
        <v>14.482758620689657</v>
      </c>
      <c r="K80" s="156">
        <v>10.86206896551724</v>
      </c>
      <c r="L80" s="135">
        <v>13.103448275862069</v>
      </c>
      <c r="M80" s="135">
        <v>8.6206896551724146</v>
      </c>
      <c r="N80" s="135">
        <v>3.103448275862069</v>
      </c>
      <c r="O80" s="136">
        <v>1.3793103448275863</v>
      </c>
      <c r="P80" s="136">
        <v>1.3793103448275863</v>
      </c>
      <c r="Q80" s="136">
        <v>1.7241379310344827</v>
      </c>
      <c r="R80" s="137"/>
      <c r="T80" s="103" t="str">
        <f>A85</f>
        <v>東濃圏域(n = 262 )　　</v>
      </c>
      <c r="U80" s="96">
        <f>C86</f>
        <v>66.793893129770993</v>
      </c>
      <c r="V80" s="97">
        <f t="shared" ref="V80" si="302">D86</f>
        <v>48.854961832061065</v>
      </c>
      <c r="W80" s="97">
        <f t="shared" ref="W80" si="303">E86</f>
        <v>41.603053435114504</v>
      </c>
      <c r="X80" s="97">
        <f t="shared" ref="X80" si="304">F86</f>
        <v>21.374045801526716</v>
      </c>
      <c r="Y80" s="97">
        <f t="shared" ref="Y80" si="305">G86</f>
        <v>13.740458015267176</v>
      </c>
      <c r="Z80" s="97">
        <f t="shared" ref="Z80" si="306">H86</f>
        <v>18.702290076335878</v>
      </c>
      <c r="AA80" s="97">
        <f t="shared" ref="AA80" si="307">I86</f>
        <v>13.358778625954198</v>
      </c>
      <c r="AB80" s="98">
        <f t="shared" ref="AB80" si="308">J86</f>
        <v>16.412213740458014</v>
      </c>
      <c r="AC80" s="118">
        <f t="shared" ref="AC80" si="309">K86</f>
        <v>12.595419847328243</v>
      </c>
      <c r="AD80" s="97">
        <f t="shared" ref="AD80" si="310">L86</f>
        <v>6.4885496183206106</v>
      </c>
      <c r="AE80" s="97">
        <f t="shared" ref="AE80" si="311">M86</f>
        <v>9.5419847328244281</v>
      </c>
      <c r="AF80" s="98">
        <f t="shared" ref="AF80" si="312">N86</f>
        <v>4.5801526717557248</v>
      </c>
      <c r="AG80" s="98">
        <f t="shared" ref="AG80" si="313">O86</f>
        <v>2.2900763358778624</v>
      </c>
      <c r="AH80" s="98">
        <f t="shared" ref="AH80" si="314">P86</f>
        <v>1.1450381679389312</v>
      </c>
      <c r="AI80" s="99">
        <f t="shared" ref="AI80" si="315">Q86</f>
        <v>0</v>
      </c>
    </row>
    <row r="81" spans="1:35" ht="13.5" customHeight="1" x14ac:dyDescent="0.2">
      <c r="A81" s="286" t="str">
        <f>A65</f>
        <v>西濃圏域(n = 280 )　　</v>
      </c>
      <c r="B81" s="122">
        <f t="shared" si="287"/>
        <v>280</v>
      </c>
      <c r="C81" s="138">
        <v>174</v>
      </c>
      <c r="D81" s="139">
        <v>137</v>
      </c>
      <c r="E81" s="139">
        <v>101</v>
      </c>
      <c r="F81" s="139">
        <v>41</v>
      </c>
      <c r="G81" s="139">
        <v>61</v>
      </c>
      <c r="H81" s="139">
        <v>47</v>
      </c>
      <c r="I81" s="149">
        <v>46</v>
      </c>
      <c r="J81" s="153">
        <v>35</v>
      </c>
      <c r="K81" s="154">
        <v>35</v>
      </c>
      <c r="L81" s="139">
        <v>23</v>
      </c>
      <c r="M81" s="139">
        <v>27</v>
      </c>
      <c r="N81" s="139">
        <v>8</v>
      </c>
      <c r="O81" s="149">
        <v>1</v>
      </c>
      <c r="P81" s="149">
        <v>5</v>
      </c>
      <c r="Q81" s="149">
        <v>7</v>
      </c>
      <c r="R81" s="140"/>
      <c r="T81" s="102" t="str">
        <f>A87</f>
        <v>飛騨圏域(n = 114 )　　</v>
      </c>
      <c r="U81" s="86">
        <f>C88</f>
        <v>58.928571428571431</v>
      </c>
      <c r="V81" s="87">
        <f t="shared" ref="V81" si="316">D88</f>
        <v>50.892857142857139</v>
      </c>
      <c r="W81" s="87">
        <f t="shared" ref="W81" si="317">E88</f>
        <v>35.714285714285715</v>
      </c>
      <c r="X81" s="87">
        <f t="shared" ref="X81" si="318">F88</f>
        <v>16.071428571428573</v>
      </c>
      <c r="Y81" s="87">
        <f t="shared" ref="Y81" si="319">G88</f>
        <v>25.892857142857146</v>
      </c>
      <c r="Z81" s="87">
        <f t="shared" ref="Z81" si="320">H88</f>
        <v>15.178571428571427</v>
      </c>
      <c r="AA81" s="87">
        <f t="shared" ref="AA81" si="321">I88</f>
        <v>12.5</v>
      </c>
      <c r="AB81" s="88">
        <f t="shared" ref="AB81" si="322">J88</f>
        <v>13.392857142857142</v>
      </c>
      <c r="AC81" s="116">
        <f t="shared" ref="AC81" si="323">K88</f>
        <v>18.75</v>
      </c>
      <c r="AD81" s="87">
        <f t="shared" ref="AD81" si="324">L88</f>
        <v>8.9285714285714288</v>
      </c>
      <c r="AE81" s="87">
        <f t="shared" ref="AE81" si="325">M88</f>
        <v>8.9285714285714288</v>
      </c>
      <c r="AF81" s="88">
        <f t="shared" ref="AF81" si="326">N88</f>
        <v>2.6785714285714284</v>
      </c>
      <c r="AG81" s="88">
        <f t="shared" ref="AG81" si="327">O88</f>
        <v>0.89285714285714279</v>
      </c>
      <c r="AH81" s="88">
        <f t="shared" ref="AH81" si="328">P88</f>
        <v>1.7857142857142856</v>
      </c>
      <c r="AI81" s="89">
        <f t="shared" ref="AI81" si="329">Q88</f>
        <v>0.89285714285714279</v>
      </c>
    </row>
    <row r="82" spans="1:35" ht="13.5" customHeight="1" x14ac:dyDescent="0.2">
      <c r="A82" s="287"/>
      <c r="B82" s="123">
        <f t="shared" si="287"/>
        <v>18.0296200901481</v>
      </c>
      <c r="C82" s="134">
        <v>62.815884476534301</v>
      </c>
      <c r="D82" s="135">
        <v>49.458483754512635</v>
      </c>
      <c r="E82" s="135">
        <v>36.462093862815884</v>
      </c>
      <c r="F82" s="135">
        <v>14.801444043321299</v>
      </c>
      <c r="G82" s="135">
        <v>22.021660649819495</v>
      </c>
      <c r="H82" s="135">
        <v>16.967509025270758</v>
      </c>
      <c r="I82" s="136">
        <v>16.60649819494585</v>
      </c>
      <c r="J82" s="155">
        <v>12.63537906137184</v>
      </c>
      <c r="K82" s="156">
        <v>12.63537906137184</v>
      </c>
      <c r="L82" s="135">
        <v>8.3032490974729249</v>
      </c>
      <c r="M82" s="135">
        <v>9.7472924187725631</v>
      </c>
      <c r="N82" s="135">
        <v>2.8880866425992782</v>
      </c>
      <c r="O82" s="136">
        <v>0.36101083032490977</v>
      </c>
      <c r="P82" s="136">
        <v>1.8050541516245486</v>
      </c>
      <c r="Q82" s="136">
        <v>2.5270758122743682</v>
      </c>
      <c r="R82" s="137"/>
    </row>
    <row r="83" spans="1:35" x14ac:dyDescent="0.2">
      <c r="A83" s="286" t="str">
        <f>A67</f>
        <v>中濃圏域(n = 279 )　　</v>
      </c>
      <c r="B83" s="122">
        <f t="shared" si="287"/>
        <v>279</v>
      </c>
      <c r="C83" s="138">
        <v>190</v>
      </c>
      <c r="D83" s="139">
        <v>138</v>
      </c>
      <c r="E83" s="139">
        <v>115</v>
      </c>
      <c r="F83" s="139">
        <v>53</v>
      </c>
      <c r="G83" s="139">
        <v>44</v>
      </c>
      <c r="H83" s="139">
        <v>42</v>
      </c>
      <c r="I83" s="149">
        <v>46</v>
      </c>
      <c r="J83" s="153">
        <v>32</v>
      </c>
      <c r="K83" s="154">
        <v>40</v>
      </c>
      <c r="L83" s="139">
        <v>23</v>
      </c>
      <c r="M83" s="139">
        <v>26</v>
      </c>
      <c r="N83" s="139">
        <v>8</v>
      </c>
      <c r="O83" s="149">
        <v>4</v>
      </c>
      <c r="P83" s="149">
        <v>3</v>
      </c>
      <c r="Q83" s="149">
        <v>5</v>
      </c>
      <c r="R83" s="140"/>
    </row>
    <row r="84" spans="1:35" x14ac:dyDescent="0.2">
      <c r="A84" s="287"/>
      <c r="B84" s="123">
        <f t="shared" si="287"/>
        <v>17.965228589826143</v>
      </c>
      <c r="C84" s="134">
        <v>68.100358422939067</v>
      </c>
      <c r="D84" s="135">
        <v>49.462365591397848</v>
      </c>
      <c r="E84" s="135">
        <v>41.218637992831539</v>
      </c>
      <c r="F84" s="135">
        <v>18.996415770609318</v>
      </c>
      <c r="G84" s="135">
        <v>15.770609318996415</v>
      </c>
      <c r="H84" s="135">
        <v>15.053763440860216</v>
      </c>
      <c r="I84" s="136">
        <v>16.487455197132618</v>
      </c>
      <c r="J84" s="155">
        <v>11.469534050179211</v>
      </c>
      <c r="K84" s="156">
        <v>14.336917562724013</v>
      </c>
      <c r="L84" s="135">
        <v>8.2437275985663092</v>
      </c>
      <c r="M84" s="135">
        <v>9.3189964157706093</v>
      </c>
      <c r="N84" s="135">
        <v>2.8673835125448028</v>
      </c>
      <c r="O84" s="136">
        <v>1.4336917562724014</v>
      </c>
      <c r="P84" s="136">
        <v>1.0752688172043012</v>
      </c>
      <c r="Q84" s="136">
        <v>1.7921146953405016</v>
      </c>
      <c r="R84" s="137"/>
    </row>
    <row r="85" spans="1:35" x14ac:dyDescent="0.2">
      <c r="A85" s="286" t="str">
        <f>A69</f>
        <v>東濃圏域(n = 262 )　　</v>
      </c>
      <c r="B85" s="122">
        <f t="shared" si="287"/>
        <v>262</v>
      </c>
      <c r="C85" s="138">
        <v>175</v>
      </c>
      <c r="D85" s="139">
        <v>128</v>
      </c>
      <c r="E85" s="139">
        <v>109</v>
      </c>
      <c r="F85" s="139">
        <v>56</v>
      </c>
      <c r="G85" s="139">
        <v>36</v>
      </c>
      <c r="H85" s="139">
        <v>49</v>
      </c>
      <c r="I85" s="149">
        <v>35</v>
      </c>
      <c r="J85" s="153">
        <v>43</v>
      </c>
      <c r="K85" s="154">
        <v>33</v>
      </c>
      <c r="L85" s="139">
        <v>17</v>
      </c>
      <c r="M85" s="139">
        <v>25</v>
      </c>
      <c r="N85" s="139">
        <v>12</v>
      </c>
      <c r="O85" s="149">
        <v>6</v>
      </c>
      <c r="P85" s="149">
        <v>3</v>
      </c>
      <c r="Q85" s="149">
        <v>0</v>
      </c>
      <c r="R85" s="140"/>
    </row>
    <row r="86" spans="1:35" x14ac:dyDescent="0.2">
      <c r="A86" s="287"/>
      <c r="B86" s="123">
        <f t="shared" si="287"/>
        <v>16.870573084352866</v>
      </c>
      <c r="C86" s="134">
        <v>66.793893129770993</v>
      </c>
      <c r="D86" s="135">
        <v>48.854961832061065</v>
      </c>
      <c r="E86" s="135">
        <v>41.603053435114504</v>
      </c>
      <c r="F86" s="135">
        <v>21.374045801526716</v>
      </c>
      <c r="G86" s="135">
        <v>13.740458015267176</v>
      </c>
      <c r="H86" s="135">
        <v>18.702290076335878</v>
      </c>
      <c r="I86" s="136">
        <v>13.358778625954198</v>
      </c>
      <c r="J86" s="155">
        <v>16.412213740458014</v>
      </c>
      <c r="K86" s="156">
        <v>12.595419847328243</v>
      </c>
      <c r="L86" s="135">
        <v>6.4885496183206106</v>
      </c>
      <c r="M86" s="135">
        <v>9.5419847328244281</v>
      </c>
      <c r="N86" s="135">
        <v>4.5801526717557248</v>
      </c>
      <c r="O86" s="136">
        <v>2.2900763358778624</v>
      </c>
      <c r="P86" s="136">
        <v>1.1450381679389312</v>
      </c>
      <c r="Q86" s="136">
        <v>0</v>
      </c>
      <c r="R86" s="137"/>
    </row>
    <row r="87" spans="1:35" x14ac:dyDescent="0.2">
      <c r="A87" s="286" t="str">
        <f>A71</f>
        <v>飛騨圏域(n = 114 )　　</v>
      </c>
      <c r="B87" s="122">
        <f t="shared" si="287"/>
        <v>114</v>
      </c>
      <c r="C87" s="138">
        <v>66</v>
      </c>
      <c r="D87" s="139">
        <v>57</v>
      </c>
      <c r="E87" s="139">
        <v>40</v>
      </c>
      <c r="F87" s="139">
        <v>18</v>
      </c>
      <c r="G87" s="139">
        <v>29</v>
      </c>
      <c r="H87" s="139">
        <v>17</v>
      </c>
      <c r="I87" s="149">
        <v>14</v>
      </c>
      <c r="J87" s="153">
        <v>15</v>
      </c>
      <c r="K87" s="154">
        <v>21</v>
      </c>
      <c r="L87" s="139">
        <v>10</v>
      </c>
      <c r="M87" s="139">
        <v>10</v>
      </c>
      <c r="N87" s="139">
        <v>3</v>
      </c>
      <c r="O87" s="149">
        <v>1</v>
      </c>
      <c r="P87" s="149">
        <v>2</v>
      </c>
      <c r="Q87" s="149">
        <v>1</v>
      </c>
      <c r="R87" s="140"/>
    </row>
    <row r="88" spans="1:35" x14ac:dyDescent="0.2">
      <c r="A88" s="287"/>
      <c r="B88" s="123">
        <f t="shared" si="287"/>
        <v>7.3406310367031544</v>
      </c>
      <c r="C88" s="134">
        <v>58.928571428571431</v>
      </c>
      <c r="D88" s="135">
        <v>50.892857142857139</v>
      </c>
      <c r="E88" s="135">
        <v>35.714285714285715</v>
      </c>
      <c r="F88" s="135">
        <v>16.071428571428573</v>
      </c>
      <c r="G88" s="135">
        <v>25.892857142857146</v>
      </c>
      <c r="H88" s="135">
        <v>15.178571428571427</v>
      </c>
      <c r="I88" s="136">
        <v>12.5</v>
      </c>
      <c r="J88" s="155">
        <v>13.392857142857142</v>
      </c>
      <c r="K88" s="156">
        <v>18.75</v>
      </c>
      <c r="L88" s="135">
        <v>8.9285714285714288</v>
      </c>
      <c r="M88" s="135">
        <v>8.9285714285714288</v>
      </c>
      <c r="N88" s="135">
        <v>2.6785714285714284</v>
      </c>
      <c r="O88" s="136">
        <v>0.89285714285714279</v>
      </c>
      <c r="P88" s="136">
        <v>1.7857142857142856</v>
      </c>
      <c r="Q88" s="136">
        <v>0.89285714285714279</v>
      </c>
      <c r="R88" s="137"/>
    </row>
    <row r="90" spans="1:35" x14ac:dyDescent="0.2">
      <c r="A90" s="3" t="s">
        <v>167</v>
      </c>
      <c r="B90" s="1" t="str">
        <f>B59</f>
        <v>今後のくらしの中で重視していきたいこと</v>
      </c>
      <c r="C90" s="8">
        <v>1</v>
      </c>
      <c r="D90" s="9">
        <v>2</v>
      </c>
      <c r="E90" s="8">
        <v>10</v>
      </c>
      <c r="F90" s="8">
        <v>13</v>
      </c>
      <c r="G90" s="8">
        <v>5</v>
      </c>
      <c r="H90" s="9">
        <v>4</v>
      </c>
      <c r="I90" s="8">
        <v>12</v>
      </c>
      <c r="J90" s="8">
        <v>7</v>
      </c>
      <c r="K90" s="8">
        <v>9</v>
      </c>
      <c r="L90" s="8">
        <v>6</v>
      </c>
      <c r="M90" s="8">
        <v>11</v>
      </c>
      <c r="N90" s="8">
        <v>8</v>
      </c>
      <c r="O90" s="8">
        <v>3</v>
      </c>
      <c r="P90" s="8">
        <v>14</v>
      </c>
      <c r="Q90" s="8">
        <v>15</v>
      </c>
    </row>
    <row r="91" spans="1:35" ht="32.4" x14ac:dyDescent="0.2">
      <c r="A91" s="12" t="s">
        <v>29</v>
      </c>
      <c r="B91" s="14" t="str">
        <f>B60</f>
        <v>調査数</v>
      </c>
      <c r="C91" s="15" t="str">
        <f t="shared" ref="C91:R91" si="330">C60</f>
        <v>健康・体力づくり</v>
      </c>
      <c r="D91" s="16" t="str">
        <f t="shared" si="330"/>
        <v>家計の安定・充実</v>
      </c>
      <c r="E91" s="16" t="str">
        <f t="shared" si="330"/>
        <v>知識や教養の向上</v>
      </c>
      <c r="F91" s="16" t="str">
        <f t="shared" si="330"/>
        <v>社会的地位の向上</v>
      </c>
      <c r="G91" s="16" t="str">
        <f t="shared" si="330"/>
        <v>仕事（家業・学業を含む）</v>
      </c>
      <c r="H91" s="16" t="str">
        <f t="shared" si="330"/>
        <v>趣味・レジャー</v>
      </c>
      <c r="I91" s="17" t="str">
        <f t="shared" si="330"/>
        <v>ボランティアや地域活動</v>
      </c>
      <c r="J91" s="51" t="str">
        <f t="shared" si="330"/>
        <v>家族との団らん</v>
      </c>
      <c r="K91" s="50" t="str">
        <f t="shared" si="330"/>
        <v>家族の介護</v>
      </c>
      <c r="L91" s="16" t="str">
        <f t="shared" si="330"/>
        <v>子育て・子どもの教育</v>
      </c>
      <c r="M91" s="16" t="str">
        <f t="shared" si="330"/>
        <v>衣・食生活の充実</v>
      </c>
      <c r="N91" s="17" t="str">
        <f t="shared" si="330"/>
        <v>住まいの改善・充実</v>
      </c>
      <c r="O91" s="17" t="str">
        <f t="shared" si="330"/>
        <v>老後の生活への準備</v>
      </c>
      <c r="P91" s="17" t="str">
        <f t="shared" si="330"/>
        <v>その他</v>
      </c>
      <c r="Q91" s="17" t="str">
        <f t="shared" si="330"/>
        <v>特にない</v>
      </c>
      <c r="R91" s="18">
        <f t="shared" si="330"/>
        <v>0</v>
      </c>
      <c r="S91" s="111" t="s">
        <v>122</v>
      </c>
      <c r="T91" s="223"/>
    </row>
    <row r="92" spans="1:35" x14ac:dyDescent="0.2">
      <c r="A92" s="300" t="str">
        <f>'問3M（表）'!A92:A93</f>
        <v>全体(n = 1,553 )　　</v>
      </c>
      <c r="B92" s="36">
        <f>'問3M（表）'!B92</f>
        <v>1553</v>
      </c>
      <c r="C92" s="36">
        <f t="shared" ref="C92:Q92" si="331">SUM(C94,C96,C98,C100,C102,C104,C106,C108,C110)</f>
        <v>994</v>
      </c>
      <c r="D92" s="36">
        <f t="shared" si="331"/>
        <v>722</v>
      </c>
      <c r="E92" s="36">
        <f t="shared" si="331"/>
        <v>147</v>
      </c>
      <c r="F92" s="36">
        <f t="shared" si="331"/>
        <v>20</v>
      </c>
      <c r="G92" s="36">
        <f t="shared" si="331"/>
        <v>271</v>
      </c>
      <c r="H92" s="36">
        <f t="shared" si="331"/>
        <v>282</v>
      </c>
      <c r="I92" s="36">
        <f t="shared" si="331"/>
        <v>49</v>
      </c>
      <c r="J92" s="36">
        <f t="shared" si="331"/>
        <v>238</v>
      </c>
      <c r="K92" s="36">
        <f t="shared" si="331"/>
        <v>199</v>
      </c>
      <c r="L92" s="36">
        <f t="shared" si="331"/>
        <v>250</v>
      </c>
      <c r="M92" s="36">
        <f t="shared" si="331"/>
        <v>130</v>
      </c>
      <c r="N92" s="36">
        <f t="shared" si="331"/>
        <v>206</v>
      </c>
      <c r="O92" s="36">
        <f t="shared" si="331"/>
        <v>595</v>
      </c>
      <c r="P92" s="36">
        <f t="shared" si="331"/>
        <v>21</v>
      </c>
      <c r="Q92" s="36">
        <f t="shared" si="331"/>
        <v>23</v>
      </c>
      <c r="R92" s="36"/>
      <c r="S92" s="112">
        <f>SUM($C92:R92)</f>
        <v>4147</v>
      </c>
      <c r="T92" s="185"/>
    </row>
    <row r="93" spans="1:35" x14ac:dyDescent="0.2">
      <c r="A93" s="301"/>
      <c r="B93" s="37"/>
      <c r="C93" s="20">
        <f t="shared" ref="C93" si="332">C92/$B92*100</f>
        <v>64.00515132002576</v>
      </c>
      <c r="D93" s="20">
        <f t="shared" ref="D93" si="333">D92/$B92*100</f>
        <v>46.490663232453315</v>
      </c>
      <c r="E93" s="20">
        <f t="shared" ref="E93" si="334">E92/$B92*100</f>
        <v>9.4655505473277533</v>
      </c>
      <c r="F93" s="20">
        <f t="shared" ref="F93" si="335">F92/$B92*100</f>
        <v>1.2878300064391499</v>
      </c>
      <c r="G93" s="20">
        <f t="shared" ref="G93" si="336">G92/$B92*100</f>
        <v>17.450096587250481</v>
      </c>
      <c r="H93" s="20">
        <f t="shared" ref="H93" si="337">H92/$B92*100</f>
        <v>18.158403090792017</v>
      </c>
      <c r="I93" s="20">
        <f t="shared" ref="I93" si="338">I92/$B92*100</f>
        <v>3.1551835157759176</v>
      </c>
      <c r="J93" s="20">
        <f t="shared" ref="J93" si="339">J92/$B92*100</f>
        <v>15.325177076625884</v>
      </c>
      <c r="K93" s="20">
        <f t="shared" ref="K93" si="340">K92/$B92*100</f>
        <v>12.813908564069543</v>
      </c>
      <c r="L93" s="20">
        <f t="shared" ref="L93" si="341">L92/$B92*100</f>
        <v>16.097875080489377</v>
      </c>
      <c r="M93" s="20">
        <f t="shared" ref="M93" si="342">M92/$B92*100</f>
        <v>8.3708950418544763</v>
      </c>
      <c r="N93" s="20">
        <f t="shared" ref="N93" si="343">N92/$B92*100</f>
        <v>13.264649066323244</v>
      </c>
      <c r="O93" s="20">
        <f t="shared" ref="O93" si="344">O92/$B92*100</f>
        <v>38.312942691564714</v>
      </c>
      <c r="P93" s="20">
        <f t="shared" ref="P93" si="345">P92/$B92*100</f>
        <v>1.3522215067611076</v>
      </c>
      <c r="Q93" s="20">
        <f t="shared" ref="Q93" si="346">Q92/$B92*100</f>
        <v>1.4810045074050224</v>
      </c>
      <c r="R93" s="20"/>
      <c r="S93" s="112"/>
    </row>
    <row r="94" spans="1:35" ht="13.5" customHeight="1" x14ac:dyDescent="0.2">
      <c r="A94" s="300" t="str">
        <f>'問3M（表）'!A94:A95</f>
        <v>自営業(n = 145 )　　</v>
      </c>
      <c r="B94" s="36">
        <f>'問3M（表）'!B94</f>
        <v>145</v>
      </c>
      <c r="C94" s="32">
        <v>89</v>
      </c>
      <c r="D94" s="33">
        <v>76</v>
      </c>
      <c r="E94" s="33">
        <v>17</v>
      </c>
      <c r="F94" s="33">
        <v>2</v>
      </c>
      <c r="G94" s="33">
        <v>53</v>
      </c>
      <c r="H94" s="33">
        <v>20</v>
      </c>
      <c r="I94" s="34">
        <v>3</v>
      </c>
      <c r="J94" s="49">
        <v>12</v>
      </c>
      <c r="K94" s="48">
        <v>21</v>
      </c>
      <c r="L94" s="33">
        <v>10</v>
      </c>
      <c r="M94" s="33">
        <v>7</v>
      </c>
      <c r="N94" s="33">
        <v>14</v>
      </c>
      <c r="O94" s="34">
        <v>66</v>
      </c>
      <c r="P94" s="34">
        <v>2</v>
      </c>
      <c r="Q94" s="34">
        <v>4</v>
      </c>
      <c r="R94" s="35"/>
      <c r="S94" s="112">
        <f>SUM($C94:R94)</f>
        <v>396</v>
      </c>
      <c r="T94" s="185"/>
      <c r="U94" t="str">
        <f>" 自営業（N = "&amp;S94&amp;" : n = "&amp;B94&amp;"）"</f>
        <v xml:space="preserve"> 自営業（N = 396 : n = 145）</v>
      </c>
    </row>
    <row r="95" spans="1:35" x14ac:dyDescent="0.2">
      <c r="A95" s="301"/>
      <c r="B95" s="20">
        <f>B94/$B$92*100</f>
        <v>9.3367675466838378</v>
      </c>
      <c r="C95" s="20">
        <f t="shared" ref="C95" si="347">C94/$B94*100</f>
        <v>61.379310344827587</v>
      </c>
      <c r="D95" s="20">
        <f t="shared" ref="D95" si="348">D94/$B94*100</f>
        <v>52.413793103448278</v>
      </c>
      <c r="E95" s="20">
        <f t="shared" ref="E95" si="349">E94/$B94*100</f>
        <v>11.724137931034482</v>
      </c>
      <c r="F95" s="20">
        <f t="shared" ref="F95" si="350">F94/$B94*100</f>
        <v>1.3793103448275863</v>
      </c>
      <c r="G95" s="20">
        <f t="shared" ref="G95" si="351">G94/$B94*100</f>
        <v>36.551724137931032</v>
      </c>
      <c r="H95" s="20">
        <f t="shared" ref="H95" si="352">H94/$B94*100</f>
        <v>13.793103448275861</v>
      </c>
      <c r="I95" s="20">
        <f t="shared" ref="I95" si="353">I94/$B94*100</f>
        <v>2.0689655172413794</v>
      </c>
      <c r="J95" s="20">
        <f t="shared" ref="J95" si="354">J94/$B94*100</f>
        <v>8.2758620689655178</v>
      </c>
      <c r="K95" s="20">
        <f t="shared" ref="K95" si="355">K94/$B94*100</f>
        <v>14.482758620689657</v>
      </c>
      <c r="L95" s="20">
        <f t="shared" ref="L95" si="356">L94/$B94*100</f>
        <v>6.8965517241379306</v>
      </c>
      <c r="M95" s="20">
        <f t="shared" ref="M95" si="357">M94/$B94*100</f>
        <v>4.8275862068965516</v>
      </c>
      <c r="N95" s="20">
        <f t="shared" ref="N95" si="358">N94/$B94*100</f>
        <v>9.6551724137931032</v>
      </c>
      <c r="O95" s="20">
        <f t="shared" ref="O95" si="359">O94/$B94*100</f>
        <v>45.517241379310349</v>
      </c>
      <c r="P95" s="20">
        <f t="shared" ref="P95" si="360">P94/$B94*100</f>
        <v>1.3793103448275863</v>
      </c>
      <c r="Q95" s="20">
        <f t="shared" ref="Q95" si="361">Q94/$B94*100</f>
        <v>2.7586206896551726</v>
      </c>
      <c r="R95" s="20"/>
      <c r="S95" s="112"/>
    </row>
    <row r="96" spans="1:35" ht="13.5" customHeight="1" x14ac:dyDescent="0.2">
      <c r="A96" s="300" t="str">
        <f>'問3M（表）'!A96:A97</f>
        <v>自由業(※1)(n = 14 )　　</v>
      </c>
      <c r="B96" s="36">
        <f>'問3M（表）'!B96</f>
        <v>14</v>
      </c>
      <c r="C96" s="32">
        <v>10</v>
      </c>
      <c r="D96" s="33">
        <v>5</v>
      </c>
      <c r="E96" s="33">
        <v>4</v>
      </c>
      <c r="F96" s="33">
        <v>1</v>
      </c>
      <c r="G96" s="33">
        <v>4</v>
      </c>
      <c r="H96" s="33">
        <v>3</v>
      </c>
      <c r="I96" s="34">
        <v>0</v>
      </c>
      <c r="J96" s="49">
        <v>5</v>
      </c>
      <c r="K96" s="48">
        <v>0</v>
      </c>
      <c r="L96" s="33">
        <v>2</v>
      </c>
      <c r="M96" s="33">
        <v>1</v>
      </c>
      <c r="N96" s="33">
        <v>1</v>
      </c>
      <c r="O96" s="34">
        <v>4</v>
      </c>
      <c r="P96" s="34">
        <v>0</v>
      </c>
      <c r="Q96" s="34">
        <v>0</v>
      </c>
      <c r="R96" s="35"/>
      <c r="S96" s="112">
        <f>SUM($C96:R96)</f>
        <v>40</v>
      </c>
      <c r="T96" s="185"/>
      <c r="U96" t="str">
        <f>" 自由業（N = "&amp;S96&amp;" : n = "&amp;B96&amp;"）"</f>
        <v xml:space="preserve"> 自由業（N = 40 : n = 14）</v>
      </c>
    </row>
    <row r="97" spans="1:21" x14ac:dyDescent="0.2">
      <c r="A97" s="301"/>
      <c r="B97" s="20">
        <f>B96/$B$92*100</f>
        <v>0.90148100450740498</v>
      </c>
      <c r="C97" s="20">
        <f t="shared" ref="C97" si="362">C96/$B96*100</f>
        <v>71.428571428571431</v>
      </c>
      <c r="D97" s="20">
        <f t="shared" ref="D97" si="363">D96/$B96*100</f>
        <v>35.714285714285715</v>
      </c>
      <c r="E97" s="20">
        <f t="shared" ref="E97" si="364">E96/$B96*100</f>
        <v>28.571428571428569</v>
      </c>
      <c r="F97" s="20">
        <f t="shared" ref="F97" si="365">F96/$B96*100</f>
        <v>7.1428571428571423</v>
      </c>
      <c r="G97" s="20">
        <f t="shared" ref="G97" si="366">G96/$B96*100</f>
        <v>28.571428571428569</v>
      </c>
      <c r="H97" s="20">
        <f t="shared" ref="H97" si="367">H96/$B96*100</f>
        <v>21.428571428571427</v>
      </c>
      <c r="I97" s="20">
        <f t="shared" ref="I97" si="368">I96/$B96*100</f>
        <v>0</v>
      </c>
      <c r="J97" s="20">
        <f t="shared" ref="J97" si="369">J96/$B96*100</f>
        <v>35.714285714285715</v>
      </c>
      <c r="K97" s="20">
        <f t="shared" ref="K97" si="370">K96/$B96*100</f>
        <v>0</v>
      </c>
      <c r="L97" s="20">
        <f t="shared" ref="L97" si="371">L96/$B96*100</f>
        <v>14.285714285714285</v>
      </c>
      <c r="M97" s="20">
        <f t="shared" ref="M97" si="372">M96/$B96*100</f>
        <v>7.1428571428571423</v>
      </c>
      <c r="N97" s="20">
        <f t="shared" ref="N97" si="373">N96/$B96*100</f>
        <v>7.1428571428571423</v>
      </c>
      <c r="O97" s="20">
        <f t="shared" ref="O97" si="374">O96/$B96*100</f>
        <v>28.571428571428569</v>
      </c>
      <c r="P97" s="20">
        <f t="shared" ref="P97" si="375">P96/$B96*100</f>
        <v>0</v>
      </c>
      <c r="Q97" s="20">
        <f t="shared" ref="Q97" si="376">Q96/$B96*100</f>
        <v>0</v>
      </c>
      <c r="R97" s="20"/>
      <c r="S97" s="112"/>
    </row>
    <row r="98" spans="1:21" ht="13.5" customHeight="1" x14ac:dyDescent="0.2">
      <c r="A98" s="300" t="str">
        <f>'問3M（表）'!A98:A99</f>
        <v>会社・団体役員(n = 152 )　　</v>
      </c>
      <c r="B98" s="36">
        <f>'問3M（表）'!B98</f>
        <v>152</v>
      </c>
      <c r="C98" s="32">
        <v>97</v>
      </c>
      <c r="D98" s="33">
        <v>74</v>
      </c>
      <c r="E98" s="33">
        <v>14</v>
      </c>
      <c r="F98" s="33">
        <v>2</v>
      </c>
      <c r="G98" s="33">
        <v>36</v>
      </c>
      <c r="H98" s="33">
        <v>37</v>
      </c>
      <c r="I98" s="34">
        <v>6</v>
      </c>
      <c r="J98" s="49">
        <v>21</v>
      </c>
      <c r="K98" s="48">
        <v>14</v>
      </c>
      <c r="L98" s="33">
        <v>35</v>
      </c>
      <c r="M98" s="33">
        <v>13</v>
      </c>
      <c r="N98" s="33">
        <v>18</v>
      </c>
      <c r="O98" s="34">
        <v>47</v>
      </c>
      <c r="P98" s="34">
        <v>3</v>
      </c>
      <c r="Q98" s="34">
        <v>2</v>
      </c>
      <c r="R98" s="35"/>
      <c r="S98" s="112">
        <f>SUM($C98:R98)</f>
        <v>419</v>
      </c>
      <c r="T98" s="185"/>
      <c r="U98" t="str">
        <f>" 会社・団体役員（N = "&amp;S98&amp;" : n = "&amp;B98&amp;"）"</f>
        <v xml:space="preserve"> 会社・団体役員（N = 419 : n = 152）</v>
      </c>
    </row>
    <row r="99" spans="1:21" x14ac:dyDescent="0.2">
      <c r="A99" s="301"/>
      <c r="B99" s="20">
        <f>B98/$B$92*100</f>
        <v>9.787508048937541</v>
      </c>
      <c r="C99" s="20">
        <f t="shared" ref="C99" si="377">C98/$B98*100</f>
        <v>63.815789473684212</v>
      </c>
      <c r="D99" s="20">
        <f t="shared" ref="D99" si="378">D98/$B98*100</f>
        <v>48.684210526315788</v>
      </c>
      <c r="E99" s="20">
        <f t="shared" ref="E99" si="379">E98/$B98*100</f>
        <v>9.2105263157894726</v>
      </c>
      <c r="F99" s="20">
        <f t="shared" ref="F99" si="380">F98/$B98*100</f>
        <v>1.3157894736842104</v>
      </c>
      <c r="G99" s="20">
        <f t="shared" ref="G99" si="381">G98/$B98*100</f>
        <v>23.684210526315788</v>
      </c>
      <c r="H99" s="20">
        <f t="shared" ref="H99" si="382">H98/$B98*100</f>
        <v>24.342105263157894</v>
      </c>
      <c r="I99" s="20">
        <f t="shared" ref="I99" si="383">I98/$B98*100</f>
        <v>3.9473684210526314</v>
      </c>
      <c r="J99" s="20">
        <f t="shared" ref="J99" si="384">J98/$B98*100</f>
        <v>13.815789473684212</v>
      </c>
      <c r="K99" s="20">
        <f t="shared" ref="K99" si="385">K98/$B98*100</f>
        <v>9.2105263157894726</v>
      </c>
      <c r="L99" s="20">
        <f t="shared" ref="L99" si="386">L98/$B98*100</f>
        <v>23.026315789473685</v>
      </c>
      <c r="M99" s="20">
        <f t="shared" ref="M99" si="387">M98/$B98*100</f>
        <v>8.5526315789473681</v>
      </c>
      <c r="N99" s="20">
        <f t="shared" ref="N99" si="388">N98/$B98*100</f>
        <v>11.842105263157894</v>
      </c>
      <c r="O99" s="20">
        <f t="shared" ref="O99" si="389">O98/$B98*100</f>
        <v>30.921052631578949</v>
      </c>
      <c r="P99" s="20">
        <f t="shared" ref="P99" si="390">P98/$B98*100</f>
        <v>1.9736842105263157</v>
      </c>
      <c r="Q99" s="20">
        <f t="shared" ref="Q99" si="391">Q98/$B98*100</f>
        <v>1.3157894736842104</v>
      </c>
      <c r="R99" s="20"/>
      <c r="S99" s="214"/>
    </row>
    <row r="100" spans="1:21" ht="13.5" customHeight="1" x14ac:dyDescent="0.2">
      <c r="A100" s="300" t="str">
        <f>'問3M（表）'!A100:A101</f>
        <v>正規の従業員・職員(n = 361 )　　</v>
      </c>
      <c r="B100" s="36">
        <f>'問3M（表）'!B100</f>
        <v>361</v>
      </c>
      <c r="C100" s="32">
        <v>190</v>
      </c>
      <c r="D100" s="33">
        <v>187</v>
      </c>
      <c r="E100" s="33">
        <v>38</v>
      </c>
      <c r="F100" s="33">
        <v>6</v>
      </c>
      <c r="G100" s="33">
        <v>93</v>
      </c>
      <c r="H100" s="33">
        <v>95</v>
      </c>
      <c r="I100" s="34">
        <v>6</v>
      </c>
      <c r="J100" s="49">
        <v>87</v>
      </c>
      <c r="K100" s="48">
        <v>36</v>
      </c>
      <c r="L100" s="33">
        <v>102</v>
      </c>
      <c r="M100" s="33">
        <v>42</v>
      </c>
      <c r="N100" s="33">
        <v>52</v>
      </c>
      <c r="O100" s="34">
        <v>91</v>
      </c>
      <c r="P100" s="34">
        <v>3</v>
      </c>
      <c r="Q100" s="34">
        <v>4</v>
      </c>
      <c r="R100" s="35"/>
      <c r="S100" s="112">
        <f>SUM($C100:R100)</f>
        <v>1032</v>
      </c>
      <c r="T100" s="185"/>
      <c r="U100" t="str">
        <f>" 正規の従業員・職員（N = "&amp;S100&amp;" : n = "&amp;B100&amp;"）"</f>
        <v xml:space="preserve"> 正規の従業員・職員（N = 1032 : n = 361）</v>
      </c>
    </row>
    <row r="101" spans="1:21" x14ac:dyDescent="0.2">
      <c r="A101" s="301"/>
      <c r="B101" s="20">
        <f>B100/$B$92*100</f>
        <v>23.245331616226657</v>
      </c>
      <c r="C101" s="20">
        <f>C100/$B100*100</f>
        <v>52.631578947368418</v>
      </c>
      <c r="D101" s="20">
        <f t="shared" ref="D101" si="392">D100/$B100*100</f>
        <v>51.800554016620502</v>
      </c>
      <c r="E101" s="20">
        <f t="shared" ref="E101" si="393">E100/$B100*100</f>
        <v>10.526315789473683</v>
      </c>
      <c r="F101" s="20">
        <f t="shared" ref="F101" si="394">F100/$B100*100</f>
        <v>1.662049861495845</v>
      </c>
      <c r="G101" s="20">
        <f t="shared" ref="G101" si="395">G100/$B100*100</f>
        <v>25.761772853185594</v>
      </c>
      <c r="H101" s="20">
        <f t="shared" ref="H101" si="396">H100/$B100*100</f>
        <v>26.315789473684209</v>
      </c>
      <c r="I101" s="20">
        <f t="shared" ref="I101" si="397">I100/$B100*100</f>
        <v>1.662049861495845</v>
      </c>
      <c r="J101" s="20">
        <f t="shared" ref="J101" si="398">J100/$B100*100</f>
        <v>24.099722991689752</v>
      </c>
      <c r="K101" s="20">
        <f t="shared" ref="K101" si="399">K100/$B100*100</f>
        <v>9.97229916897507</v>
      </c>
      <c r="L101" s="20">
        <f t="shared" ref="L101:M101" si="400">L100/$B100*100</f>
        <v>28.254847645429365</v>
      </c>
      <c r="M101" s="20">
        <f t="shared" si="400"/>
        <v>11.634349030470915</v>
      </c>
      <c r="N101" s="20">
        <f t="shared" ref="N101" si="401">N100/$B100*100</f>
        <v>14.40443213296399</v>
      </c>
      <c r="O101" s="20">
        <f t="shared" ref="O101" si="402">O100/$B100*100</f>
        <v>25.207756232686979</v>
      </c>
      <c r="P101" s="20">
        <f t="shared" ref="P101" si="403">P100/$B100*100</f>
        <v>0.8310249307479225</v>
      </c>
      <c r="Q101" s="20">
        <f t="shared" ref="Q101" si="404">Q100/$B100*100</f>
        <v>1.10803324099723</v>
      </c>
      <c r="R101" s="20"/>
      <c r="S101" s="214"/>
    </row>
    <row r="102" spans="1:21" ht="13.5" customHeight="1" x14ac:dyDescent="0.2">
      <c r="A102" s="308" t="str">
        <f>'問3M（表）'!A102:A103</f>
        <v>パートタイム・アルバイト・派遣(n = 288 )　　</v>
      </c>
      <c r="B102" s="36">
        <f>'問3M（表）'!B102</f>
        <v>288</v>
      </c>
      <c r="C102" s="32">
        <v>183</v>
      </c>
      <c r="D102" s="33">
        <v>163</v>
      </c>
      <c r="E102" s="33">
        <v>20</v>
      </c>
      <c r="F102" s="33">
        <v>1</v>
      </c>
      <c r="G102" s="33">
        <v>43</v>
      </c>
      <c r="H102" s="33">
        <v>43</v>
      </c>
      <c r="I102" s="34">
        <v>8</v>
      </c>
      <c r="J102" s="49">
        <v>43</v>
      </c>
      <c r="K102" s="48">
        <v>35</v>
      </c>
      <c r="L102" s="33">
        <v>56</v>
      </c>
      <c r="M102" s="33">
        <v>23</v>
      </c>
      <c r="N102" s="33">
        <v>44</v>
      </c>
      <c r="O102" s="34">
        <v>134</v>
      </c>
      <c r="P102" s="34">
        <v>5</v>
      </c>
      <c r="Q102" s="34">
        <v>2</v>
      </c>
      <c r="R102" s="35"/>
      <c r="S102" s="112">
        <f>SUM($C102:R102)</f>
        <v>803</v>
      </c>
      <c r="T102" s="185"/>
      <c r="U102" t="str">
        <f>" パートタイム・アルバイト・派遣（N = "&amp;S102&amp;" : n = "&amp;B102&amp;"）"</f>
        <v xml:space="preserve"> パートタイム・アルバイト・派遣（N = 803 : n = 288）</v>
      </c>
    </row>
    <row r="103" spans="1:21" x14ac:dyDescent="0.2">
      <c r="A103" s="309"/>
      <c r="B103" s="20">
        <f>B102/$B$92*100</f>
        <v>18.544752092723758</v>
      </c>
      <c r="C103" s="20">
        <f t="shared" ref="C103" si="405">C102/$B102*100</f>
        <v>63.541666666666664</v>
      </c>
      <c r="D103" s="20">
        <f t="shared" ref="D103" si="406">D102/$B102*100</f>
        <v>56.597222222222221</v>
      </c>
      <c r="E103" s="20">
        <f t="shared" ref="E103" si="407">E102/$B102*100</f>
        <v>6.9444444444444446</v>
      </c>
      <c r="F103" s="20">
        <f t="shared" ref="F103" si="408">F102/$B102*100</f>
        <v>0.34722222222222221</v>
      </c>
      <c r="G103" s="20">
        <f t="shared" ref="G103" si="409">G102/$B102*100</f>
        <v>14.930555555555555</v>
      </c>
      <c r="H103" s="20">
        <f t="shared" ref="H103" si="410">H102/$B102*100</f>
        <v>14.930555555555555</v>
      </c>
      <c r="I103" s="20">
        <f t="shared" ref="I103" si="411">I102/$B102*100</f>
        <v>2.7777777777777777</v>
      </c>
      <c r="J103" s="20">
        <f t="shared" ref="J103" si="412">J102/$B102*100</f>
        <v>14.930555555555555</v>
      </c>
      <c r="K103" s="20">
        <f t="shared" ref="K103" si="413">K102/$B102*100</f>
        <v>12.152777777777777</v>
      </c>
      <c r="L103" s="20">
        <f t="shared" ref="L103" si="414">L102/$B102*100</f>
        <v>19.444444444444446</v>
      </c>
      <c r="M103" s="20">
        <v>1</v>
      </c>
      <c r="N103" s="20">
        <f t="shared" ref="N103" si="415">N102/$B102*100</f>
        <v>15.277777777777779</v>
      </c>
      <c r="O103" s="20">
        <f t="shared" ref="O103" si="416">O102/$B102*100</f>
        <v>46.527777777777779</v>
      </c>
      <c r="P103" s="20">
        <f t="shared" ref="P103" si="417">P102/$B102*100</f>
        <v>1.7361111111111112</v>
      </c>
      <c r="Q103" s="20">
        <f t="shared" ref="Q103" si="418">Q102/$B102*100</f>
        <v>0.69444444444444442</v>
      </c>
      <c r="R103" s="20"/>
      <c r="S103" s="214"/>
    </row>
    <row r="104" spans="1:21" ht="13.5" customHeight="1" x14ac:dyDescent="0.2">
      <c r="A104" s="300" t="str">
        <f>'問3M（表）'!A104:A105</f>
        <v>学生(n = 43 )　　</v>
      </c>
      <c r="B104" s="36">
        <f>'問3M（表）'!B104</f>
        <v>43</v>
      </c>
      <c r="C104" s="32">
        <v>19</v>
      </c>
      <c r="D104" s="33">
        <v>19</v>
      </c>
      <c r="E104" s="33">
        <v>14</v>
      </c>
      <c r="F104" s="33">
        <v>5</v>
      </c>
      <c r="G104" s="33">
        <v>18</v>
      </c>
      <c r="H104" s="33">
        <v>15</v>
      </c>
      <c r="I104" s="34">
        <v>1</v>
      </c>
      <c r="J104" s="49">
        <v>4</v>
      </c>
      <c r="K104" s="48">
        <v>2</v>
      </c>
      <c r="L104" s="33">
        <v>1</v>
      </c>
      <c r="M104" s="33">
        <v>1</v>
      </c>
      <c r="N104" s="33">
        <v>0</v>
      </c>
      <c r="O104" s="34">
        <v>3</v>
      </c>
      <c r="P104" s="34">
        <v>0</v>
      </c>
      <c r="Q104" s="34">
        <v>3</v>
      </c>
      <c r="R104" s="35"/>
      <c r="S104" s="112">
        <f>SUM($C104:R104)</f>
        <v>105</v>
      </c>
      <c r="T104" s="185"/>
      <c r="U104" t="str">
        <f>" 学生（N = "&amp;S104&amp;" : n = "&amp;B104&amp;"）"</f>
        <v xml:space="preserve"> 学生（N = 105 : n = 43）</v>
      </c>
    </row>
    <row r="105" spans="1:21" x14ac:dyDescent="0.2">
      <c r="A105" s="301"/>
      <c r="B105" s="20">
        <f>B104/$B$92*100</f>
        <v>2.7688345138441726</v>
      </c>
      <c r="C105" s="20">
        <f t="shared" ref="C105" si="419">C104/$B104*100</f>
        <v>44.186046511627907</v>
      </c>
      <c r="D105" s="20">
        <f t="shared" ref="D105" si="420">D104/$B104*100</f>
        <v>44.186046511627907</v>
      </c>
      <c r="E105" s="20">
        <f t="shared" ref="E105" si="421">E104/$B104*100</f>
        <v>32.558139534883722</v>
      </c>
      <c r="F105" s="20">
        <f t="shared" ref="F105" si="422">F104/$B104*100</f>
        <v>11.627906976744185</v>
      </c>
      <c r="G105" s="20">
        <f t="shared" ref="G105" si="423">G104/$B104*100</f>
        <v>41.860465116279073</v>
      </c>
      <c r="H105" s="20">
        <f t="shared" ref="H105" si="424">H104/$B104*100</f>
        <v>34.883720930232556</v>
      </c>
      <c r="I105" s="20">
        <f t="shared" ref="I105" si="425">I104/$B104*100</f>
        <v>2.3255813953488373</v>
      </c>
      <c r="J105" s="20">
        <f t="shared" ref="J105" si="426">J104/$B104*100</f>
        <v>9.3023255813953494</v>
      </c>
      <c r="K105" s="20">
        <f t="shared" ref="K105" si="427">K104/$B104*100</f>
        <v>4.6511627906976747</v>
      </c>
      <c r="L105" s="20">
        <f t="shared" ref="L105" si="428">L104/$B104*100</f>
        <v>2.3255813953488373</v>
      </c>
      <c r="M105" s="20">
        <v>1</v>
      </c>
      <c r="N105" s="20">
        <f t="shared" ref="N105" si="429">N104/$B104*100</f>
        <v>0</v>
      </c>
      <c r="O105" s="20">
        <f t="shared" ref="O105" si="430">O104/$B104*100</f>
        <v>6.9767441860465116</v>
      </c>
      <c r="P105" s="20">
        <f t="shared" ref="P105" si="431">P104/$B104*100</f>
        <v>0</v>
      </c>
      <c r="Q105" s="20">
        <f t="shared" ref="Q105" si="432">Q104/$B104*100</f>
        <v>6.9767441860465116</v>
      </c>
      <c r="R105" s="20"/>
      <c r="S105" s="214"/>
    </row>
    <row r="106" spans="1:21" ht="13.5" customHeight="1" x14ac:dyDescent="0.2">
      <c r="A106" s="300" t="str">
        <f>'問3M（表）'!A106:A107</f>
        <v>家事従事(n = 160 )　　</v>
      </c>
      <c r="B106" s="36">
        <f>'問3M（表）'!B106</f>
        <v>160</v>
      </c>
      <c r="C106" s="32">
        <v>122</v>
      </c>
      <c r="D106" s="33">
        <v>71</v>
      </c>
      <c r="E106" s="33">
        <v>13</v>
      </c>
      <c r="F106" s="33">
        <v>0</v>
      </c>
      <c r="G106" s="33">
        <v>8</v>
      </c>
      <c r="H106" s="33">
        <v>19</v>
      </c>
      <c r="I106" s="34">
        <v>6</v>
      </c>
      <c r="J106" s="49">
        <v>29</v>
      </c>
      <c r="K106" s="48">
        <v>30</v>
      </c>
      <c r="L106" s="33">
        <v>30</v>
      </c>
      <c r="M106" s="33">
        <v>8</v>
      </c>
      <c r="N106" s="33">
        <v>23</v>
      </c>
      <c r="O106" s="34">
        <v>76</v>
      </c>
      <c r="P106" s="34">
        <v>1</v>
      </c>
      <c r="Q106" s="34">
        <v>1</v>
      </c>
      <c r="R106" s="35"/>
      <c r="S106" s="112">
        <f>SUM($C106:R106)</f>
        <v>437</v>
      </c>
      <c r="T106" s="185"/>
      <c r="U106" t="str">
        <f>" 家事従事（N = "&amp;S106&amp;" : n = "&amp;B106&amp;"）"</f>
        <v xml:space="preserve"> 家事従事（N = 437 : n = 160）</v>
      </c>
    </row>
    <row r="107" spans="1:21" x14ac:dyDescent="0.2">
      <c r="A107" s="301"/>
      <c r="B107" s="20">
        <f>B106/$B$92*100</f>
        <v>10.302640051513199</v>
      </c>
      <c r="C107" s="20">
        <f t="shared" ref="C107" si="433">C106/$B106*100</f>
        <v>76.25</v>
      </c>
      <c r="D107" s="20">
        <f t="shared" ref="D107" si="434">D106/$B106*100</f>
        <v>44.375</v>
      </c>
      <c r="E107" s="20">
        <f t="shared" ref="E107" si="435">E106/$B106*100</f>
        <v>8.125</v>
      </c>
      <c r="F107" s="20">
        <f t="shared" ref="F107" si="436">F106/$B106*100</f>
        <v>0</v>
      </c>
      <c r="G107" s="20">
        <f t="shared" ref="G107" si="437">G106/$B106*100</f>
        <v>5</v>
      </c>
      <c r="H107" s="20">
        <f t="shared" ref="H107" si="438">H106/$B106*100</f>
        <v>11.875</v>
      </c>
      <c r="I107" s="20">
        <f t="shared" ref="I107" si="439">I106/$B106*100</f>
        <v>3.75</v>
      </c>
      <c r="J107" s="20">
        <f t="shared" ref="J107" si="440">J106/$B106*100</f>
        <v>18.125</v>
      </c>
      <c r="K107" s="20">
        <f t="shared" ref="K107" si="441">K106/$B106*100</f>
        <v>18.75</v>
      </c>
      <c r="L107" s="20">
        <f t="shared" ref="L107" si="442">L106/$B106*100</f>
        <v>18.75</v>
      </c>
      <c r="M107" s="20">
        <v>1</v>
      </c>
      <c r="N107" s="20">
        <f t="shared" ref="N107" si="443">N106/$B106*100</f>
        <v>14.374999999999998</v>
      </c>
      <c r="O107" s="20">
        <f t="shared" ref="O107" si="444">O106/$B106*100</f>
        <v>47.5</v>
      </c>
      <c r="P107" s="20">
        <f t="shared" ref="P107" si="445">P106/$B106*100</f>
        <v>0.625</v>
      </c>
      <c r="Q107" s="20">
        <f t="shared" ref="Q107" si="446">Q106/$B106*100</f>
        <v>0.625</v>
      </c>
      <c r="R107" s="20"/>
      <c r="S107" s="214"/>
    </row>
    <row r="108" spans="1:21" ht="13.5" customHeight="1" x14ac:dyDescent="0.2">
      <c r="A108" s="300" t="str">
        <f>'問3M（表）'!A108:A109</f>
        <v>無職(n = 331 )　　</v>
      </c>
      <c r="B108" s="36">
        <f>'問3M（表）'!B108</f>
        <v>331</v>
      </c>
      <c r="C108" s="32">
        <v>265</v>
      </c>
      <c r="D108" s="33">
        <v>115</v>
      </c>
      <c r="E108" s="33">
        <v>24</v>
      </c>
      <c r="F108" s="33">
        <v>3</v>
      </c>
      <c r="G108" s="33">
        <v>14</v>
      </c>
      <c r="H108" s="33">
        <v>41</v>
      </c>
      <c r="I108" s="34">
        <v>17</v>
      </c>
      <c r="J108" s="49">
        <v>34</v>
      </c>
      <c r="K108" s="48">
        <v>58</v>
      </c>
      <c r="L108" s="33">
        <v>7</v>
      </c>
      <c r="M108" s="33">
        <v>32</v>
      </c>
      <c r="N108" s="33">
        <v>48</v>
      </c>
      <c r="O108" s="34">
        <v>164</v>
      </c>
      <c r="P108" s="34">
        <v>7</v>
      </c>
      <c r="Q108" s="34">
        <v>7</v>
      </c>
      <c r="R108" s="35"/>
      <c r="S108" s="112">
        <f>SUM($C108:R108)</f>
        <v>836</v>
      </c>
      <c r="T108" s="185"/>
      <c r="U108" t="str">
        <f>" 無職（N = "&amp;$S$108&amp;" : n = "&amp;$B$108&amp;"）"</f>
        <v xml:space="preserve"> 無職（N = 836 : n = 331）</v>
      </c>
    </row>
    <row r="109" spans="1:21" x14ac:dyDescent="0.2">
      <c r="A109" s="301"/>
      <c r="B109" s="20">
        <f>B108/$B$92*100</f>
        <v>21.313586606567934</v>
      </c>
      <c r="C109" s="20">
        <f t="shared" ref="C109" si="447">C108/$B108*100</f>
        <v>80.060422960725077</v>
      </c>
      <c r="D109" s="20">
        <f t="shared" ref="D109" si="448">D108/$B108*100</f>
        <v>34.743202416918429</v>
      </c>
      <c r="E109" s="20">
        <f t="shared" ref="E109" si="449">E108/$B108*100</f>
        <v>7.2507552870090644</v>
      </c>
      <c r="F109" s="20">
        <f t="shared" ref="F109" si="450">F108/$B108*100</f>
        <v>0.90634441087613304</v>
      </c>
      <c r="G109" s="20">
        <f t="shared" ref="G109" si="451">G108/$B108*100</f>
        <v>4.2296072507552873</v>
      </c>
      <c r="H109" s="20">
        <f t="shared" ref="H109" si="452">H108/$B108*100</f>
        <v>12.386706948640484</v>
      </c>
      <c r="I109" s="20">
        <f t="shared" ref="I109" si="453">I108/$B108*100</f>
        <v>5.1359516616314203</v>
      </c>
      <c r="J109" s="20">
        <f t="shared" ref="J109" si="454">J108/$B108*100</f>
        <v>10.271903323262841</v>
      </c>
      <c r="K109" s="20">
        <f t="shared" ref="K109" si="455">K108/$B108*100</f>
        <v>17.522658610271904</v>
      </c>
      <c r="L109" s="20">
        <f t="shared" ref="L109" si="456">L108/$B108*100</f>
        <v>2.1148036253776437</v>
      </c>
      <c r="M109" s="20">
        <v>1</v>
      </c>
      <c r="N109" s="20">
        <f t="shared" ref="N109" si="457">N108/$B108*100</f>
        <v>14.501510574018129</v>
      </c>
      <c r="O109" s="20">
        <f t="shared" ref="O109" si="458">O108/$B108*100</f>
        <v>49.546827794561935</v>
      </c>
      <c r="P109" s="20">
        <f t="shared" ref="P109" si="459">P108/$B108*100</f>
        <v>2.1148036253776437</v>
      </c>
      <c r="Q109" s="20">
        <f t="shared" ref="Q109" si="460">Q108/$B108*100</f>
        <v>2.1148036253776437</v>
      </c>
      <c r="R109" s="20"/>
      <c r="S109" s="214"/>
    </row>
    <row r="110" spans="1:21" ht="13.5" customHeight="1" x14ac:dyDescent="0.2">
      <c r="A110" s="300" t="str">
        <f>'問3M（表）'!A110:A111</f>
        <v>その他(n = 31 )　　</v>
      </c>
      <c r="B110" s="36">
        <f>'問3M（表）'!B110</f>
        <v>31</v>
      </c>
      <c r="C110" s="32">
        <v>19</v>
      </c>
      <c r="D110" s="33">
        <v>12</v>
      </c>
      <c r="E110" s="33">
        <v>3</v>
      </c>
      <c r="F110" s="33">
        <v>0</v>
      </c>
      <c r="G110" s="33">
        <v>2</v>
      </c>
      <c r="H110" s="33">
        <v>9</v>
      </c>
      <c r="I110" s="34">
        <v>2</v>
      </c>
      <c r="J110" s="49">
        <v>3</v>
      </c>
      <c r="K110" s="48">
        <v>3</v>
      </c>
      <c r="L110" s="33">
        <v>7</v>
      </c>
      <c r="M110" s="33">
        <v>3</v>
      </c>
      <c r="N110" s="33">
        <v>6</v>
      </c>
      <c r="O110" s="34">
        <v>10</v>
      </c>
      <c r="P110" s="34">
        <v>0</v>
      </c>
      <c r="Q110" s="34">
        <v>0</v>
      </c>
      <c r="R110" s="35"/>
      <c r="S110" s="112">
        <f>SUM($C110:R110)</f>
        <v>79</v>
      </c>
      <c r="T110" s="185"/>
      <c r="U110" t="str">
        <f>" その他（N = "&amp;$S$110&amp;" : n = "&amp;$B$110&amp;"）"</f>
        <v xml:space="preserve"> その他（N = 79 : n = 31）</v>
      </c>
    </row>
    <row r="111" spans="1:21" x14ac:dyDescent="0.2">
      <c r="A111" s="301"/>
      <c r="B111" s="20">
        <f>B110/$B$92*100</f>
        <v>1.9961365099806825</v>
      </c>
      <c r="C111" s="20">
        <f t="shared" ref="C111" si="461">C110/$B110*100</f>
        <v>61.29032258064516</v>
      </c>
      <c r="D111" s="20">
        <f t="shared" ref="D111" si="462">D110/$B110*100</f>
        <v>38.70967741935484</v>
      </c>
      <c r="E111" s="20">
        <f t="shared" ref="E111" si="463">E110/$B110*100</f>
        <v>9.67741935483871</v>
      </c>
      <c r="F111" s="20">
        <f t="shared" ref="F111" si="464">F110/$B110*100</f>
        <v>0</v>
      </c>
      <c r="G111" s="20">
        <f t="shared" ref="G111" si="465">G110/$B110*100</f>
        <v>6.4516129032258061</v>
      </c>
      <c r="H111" s="20">
        <f t="shared" ref="H111" si="466">H110/$B110*100</f>
        <v>29.032258064516132</v>
      </c>
      <c r="I111" s="20">
        <f t="shared" ref="I111" si="467">I110/$B110*100</f>
        <v>6.4516129032258061</v>
      </c>
      <c r="J111" s="20">
        <f t="shared" ref="J111" si="468">J110/$B110*100</f>
        <v>9.67741935483871</v>
      </c>
      <c r="K111" s="20">
        <f t="shared" ref="K111" si="469">K110/$B110*100</f>
        <v>9.67741935483871</v>
      </c>
      <c r="L111" s="20">
        <f t="shared" ref="L111" si="470">L110/$B110*100</f>
        <v>22.58064516129032</v>
      </c>
      <c r="M111" s="20">
        <v>1</v>
      </c>
      <c r="N111" s="20">
        <f t="shared" ref="N111" si="471">N110/$B110*100</f>
        <v>19.35483870967742</v>
      </c>
      <c r="O111" s="20">
        <f t="shared" ref="O111" si="472">O110/$B110*100</f>
        <v>32.258064516129032</v>
      </c>
      <c r="P111" s="20">
        <f t="shared" ref="P111" si="473">P110/$B110*100</f>
        <v>0</v>
      </c>
      <c r="Q111" s="20">
        <f t="shared" ref="Q111" si="474">Q110/$B110*100</f>
        <v>0</v>
      </c>
      <c r="R111" s="20"/>
      <c r="S111" s="185">
        <f>SUM($S$96,$S$104,$S$110)</f>
        <v>224</v>
      </c>
      <c r="T111" s="185">
        <f>SUM($B$96,$B$104,$B$110)</f>
        <v>88</v>
      </c>
      <c r="U111" t="str">
        <f>" その他（N = "&amp;$S$111&amp;" : n = "&amp;$T$111&amp;"）"</f>
        <v xml:space="preserve"> その他（N = 224 : n = 88）</v>
      </c>
    </row>
    <row r="112" spans="1:21" s="205" customFormat="1" x14ac:dyDescent="0.2">
      <c r="A112" s="203"/>
      <c r="B112" s="201"/>
      <c r="C112" s="191">
        <f>_xlfn.RANK.EQ(C93,$C$93:$R$93,0)</f>
        <v>1</v>
      </c>
      <c r="D112" s="191">
        <f t="shared" ref="D112:R112" si="475">_xlfn.RANK.EQ(D93,$C$93:$R$93,0)</f>
        <v>2</v>
      </c>
      <c r="E112" s="191">
        <f t="shared" si="475"/>
        <v>10</v>
      </c>
      <c r="F112" s="191">
        <f t="shared" si="475"/>
        <v>15</v>
      </c>
      <c r="G112" s="191">
        <f t="shared" si="475"/>
        <v>5</v>
      </c>
      <c r="H112" s="191">
        <f t="shared" si="475"/>
        <v>4</v>
      </c>
      <c r="I112" s="191">
        <f t="shared" si="475"/>
        <v>12</v>
      </c>
      <c r="J112" s="191">
        <f t="shared" si="475"/>
        <v>7</v>
      </c>
      <c r="K112" s="191">
        <f t="shared" si="475"/>
        <v>9</v>
      </c>
      <c r="L112" s="191">
        <f t="shared" si="475"/>
        <v>6</v>
      </c>
      <c r="M112" s="191">
        <f t="shared" si="475"/>
        <v>11</v>
      </c>
      <c r="N112" s="191">
        <f t="shared" si="475"/>
        <v>8</v>
      </c>
      <c r="O112" s="191">
        <f t="shared" si="475"/>
        <v>3</v>
      </c>
      <c r="P112" s="191">
        <f t="shared" si="475"/>
        <v>14</v>
      </c>
      <c r="Q112" s="191">
        <f t="shared" si="475"/>
        <v>13</v>
      </c>
      <c r="R112" s="191" t="e">
        <f t="shared" si="475"/>
        <v>#N/A</v>
      </c>
      <c r="S112" s="204"/>
      <c r="T112" s="202"/>
      <c r="U112" s="202"/>
    </row>
    <row r="113" spans="1:18" x14ac:dyDescent="0.2">
      <c r="A113" s="26" t="s">
        <v>2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8" x14ac:dyDescent="0.2">
      <c r="A114" s="6" t="s">
        <v>4</v>
      </c>
      <c r="B114" s="4"/>
      <c r="C114" s="27">
        <v>1</v>
      </c>
      <c r="D114" s="27">
        <v>2</v>
      </c>
      <c r="E114" s="27">
        <v>3</v>
      </c>
      <c r="F114" s="27">
        <v>4</v>
      </c>
      <c r="G114" s="27">
        <v>5</v>
      </c>
      <c r="H114" s="27">
        <v>6</v>
      </c>
      <c r="I114" s="27">
        <v>7</v>
      </c>
      <c r="J114" s="27">
        <v>8</v>
      </c>
      <c r="K114" s="27">
        <v>9</v>
      </c>
      <c r="L114" s="27">
        <v>10</v>
      </c>
      <c r="M114" s="27">
        <v>11</v>
      </c>
      <c r="N114" s="27">
        <v>12</v>
      </c>
      <c r="O114" s="27">
        <v>13</v>
      </c>
      <c r="P114" s="27">
        <v>14</v>
      </c>
      <c r="Q114" s="27">
        <v>15</v>
      </c>
      <c r="R114" s="27">
        <v>16</v>
      </c>
    </row>
    <row r="115" spans="1:18" ht="32.4" x14ac:dyDescent="0.2">
      <c r="A115" s="12" t="str">
        <f>A91</f>
        <v>【職業別】</v>
      </c>
      <c r="B115" s="14" t="s">
        <v>161</v>
      </c>
      <c r="C115" s="15" t="s">
        <v>216</v>
      </c>
      <c r="D115" s="16" t="s">
        <v>217</v>
      </c>
      <c r="E115" s="16" t="s">
        <v>77</v>
      </c>
      <c r="F115" s="16" t="s">
        <v>180</v>
      </c>
      <c r="G115" s="16" t="s">
        <v>218</v>
      </c>
      <c r="H115" s="16" t="s">
        <v>55</v>
      </c>
      <c r="I115" s="17" t="s">
        <v>73</v>
      </c>
      <c r="J115" s="51" t="s">
        <v>219</v>
      </c>
      <c r="K115" s="50" t="s">
        <v>74</v>
      </c>
      <c r="L115" s="16" t="s">
        <v>220</v>
      </c>
      <c r="M115" s="16" t="s">
        <v>76</v>
      </c>
      <c r="N115" s="17" t="s">
        <v>221</v>
      </c>
      <c r="O115" s="17" t="s">
        <v>222</v>
      </c>
      <c r="P115" s="17" t="s">
        <v>60</v>
      </c>
      <c r="Q115" s="16" t="s">
        <v>78</v>
      </c>
      <c r="R115" s="18"/>
    </row>
    <row r="116" spans="1:18" x14ac:dyDescent="0.2">
      <c r="A116" s="300" t="str">
        <f>A92</f>
        <v>全体(n = 1,553 )　　</v>
      </c>
      <c r="B116" s="122">
        <f t="shared" ref="B116:B134" si="476">B92</f>
        <v>1553</v>
      </c>
      <c r="C116" s="130">
        <v>994</v>
      </c>
      <c r="D116" s="131">
        <v>722</v>
      </c>
      <c r="E116" s="131">
        <v>595</v>
      </c>
      <c r="F116" s="131">
        <v>282</v>
      </c>
      <c r="G116" s="131">
        <v>271</v>
      </c>
      <c r="H116" s="131">
        <v>250</v>
      </c>
      <c r="I116" s="132">
        <v>238</v>
      </c>
      <c r="J116" s="168">
        <v>206</v>
      </c>
      <c r="K116" s="169">
        <v>199</v>
      </c>
      <c r="L116" s="131">
        <v>147</v>
      </c>
      <c r="M116" s="131">
        <v>130</v>
      </c>
      <c r="N116" s="132">
        <v>49</v>
      </c>
      <c r="O116" s="132">
        <v>20</v>
      </c>
      <c r="P116" s="132">
        <v>21</v>
      </c>
      <c r="Q116" s="131">
        <v>23</v>
      </c>
      <c r="R116" s="133"/>
    </row>
    <row r="117" spans="1:18" x14ac:dyDescent="0.2">
      <c r="A117" s="301"/>
      <c r="B117" s="123">
        <f t="shared" si="476"/>
        <v>0</v>
      </c>
      <c r="C117" s="134">
        <v>64.00515132002576</v>
      </c>
      <c r="D117" s="135">
        <v>46.490663232453315</v>
      </c>
      <c r="E117" s="135">
        <v>38.312942691564714</v>
      </c>
      <c r="F117" s="135">
        <v>18.158403090792017</v>
      </c>
      <c r="G117" s="135">
        <v>17.450096587250481</v>
      </c>
      <c r="H117" s="135">
        <v>16.097875080489377</v>
      </c>
      <c r="I117" s="136">
        <v>15.325177076625884</v>
      </c>
      <c r="J117" s="155">
        <v>13.264649066323244</v>
      </c>
      <c r="K117" s="156">
        <v>12.813908564069543</v>
      </c>
      <c r="L117" s="135">
        <v>9.4655505473277533</v>
      </c>
      <c r="M117" s="135">
        <v>8.3708950418544763</v>
      </c>
      <c r="N117" s="136">
        <v>3.1551835157759176</v>
      </c>
      <c r="O117" s="136">
        <v>1.2878300064391499</v>
      </c>
      <c r="P117" s="136">
        <v>1.3522215067611076</v>
      </c>
      <c r="Q117" s="135">
        <v>1.4810045074050224</v>
      </c>
      <c r="R117" s="137"/>
    </row>
    <row r="118" spans="1:18" x14ac:dyDescent="0.2">
      <c r="A118" s="300" t="str">
        <f>A94</f>
        <v>自営業(n = 145 )　　</v>
      </c>
      <c r="B118" s="122">
        <f t="shared" si="476"/>
        <v>145</v>
      </c>
      <c r="C118" s="138">
        <v>89</v>
      </c>
      <c r="D118" s="139">
        <v>76</v>
      </c>
      <c r="E118" s="139">
        <v>66</v>
      </c>
      <c r="F118" s="139">
        <v>20</v>
      </c>
      <c r="G118" s="139">
        <v>53</v>
      </c>
      <c r="H118" s="139">
        <v>10</v>
      </c>
      <c r="I118" s="149">
        <v>12</v>
      </c>
      <c r="J118" s="153">
        <v>14</v>
      </c>
      <c r="K118" s="154">
        <v>21</v>
      </c>
      <c r="L118" s="139">
        <v>17</v>
      </c>
      <c r="M118" s="139">
        <v>7</v>
      </c>
      <c r="N118" s="139">
        <v>3</v>
      </c>
      <c r="O118" s="149">
        <v>2</v>
      </c>
      <c r="P118" s="149">
        <v>2</v>
      </c>
      <c r="Q118" s="139">
        <v>4</v>
      </c>
      <c r="R118" s="140"/>
    </row>
    <row r="119" spans="1:18" x14ac:dyDescent="0.2">
      <c r="A119" s="301"/>
      <c r="B119" s="123">
        <f t="shared" si="476"/>
        <v>9.3367675466838378</v>
      </c>
      <c r="C119" s="134">
        <v>61.379310344827587</v>
      </c>
      <c r="D119" s="135">
        <v>52.413793103448278</v>
      </c>
      <c r="E119" s="135">
        <v>45.517241379310349</v>
      </c>
      <c r="F119" s="135">
        <v>13.793103448275861</v>
      </c>
      <c r="G119" s="135">
        <v>36.551724137931032</v>
      </c>
      <c r="H119" s="135">
        <v>6.8965517241379306</v>
      </c>
      <c r="I119" s="136">
        <v>8.2758620689655178</v>
      </c>
      <c r="J119" s="155">
        <v>9.6551724137931032</v>
      </c>
      <c r="K119" s="156">
        <v>14.482758620689657</v>
      </c>
      <c r="L119" s="135">
        <v>11.724137931034482</v>
      </c>
      <c r="M119" s="135">
        <v>4.8275862068965516</v>
      </c>
      <c r="N119" s="135">
        <v>2.0689655172413794</v>
      </c>
      <c r="O119" s="136">
        <v>1.3793103448275863</v>
      </c>
      <c r="P119" s="136">
        <v>1.3793103448275863</v>
      </c>
      <c r="Q119" s="135">
        <v>2.7586206896551726</v>
      </c>
      <c r="R119" s="137"/>
    </row>
    <row r="120" spans="1:18" x14ac:dyDescent="0.2">
      <c r="A120" s="300" t="str">
        <f>A96</f>
        <v>自由業(※1)(n = 14 )　　</v>
      </c>
      <c r="B120" s="122">
        <f t="shared" si="476"/>
        <v>14</v>
      </c>
      <c r="C120" s="138">
        <v>10</v>
      </c>
      <c r="D120" s="139">
        <v>5</v>
      </c>
      <c r="E120" s="139">
        <v>4</v>
      </c>
      <c r="F120" s="139">
        <v>3</v>
      </c>
      <c r="G120" s="139">
        <v>4</v>
      </c>
      <c r="H120" s="139">
        <v>2</v>
      </c>
      <c r="I120" s="149">
        <v>5</v>
      </c>
      <c r="J120" s="153">
        <v>1</v>
      </c>
      <c r="K120" s="154">
        <v>0</v>
      </c>
      <c r="L120" s="139">
        <v>4</v>
      </c>
      <c r="M120" s="139">
        <v>1</v>
      </c>
      <c r="N120" s="139">
        <v>0</v>
      </c>
      <c r="O120" s="149">
        <v>1</v>
      </c>
      <c r="P120" s="149">
        <v>0</v>
      </c>
      <c r="Q120" s="139">
        <v>0</v>
      </c>
      <c r="R120" s="140"/>
    </row>
    <row r="121" spans="1:18" x14ac:dyDescent="0.2">
      <c r="A121" s="301"/>
      <c r="B121" s="123">
        <f t="shared" si="476"/>
        <v>0.90148100450740498</v>
      </c>
      <c r="C121" s="134">
        <v>71.428571428571431</v>
      </c>
      <c r="D121" s="135">
        <v>35.714285714285715</v>
      </c>
      <c r="E121" s="135">
        <v>28.571428571428569</v>
      </c>
      <c r="F121" s="135">
        <v>21.428571428571427</v>
      </c>
      <c r="G121" s="135">
        <v>28.571428571428569</v>
      </c>
      <c r="H121" s="135">
        <v>14.285714285714285</v>
      </c>
      <c r="I121" s="136">
        <v>35.714285714285715</v>
      </c>
      <c r="J121" s="155">
        <v>7.1428571428571423</v>
      </c>
      <c r="K121" s="156">
        <v>0</v>
      </c>
      <c r="L121" s="135">
        <v>28.571428571428569</v>
      </c>
      <c r="M121" s="135">
        <v>7.1428571428571423</v>
      </c>
      <c r="N121" s="135">
        <v>0</v>
      </c>
      <c r="O121" s="136">
        <v>7.1428571428571423</v>
      </c>
      <c r="P121" s="136">
        <v>0</v>
      </c>
      <c r="Q121" s="135">
        <v>0</v>
      </c>
      <c r="R121" s="137"/>
    </row>
    <row r="122" spans="1:18" x14ac:dyDescent="0.2">
      <c r="A122" s="300" t="str">
        <f>A98</f>
        <v>会社・団体役員(n = 152 )　　</v>
      </c>
      <c r="B122" s="122">
        <f t="shared" si="476"/>
        <v>152</v>
      </c>
      <c r="C122" s="138">
        <v>97</v>
      </c>
      <c r="D122" s="139">
        <v>74</v>
      </c>
      <c r="E122" s="139">
        <v>47</v>
      </c>
      <c r="F122" s="139">
        <v>37</v>
      </c>
      <c r="G122" s="139">
        <v>36</v>
      </c>
      <c r="H122" s="139">
        <v>35</v>
      </c>
      <c r="I122" s="149">
        <v>21</v>
      </c>
      <c r="J122" s="153">
        <v>18</v>
      </c>
      <c r="K122" s="154">
        <v>14</v>
      </c>
      <c r="L122" s="139">
        <v>14</v>
      </c>
      <c r="M122" s="139">
        <v>13</v>
      </c>
      <c r="N122" s="139">
        <v>6</v>
      </c>
      <c r="O122" s="149">
        <v>2</v>
      </c>
      <c r="P122" s="149">
        <v>3</v>
      </c>
      <c r="Q122" s="139">
        <v>2</v>
      </c>
      <c r="R122" s="140"/>
    </row>
    <row r="123" spans="1:18" x14ac:dyDescent="0.2">
      <c r="A123" s="301"/>
      <c r="B123" s="123">
        <f t="shared" si="476"/>
        <v>9.787508048937541</v>
      </c>
      <c r="C123" s="134">
        <v>63.815789473684212</v>
      </c>
      <c r="D123" s="135">
        <v>48.684210526315788</v>
      </c>
      <c r="E123" s="135">
        <v>30.921052631578949</v>
      </c>
      <c r="F123" s="135">
        <v>24.342105263157894</v>
      </c>
      <c r="G123" s="135">
        <v>23.684210526315788</v>
      </c>
      <c r="H123" s="135">
        <v>23.026315789473685</v>
      </c>
      <c r="I123" s="136">
        <v>13.815789473684212</v>
      </c>
      <c r="J123" s="155">
        <v>11.842105263157894</v>
      </c>
      <c r="K123" s="156">
        <v>9.2105263157894726</v>
      </c>
      <c r="L123" s="135">
        <v>9.2105263157894726</v>
      </c>
      <c r="M123" s="135">
        <v>8.5526315789473681</v>
      </c>
      <c r="N123" s="135">
        <v>3.9473684210526314</v>
      </c>
      <c r="O123" s="136">
        <v>1.3157894736842104</v>
      </c>
      <c r="P123" s="136">
        <v>1.9736842105263157</v>
      </c>
      <c r="Q123" s="135">
        <v>1.3157894736842104</v>
      </c>
      <c r="R123" s="137"/>
    </row>
    <row r="124" spans="1:18" x14ac:dyDescent="0.2">
      <c r="A124" s="310" t="str">
        <f>A100</f>
        <v>正規の従業員・職員(n = 361 )　　</v>
      </c>
      <c r="B124" s="122">
        <f t="shared" si="476"/>
        <v>361</v>
      </c>
      <c r="C124" s="138">
        <v>190</v>
      </c>
      <c r="D124" s="139">
        <v>187</v>
      </c>
      <c r="E124" s="139">
        <v>91</v>
      </c>
      <c r="F124" s="139">
        <v>95</v>
      </c>
      <c r="G124" s="139">
        <v>93</v>
      </c>
      <c r="H124" s="139">
        <v>102</v>
      </c>
      <c r="I124" s="149">
        <v>87</v>
      </c>
      <c r="J124" s="153">
        <v>52</v>
      </c>
      <c r="K124" s="154">
        <v>36</v>
      </c>
      <c r="L124" s="139">
        <v>38</v>
      </c>
      <c r="M124" s="139">
        <v>42</v>
      </c>
      <c r="N124" s="139">
        <v>6</v>
      </c>
      <c r="O124" s="149">
        <v>6</v>
      </c>
      <c r="P124" s="149">
        <v>3</v>
      </c>
      <c r="Q124" s="139">
        <v>4</v>
      </c>
      <c r="R124" s="140"/>
    </row>
    <row r="125" spans="1:18" x14ac:dyDescent="0.2">
      <c r="A125" s="311"/>
      <c r="B125" s="123">
        <f t="shared" si="476"/>
        <v>23.245331616226657</v>
      </c>
      <c r="C125" s="134">
        <v>52.631578947368418</v>
      </c>
      <c r="D125" s="135">
        <v>51.800554016620502</v>
      </c>
      <c r="E125" s="135">
        <v>25.207756232686979</v>
      </c>
      <c r="F125" s="135">
        <v>26.315789473684209</v>
      </c>
      <c r="G125" s="135">
        <v>25.761772853185594</v>
      </c>
      <c r="H125" s="135">
        <v>28.254847645429365</v>
      </c>
      <c r="I125" s="136">
        <v>24.099722991689752</v>
      </c>
      <c r="J125" s="155">
        <v>14.40443213296399</v>
      </c>
      <c r="K125" s="156">
        <v>9.97229916897507</v>
      </c>
      <c r="L125" s="135">
        <v>10.526315789473683</v>
      </c>
      <c r="M125" s="135">
        <v>11.6</v>
      </c>
      <c r="N125" s="135">
        <v>1.662049861495845</v>
      </c>
      <c r="O125" s="136">
        <v>1.662049861495845</v>
      </c>
      <c r="P125" s="136">
        <v>0.8310249307479225</v>
      </c>
      <c r="Q125" s="135">
        <v>1.10803324099723</v>
      </c>
      <c r="R125" s="137"/>
    </row>
    <row r="126" spans="1:18" x14ac:dyDescent="0.2">
      <c r="A126" s="308" t="str">
        <f>A102</f>
        <v>パートタイム・アルバイト・派遣(n = 288 )　　</v>
      </c>
      <c r="B126" s="122">
        <f t="shared" si="476"/>
        <v>288</v>
      </c>
      <c r="C126" s="138">
        <v>183</v>
      </c>
      <c r="D126" s="139">
        <v>163</v>
      </c>
      <c r="E126" s="139">
        <v>134</v>
      </c>
      <c r="F126" s="139">
        <v>43</v>
      </c>
      <c r="G126" s="139">
        <v>43</v>
      </c>
      <c r="H126" s="139">
        <v>56</v>
      </c>
      <c r="I126" s="149">
        <v>43</v>
      </c>
      <c r="J126" s="153">
        <v>44</v>
      </c>
      <c r="K126" s="154">
        <v>35</v>
      </c>
      <c r="L126" s="139">
        <v>20</v>
      </c>
      <c r="M126" s="139">
        <v>23</v>
      </c>
      <c r="N126" s="139">
        <v>8</v>
      </c>
      <c r="O126" s="149">
        <v>1</v>
      </c>
      <c r="P126" s="149">
        <v>5</v>
      </c>
      <c r="Q126" s="139">
        <v>2</v>
      </c>
      <c r="R126" s="140"/>
    </row>
    <row r="127" spans="1:18" x14ac:dyDescent="0.2">
      <c r="A127" s="309"/>
      <c r="B127" s="123">
        <f t="shared" si="476"/>
        <v>18.544752092723758</v>
      </c>
      <c r="C127" s="134">
        <v>63.541666666666664</v>
      </c>
      <c r="D127" s="135">
        <v>56.597222222222221</v>
      </c>
      <c r="E127" s="135">
        <v>46.527777777777779</v>
      </c>
      <c r="F127" s="135">
        <v>14.930555555555555</v>
      </c>
      <c r="G127" s="135">
        <v>14.930555555555555</v>
      </c>
      <c r="H127" s="135">
        <v>19.444444444444446</v>
      </c>
      <c r="I127" s="136">
        <v>14.930555555555555</v>
      </c>
      <c r="J127" s="155">
        <v>15.277777777777779</v>
      </c>
      <c r="K127" s="156">
        <v>12.152777777777777</v>
      </c>
      <c r="L127" s="135">
        <v>6.9444444444444446</v>
      </c>
      <c r="M127" s="135">
        <v>1</v>
      </c>
      <c r="N127" s="135">
        <v>2.7777777777777777</v>
      </c>
      <c r="O127" s="136">
        <v>0.34722222222222221</v>
      </c>
      <c r="P127" s="136">
        <v>1.7361111111111112</v>
      </c>
      <c r="Q127" s="135">
        <v>0.69444444444444442</v>
      </c>
      <c r="R127" s="137"/>
    </row>
    <row r="128" spans="1:18" x14ac:dyDescent="0.2">
      <c r="A128" s="300" t="str">
        <f>A104</f>
        <v>学生(n = 43 )　　</v>
      </c>
      <c r="B128" s="122">
        <f t="shared" si="476"/>
        <v>43</v>
      </c>
      <c r="C128" s="138">
        <v>19</v>
      </c>
      <c r="D128" s="139">
        <v>19</v>
      </c>
      <c r="E128" s="139">
        <v>3</v>
      </c>
      <c r="F128" s="139">
        <v>15</v>
      </c>
      <c r="G128" s="139">
        <v>18</v>
      </c>
      <c r="H128" s="139">
        <v>1</v>
      </c>
      <c r="I128" s="149">
        <v>4</v>
      </c>
      <c r="J128" s="153">
        <v>0</v>
      </c>
      <c r="K128" s="154">
        <v>2</v>
      </c>
      <c r="L128" s="139">
        <v>14</v>
      </c>
      <c r="M128" s="139">
        <v>1</v>
      </c>
      <c r="N128" s="139">
        <v>1</v>
      </c>
      <c r="O128" s="149">
        <v>5</v>
      </c>
      <c r="P128" s="149">
        <v>0</v>
      </c>
      <c r="Q128" s="139">
        <v>3</v>
      </c>
      <c r="R128" s="140"/>
    </row>
    <row r="129" spans="1:35" x14ac:dyDescent="0.2">
      <c r="A129" s="301"/>
      <c r="B129" s="123">
        <f t="shared" si="476"/>
        <v>2.7688345138441726</v>
      </c>
      <c r="C129" s="134">
        <v>44.186046511627907</v>
      </c>
      <c r="D129" s="135">
        <v>44.186046511627907</v>
      </c>
      <c r="E129" s="135">
        <v>6.9767441860465116</v>
      </c>
      <c r="F129" s="135">
        <v>34.883720930232556</v>
      </c>
      <c r="G129" s="135">
        <v>41.860465116279073</v>
      </c>
      <c r="H129" s="135">
        <v>2.3255813953488373</v>
      </c>
      <c r="I129" s="136">
        <v>9.3023255813953494</v>
      </c>
      <c r="J129" s="155">
        <v>0</v>
      </c>
      <c r="K129" s="156">
        <v>4.6511627906976747</v>
      </c>
      <c r="L129" s="135">
        <v>32.558139534883722</v>
      </c>
      <c r="M129" s="135">
        <v>1</v>
      </c>
      <c r="N129" s="135">
        <v>2.3255813953488373</v>
      </c>
      <c r="O129" s="136">
        <v>11.627906976744185</v>
      </c>
      <c r="P129" s="136">
        <v>0</v>
      </c>
      <c r="Q129" s="135">
        <v>6.9767441860465116</v>
      </c>
      <c r="R129" s="137"/>
    </row>
    <row r="130" spans="1:35" x14ac:dyDescent="0.2">
      <c r="A130" s="300" t="str">
        <f>A106</f>
        <v>家事従事(n = 160 )　　</v>
      </c>
      <c r="B130" s="122">
        <f t="shared" si="476"/>
        <v>160</v>
      </c>
      <c r="C130" s="138">
        <v>122</v>
      </c>
      <c r="D130" s="139">
        <v>71</v>
      </c>
      <c r="E130" s="139">
        <v>76</v>
      </c>
      <c r="F130" s="139">
        <v>19</v>
      </c>
      <c r="G130" s="139">
        <v>8</v>
      </c>
      <c r="H130" s="139">
        <v>30</v>
      </c>
      <c r="I130" s="149">
        <v>29</v>
      </c>
      <c r="J130" s="153">
        <v>23</v>
      </c>
      <c r="K130" s="154">
        <v>30</v>
      </c>
      <c r="L130" s="139">
        <v>13</v>
      </c>
      <c r="M130" s="139">
        <v>8</v>
      </c>
      <c r="N130" s="139">
        <v>6</v>
      </c>
      <c r="O130" s="149">
        <v>0</v>
      </c>
      <c r="P130" s="149">
        <v>1</v>
      </c>
      <c r="Q130" s="139">
        <v>1</v>
      </c>
      <c r="R130" s="140"/>
    </row>
    <row r="131" spans="1:35" x14ac:dyDescent="0.2">
      <c r="A131" s="301"/>
      <c r="B131" s="123">
        <f t="shared" si="476"/>
        <v>10.302640051513199</v>
      </c>
      <c r="C131" s="134">
        <v>76.25</v>
      </c>
      <c r="D131" s="135">
        <v>44.375</v>
      </c>
      <c r="E131" s="135">
        <v>47.5</v>
      </c>
      <c r="F131" s="135">
        <v>11.875</v>
      </c>
      <c r="G131" s="135">
        <v>5</v>
      </c>
      <c r="H131" s="135">
        <v>18.75</v>
      </c>
      <c r="I131" s="136">
        <v>18.125</v>
      </c>
      <c r="J131" s="155">
        <v>14.374999999999998</v>
      </c>
      <c r="K131" s="156">
        <v>18.75</v>
      </c>
      <c r="L131" s="135">
        <v>8.125</v>
      </c>
      <c r="M131" s="135">
        <v>1</v>
      </c>
      <c r="N131" s="135">
        <v>3.75</v>
      </c>
      <c r="O131" s="136">
        <v>0</v>
      </c>
      <c r="P131" s="136">
        <v>0.625</v>
      </c>
      <c r="Q131" s="135">
        <v>0.625</v>
      </c>
      <c r="R131" s="137"/>
    </row>
    <row r="132" spans="1:35" x14ac:dyDescent="0.2">
      <c r="A132" s="300" t="str">
        <f>A108</f>
        <v>無職(n = 331 )　　</v>
      </c>
      <c r="B132" s="122">
        <f t="shared" si="476"/>
        <v>331</v>
      </c>
      <c r="C132" s="138">
        <v>265</v>
      </c>
      <c r="D132" s="139">
        <v>115</v>
      </c>
      <c r="E132" s="139">
        <v>164</v>
      </c>
      <c r="F132" s="139">
        <v>41</v>
      </c>
      <c r="G132" s="139">
        <v>14</v>
      </c>
      <c r="H132" s="139">
        <v>7</v>
      </c>
      <c r="I132" s="149">
        <v>34</v>
      </c>
      <c r="J132" s="153">
        <v>48</v>
      </c>
      <c r="K132" s="154">
        <v>58</v>
      </c>
      <c r="L132" s="139">
        <v>24</v>
      </c>
      <c r="M132" s="139">
        <v>32</v>
      </c>
      <c r="N132" s="139">
        <v>17</v>
      </c>
      <c r="O132" s="149">
        <v>3</v>
      </c>
      <c r="P132" s="149">
        <v>7</v>
      </c>
      <c r="Q132" s="139">
        <v>7</v>
      </c>
      <c r="R132" s="140"/>
    </row>
    <row r="133" spans="1:35" x14ac:dyDescent="0.2">
      <c r="A133" s="301"/>
      <c r="B133" s="123">
        <f t="shared" si="476"/>
        <v>21.313586606567934</v>
      </c>
      <c r="C133" s="134">
        <v>80.060422960725077</v>
      </c>
      <c r="D133" s="135">
        <v>34.743202416918429</v>
      </c>
      <c r="E133" s="135">
        <v>49.546827794561935</v>
      </c>
      <c r="F133" s="135">
        <v>12.386706948640484</v>
      </c>
      <c r="G133" s="135">
        <v>4.2296072507552873</v>
      </c>
      <c r="H133" s="135">
        <v>2.1148036253776437</v>
      </c>
      <c r="I133" s="136">
        <v>10.271903323262841</v>
      </c>
      <c r="J133" s="155">
        <v>14.501510574018129</v>
      </c>
      <c r="K133" s="156">
        <v>17.522658610271904</v>
      </c>
      <c r="L133" s="135">
        <v>7.2507552870090644</v>
      </c>
      <c r="M133" s="135">
        <v>1</v>
      </c>
      <c r="N133" s="135">
        <v>5.1359516616314203</v>
      </c>
      <c r="O133" s="136">
        <v>0.90634441087613304</v>
      </c>
      <c r="P133" s="136">
        <v>2.1148036253776437</v>
      </c>
      <c r="Q133" s="135">
        <v>2.1148036253776437</v>
      </c>
      <c r="R133" s="137"/>
    </row>
    <row r="134" spans="1:35" x14ac:dyDescent="0.2">
      <c r="A134" s="300" t="str">
        <f>A110</f>
        <v>その他(n = 31 )　　</v>
      </c>
      <c r="B134" s="122">
        <f t="shared" si="476"/>
        <v>31</v>
      </c>
      <c r="C134" s="138">
        <v>19</v>
      </c>
      <c r="D134" s="139">
        <v>12</v>
      </c>
      <c r="E134" s="139">
        <v>10</v>
      </c>
      <c r="F134" s="139">
        <v>9</v>
      </c>
      <c r="G134" s="139">
        <v>2</v>
      </c>
      <c r="H134" s="139">
        <v>7</v>
      </c>
      <c r="I134" s="149">
        <v>3</v>
      </c>
      <c r="J134" s="153">
        <v>6</v>
      </c>
      <c r="K134" s="154">
        <v>3</v>
      </c>
      <c r="L134" s="139">
        <v>3</v>
      </c>
      <c r="M134" s="139">
        <v>3</v>
      </c>
      <c r="N134" s="139">
        <v>2</v>
      </c>
      <c r="O134" s="149">
        <v>0</v>
      </c>
      <c r="P134" s="149">
        <v>0</v>
      </c>
      <c r="Q134" s="139">
        <v>0</v>
      </c>
      <c r="R134" s="140"/>
    </row>
    <row r="135" spans="1:35" x14ac:dyDescent="0.2">
      <c r="A135" s="301"/>
      <c r="B135" s="123">
        <v>2.064343163538874</v>
      </c>
      <c r="C135" s="134">
        <v>61.29032258064516</v>
      </c>
      <c r="D135" s="135">
        <v>38.70967741935484</v>
      </c>
      <c r="E135" s="135">
        <v>32.258064516129032</v>
      </c>
      <c r="F135" s="135">
        <v>29.032258064516132</v>
      </c>
      <c r="G135" s="135">
        <v>6.4516129032258061</v>
      </c>
      <c r="H135" s="135">
        <v>22.58064516129032</v>
      </c>
      <c r="I135" s="136">
        <v>9.67741935483871</v>
      </c>
      <c r="J135" s="155">
        <v>19.35483870967742</v>
      </c>
      <c r="K135" s="156">
        <v>9.67741935483871</v>
      </c>
      <c r="L135" s="135">
        <v>9.67741935483871</v>
      </c>
      <c r="M135" s="135">
        <v>1</v>
      </c>
      <c r="N135" s="135">
        <v>6.4516129032258061</v>
      </c>
      <c r="O135" s="136">
        <v>0</v>
      </c>
      <c r="P135" s="136">
        <v>0</v>
      </c>
      <c r="Q135" s="135">
        <v>0</v>
      </c>
      <c r="R135" s="137"/>
    </row>
    <row r="137" spans="1:35" ht="13.5" customHeight="1" x14ac:dyDescent="0.2">
      <c r="A137" s="40" t="s">
        <v>64</v>
      </c>
      <c r="B137" s="8"/>
      <c r="C137" s="27">
        <v>1</v>
      </c>
      <c r="D137" s="27">
        <v>2</v>
      </c>
      <c r="E137" s="27">
        <v>3</v>
      </c>
      <c r="F137" s="27">
        <v>4</v>
      </c>
      <c r="G137" s="27">
        <v>5</v>
      </c>
      <c r="H137" s="27">
        <v>6</v>
      </c>
      <c r="I137" s="27">
        <v>7</v>
      </c>
      <c r="J137" s="27">
        <v>8</v>
      </c>
      <c r="K137" s="27">
        <v>9</v>
      </c>
      <c r="L137" s="27">
        <v>10</v>
      </c>
      <c r="M137" s="27">
        <v>11</v>
      </c>
      <c r="N137" s="27">
        <v>12</v>
      </c>
      <c r="O137" s="27">
        <v>13</v>
      </c>
      <c r="P137" s="27">
        <v>14</v>
      </c>
      <c r="Q137" s="27">
        <v>15</v>
      </c>
      <c r="R137" s="27">
        <v>16</v>
      </c>
      <c r="T137" s="53"/>
      <c r="U137" s="27">
        <v>1</v>
      </c>
      <c r="V137" s="27">
        <v>2</v>
      </c>
      <c r="W137" s="27">
        <v>3</v>
      </c>
      <c r="X137" s="27">
        <v>4</v>
      </c>
      <c r="Y137" s="27">
        <v>5</v>
      </c>
      <c r="Z137" s="27">
        <v>6</v>
      </c>
      <c r="AA137" s="27">
        <v>7</v>
      </c>
      <c r="AB137" s="27">
        <v>8</v>
      </c>
      <c r="AC137" s="27">
        <v>9</v>
      </c>
      <c r="AD137" s="27">
        <v>10</v>
      </c>
      <c r="AE137" s="27">
        <v>11</v>
      </c>
      <c r="AF137" s="27">
        <v>12</v>
      </c>
      <c r="AG137" s="27">
        <v>13</v>
      </c>
      <c r="AH137" s="27">
        <v>14</v>
      </c>
      <c r="AI137" s="27">
        <v>15</v>
      </c>
    </row>
    <row r="138" spans="1:35" ht="33.75" customHeight="1" x14ac:dyDescent="0.2">
      <c r="A138" s="12" t="str">
        <f>A115</f>
        <v>【職業別】</v>
      </c>
      <c r="B138" s="67" t="str">
        <f>B115</f>
        <v>調査数</v>
      </c>
      <c r="C138" s="68" t="str">
        <f t="shared" ref="C138:P138" si="477">C115</f>
        <v>健康・体力づくり</v>
      </c>
      <c r="D138" s="69" t="str">
        <f t="shared" si="477"/>
        <v>家計の安定・充実</v>
      </c>
      <c r="E138" s="69" t="str">
        <f t="shared" si="477"/>
        <v>老後の生活への準備</v>
      </c>
      <c r="F138" s="69" t="str">
        <f t="shared" si="477"/>
        <v>趣味・レジャー</v>
      </c>
      <c r="G138" s="69" t="str">
        <f t="shared" si="477"/>
        <v>仕事（家業・学業を含む）</v>
      </c>
      <c r="H138" s="69" t="str">
        <f t="shared" si="477"/>
        <v>子育て・子どもの教育</v>
      </c>
      <c r="I138" s="70" t="str">
        <f t="shared" si="477"/>
        <v>家族との団らん</v>
      </c>
      <c r="J138" s="114" t="str">
        <f t="shared" si="477"/>
        <v>住まいの改善・充実</v>
      </c>
      <c r="K138" s="113" t="str">
        <f t="shared" si="477"/>
        <v>家族の介護</v>
      </c>
      <c r="L138" s="69" t="str">
        <f t="shared" si="477"/>
        <v>知識や教養の向上</v>
      </c>
      <c r="M138" s="69" t="str">
        <f t="shared" si="477"/>
        <v>衣・食生活の充実</v>
      </c>
      <c r="N138" s="70" t="str">
        <f t="shared" si="477"/>
        <v>ボランティアや地域活動</v>
      </c>
      <c r="O138" s="70" t="str">
        <f t="shared" si="477"/>
        <v>社会的地位の向上</v>
      </c>
      <c r="P138" s="70" t="str">
        <f t="shared" si="477"/>
        <v>その他</v>
      </c>
      <c r="Q138" s="70" t="str">
        <f t="shared" ref="Q138:R138" si="478">Q115</f>
        <v>特にない</v>
      </c>
      <c r="R138" s="71">
        <f t="shared" si="478"/>
        <v>0</v>
      </c>
      <c r="S138" s="52" t="s">
        <v>35</v>
      </c>
      <c r="T138" s="12" t="str">
        <f>A138</f>
        <v>【職業別】</v>
      </c>
      <c r="U138" s="68" t="str">
        <f>C138</f>
        <v>健康・体力づくり</v>
      </c>
      <c r="V138" s="69" t="str">
        <f t="shared" ref="V138" si="479">D138</f>
        <v>家計の安定・充実</v>
      </c>
      <c r="W138" s="69" t="str">
        <f t="shared" ref="W138" si="480">E138</f>
        <v>老後の生活への準備</v>
      </c>
      <c r="X138" s="69" t="str">
        <f t="shared" ref="X138" si="481">F138</f>
        <v>趣味・レジャー</v>
      </c>
      <c r="Y138" s="69" t="str">
        <f t="shared" ref="Y138" si="482">G138</f>
        <v>仕事（家業・学業を含む）</v>
      </c>
      <c r="Z138" s="69" t="str">
        <f t="shared" ref="Z138" si="483">H138</f>
        <v>子育て・子どもの教育</v>
      </c>
      <c r="AA138" s="70" t="str">
        <f t="shared" ref="AA138" si="484">I138</f>
        <v>家族との団らん</v>
      </c>
      <c r="AB138" s="115" t="str">
        <f t="shared" ref="AB138" si="485">J138</f>
        <v>住まいの改善・充実</v>
      </c>
      <c r="AC138" s="113" t="str">
        <f t="shared" ref="AC138" si="486">K138</f>
        <v>家族の介護</v>
      </c>
      <c r="AD138" s="69" t="str">
        <f t="shared" ref="AD138" si="487">L138</f>
        <v>知識や教養の向上</v>
      </c>
      <c r="AE138" s="69" t="str">
        <f t="shared" ref="AE138" si="488">M138</f>
        <v>衣・食生活の充実</v>
      </c>
      <c r="AF138" s="70" t="str">
        <f t="shared" ref="AF138" si="489">N138</f>
        <v>ボランティアや地域活動</v>
      </c>
      <c r="AG138" s="70" t="str">
        <f t="shared" ref="AG138" si="490">O138</f>
        <v>社会的地位の向上</v>
      </c>
      <c r="AH138" s="70" t="str">
        <f>P138</f>
        <v>その他</v>
      </c>
      <c r="AI138" s="71" t="str">
        <f t="shared" ref="AI138" si="491">Q138</f>
        <v>特にない</v>
      </c>
    </row>
    <row r="139" spans="1:35" ht="13.5" customHeight="1" x14ac:dyDescent="0.2">
      <c r="A139" s="286" t="str">
        <f>'問3M（表）'!A139:A140</f>
        <v>全体(n = 1,553 )　　</v>
      </c>
      <c r="B139" s="122">
        <f>B116</f>
        <v>1553</v>
      </c>
      <c r="C139" s="138">
        <f>C116</f>
        <v>994</v>
      </c>
      <c r="D139" s="139">
        <f t="shared" ref="D139:O139" si="492">D116</f>
        <v>722</v>
      </c>
      <c r="E139" s="139">
        <f t="shared" si="492"/>
        <v>595</v>
      </c>
      <c r="F139" s="139">
        <f t="shared" si="492"/>
        <v>282</v>
      </c>
      <c r="G139" s="139">
        <f t="shared" si="492"/>
        <v>271</v>
      </c>
      <c r="H139" s="139">
        <f t="shared" si="492"/>
        <v>250</v>
      </c>
      <c r="I139" s="149">
        <f t="shared" si="492"/>
        <v>238</v>
      </c>
      <c r="J139" s="153">
        <f t="shared" si="492"/>
        <v>206</v>
      </c>
      <c r="K139" s="154">
        <f t="shared" si="492"/>
        <v>199</v>
      </c>
      <c r="L139" s="139">
        <f t="shared" si="492"/>
        <v>147</v>
      </c>
      <c r="M139" s="139">
        <f t="shared" si="492"/>
        <v>130</v>
      </c>
      <c r="N139" s="139">
        <f t="shared" si="492"/>
        <v>49</v>
      </c>
      <c r="O139" s="149">
        <f t="shared" si="492"/>
        <v>20</v>
      </c>
      <c r="P139" s="149">
        <f>P116</f>
        <v>21</v>
      </c>
      <c r="Q139" s="149">
        <f t="shared" ref="Q139:R139" si="493">Q116</f>
        <v>23</v>
      </c>
      <c r="R139" s="140">
        <f t="shared" si="493"/>
        <v>0</v>
      </c>
      <c r="S139" s="112">
        <f>SUM($C139:R139)</f>
        <v>4147</v>
      </c>
      <c r="T139" s="101" t="str">
        <f>A141</f>
        <v>自営業(n = 145 )　　</v>
      </c>
      <c r="U139" s="92">
        <f>C142</f>
        <v>61.379310344827587</v>
      </c>
      <c r="V139" s="93">
        <f t="shared" ref="V139:AI139" si="494">D142</f>
        <v>52.413793103448278</v>
      </c>
      <c r="W139" s="93">
        <f t="shared" si="494"/>
        <v>45.517241379310349</v>
      </c>
      <c r="X139" s="93">
        <f t="shared" si="494"/>
        <v>13.793103448275861</v>
      </c>
      <c r="Y139" s="93">
        <f t="shared" si="494"/>
        <v>36.551724137931032</v>
      </c>
      <c r="Z139" s="93">
        <f t="shared" si="494"/>
        <v>6.8965517241379306</v>
      </c>
      <c r="AA139" s="94">
        <f t="shared" si="494"/>
        <v>8.2758620689655178</v>
      </c>
      <c r="AB139" s="117">
        <f t="shared" si="494"/>
        <v>9.6551724137931032</v>
      </c>
      <c r="AC139" s="176">
        <f t="shared" si="494"/>
        <v>14.482758620689657</v>
      </c>
      <c r="AD139" s="93">
        <f t="shared" si="494"/>
        <v>11.724137931034482</v>
      </c>
      <c r="AE139" s="93">
        <f t="shared" si="494"/>
        <v>4.8275862068965516</v>
      </c>
      <c r="AF139" s="94">
        <f t="shared" si="494"/>
        <v>2.0689655172413794</v>
      </c>
      <c r="AG139" s="94">
        <f t="shared" si="494"/>
        <v>1.3793103448275863</v>
      </c>
      <c r="AH139" s="94">
        <f t="shared" si="494"/>
        <v>1.3793103448275863</v>
      </c>
      <c r="AI139" s="95">
        <f t="shared" si="494"/>
        <v>2.7586206896551726</v>
      </c>
    </row>
    <row r="140" spans="1:35" ht="13.5" customHeight="1" x14ac:dyDescent="0.2">
      <c r="A140" s="287"/>
      <c r="B140" s="162">
        <f t="shared" ref="B140" si="495">B117</f>
        <v>0</v>
      </c>
      <c r="C140" s="134">
        <f t="shared" ref="C140:C142" si="496">C117</f>
        <v>64.00515132002576</v>
      </c>
      <c r="D140" s="135">
        <f t="shared" ref="D140:P140" si="497">D117</f>
        <v>46.490663232453315</v>
      </c>
      <c r="E140" s="135">
        <f t="shared" si="497"/>
        <v>38.312942691564714</v>
      </c>
      <c r="F140" s="135">
        <f t="shared" si="497"/>
        <v>18.158403090792017</v>
      </c>
      <c r="G140" s="135">
        <f t="shared" si="497"/>
        <v>17.450096587250481</v>
      </c>
      <c r="H140" s="135">
        <f t="shared" si="497"/>
        <v>16.097875080489377</v>
      </c>
      <c r="I140" s="136">
        <f t="shared" si="497"/>
        <v>15.325177076625884</v>
      </c>
      <c r="J140" s="155">
        <f t="shared" si="497"/>
        <v>13.264649066323244</v>
      </c>
      <c r="K140" s="156">
        <f t="shared" si="497"/>
        <v>12.813908564069543</v>
      </c>
      <c r="L140" s="135">
        <f t="shared" si="497"/>
        <v>9.4655505473277533</v>
      </c>
      <c r="M140" s="135">
        <f t="shared" si="497"/>
        <v>8.3708950418544763</v>
      </c>
      <c r="N140" s="135">
        <f t="shared" si="497"/>
        <v>3.1551835157759176</v>
      </c>
      <c r="O140" s="136">
        <f t="shared" si="497"/>
        <v>1.2878300064391499</v>
      </c>
      <c r="P140" s="136">
        <f t="shared" si="497"/>
        <v>1.3522215067611076</v>
      </c>
      <c r="Q140" s="136">
        <f t="shared" ref="Q140:R140" si="498">Q117</f>
        <v>1.4810045074050224</v>
      </c>
      <c r="R140" s="137">
        <f t="shared" si="498"/>
        <v>0</v>
      </c>
      <c r="S140" s="112"/>
      <c r="T140" s="103" t="str">
        <f>A143</f>
        <v>会社・団体役員(n = 152 )　　</v>
      </c>
      <c r="U140" s="96">
        <f>C144</f>
        <v>63.815789473684212</v>
      </c>
      <c r="V140" s="97">
        <f t="shared" ref="V140:AI140" si="499">D144</f>
        <v>48.684210526315788</v>
      </c>
      <c r="W140" s="97">
        <f t="shared" si="499"/>
        <v>30.921052631578949</v>
      </c>
      <c r="X140" s="97">
        <f t="shared" si="499"/>
        <v>24.342105263157894</v>
      </c>
      <c r="Y140" s="97">
        <f t="shared" si="499"/>
        <v>23.684210526315788</v>
      </c>
      <c r="Z140" s="97">
        <f t="shared" si="499"/>
        <v>23.026315789473685</v>
      </c>
      <c r="AA140" s="98">
        <f t="shared" si="499"/>
        <v>13.815789473684212</v>
      </c>
      <c r="AB140" s="118">
        <f t="shared" si="499"/>
        <v>11.842105263157894</v>
      </c>
      <c r="AC140" s="177">
        <f t="shared" si="499"/>
        <v>9.2105263157894726</v>
      </c>
      <c r="AD140" s="97">
        <f t="shared" si="499"/>
        <v>9.2105263157894726</v>
      </c>
      <c r="AE140" s="97">
        <f t="shared" si="499"/>
        <v>8.5526315789473681</v>
      </c>
      <c r="AF140" s="98">
        <f t="shared" si="499"/>
        <v>3.9473684210526314</v>
      </c>
      <c r="AG140" s="98">
        <f t="shared" si="499"/>
        <v>1.3157894736842104</v>
      </c>
      <c r="AH140" s="98">
        <f t="shared" si="499"/>
        <v>1.9736842105263157</v>
      </c>
      <c r="AI140" s="99">
        <f t="shared" si="499"/>
        <v>1.3157894736842104</v>
      </c>
    </row>
    <row r="141" spans="1:35" ht="13.5" customHeight="1" x14ac:dyDescent="0.2">
      <c r="A141" s="286" t="str">
        <f>'問3M（表）'!A141:A142</f>
        <v>自営業(n = 145 )　　</v>
      </c>
      <c r="B141" s="122">
        <f t="shared" ref="B141" si="500">B118</f>
        <v>145</v>
      </c>
      <c r="C141" s="138">
        <f t="shared" si="496"/>
        <v>89</v>
      </c>
      <c r="D141" s="139">
        <f t="shared" ref="D141:P141" si="501">D118</f>
        <v>76</v>
      </c>
      <c r="E141" s="139">
        <f t="shared" si="501"/>
        <v>66</v>
      </c>
      <c r="F141" s="139">
        <f t="shared" si="501"/>
        <v>20</v>
      </c>
      <c r="G141" s="139">
        <f t="shared" si="501"/>
        <v>53</v>
      </c>
      <c r="H141" s="139">
        <f t="shared" si="501"/>
        <v>10</v>
      </c>
      <c r="I141" s="149">
        <f t="shared" si="501"/>
        <v>12</v>
      </c>
      <c r="J141" s="153">
        <f t="shared" si="501"/>
        <v>14</v>
      </c>
      <c r="K141" s="154">
        <f t="shared" si="501"/>
        <v>21</v>
      </c>
      <c r="L141" s="139">
        <f t="shared" si="501"/>
        <v>17</v>
      </c>
      <c r="M141" s="139">
        <f t="shared" si="501"/>
        <v>7</v>
      </c>
      <c r="N141" s="139">
        <f t="shared" si="501"/>
        <v>3</v>
      </c>
      <c r="O141" s="149">
        <f t="shared" si="501"/>
        <v>2</v>
      </c>
      <c r="P141" s="149">
        <f t="shared" si="501"/>
        <v>2</v>
      </c>
      <c r="Q141" s="149">
        <f t="shared" ref="Q141:R141" si="502">Q118</f>
        <v>4</v>
      </c>
      <c r="R141" s="140">
        <f t="shared" si="502"/>
        <v>0</v>
      </c>
      <c r="S141" s="112">
        <f>SUM($C141:R141)</f>
        <v>396</v>
      </c>
      <c r="T141" s="103" t="str">
        <f>A145</f>
        <v>正規の従業員・職員(n = 361 )　　</v>
      </c>
      <c r="U141" s="96">
        <f>C146</f>
        <v>52.631578947368418</v>
      </c>
      <c r="V141" s="97">
        <f t="shared" ref="V141:AI141" si="503">D146</f>
        <v>51.800554016620502</v>
      </c>
      <c r="W141" s="97">
        <f t="shared" si="503"/>
        <v>25.207756232686979</v>
      </c>
      <c r="X141" s="97">
        <f t="shared" si="503"/>
        <v>26.315789473684209</v>
      </c>
      <c r="Y141" s="97">
        <f t="shared" si="503"/>
        <v>25.761772853185594</v>
      </c>
      <c r="Z141" s="97">
        <f t="shared" si="503"/>
        <v>28.254847645429365</v>
      </c>
      <c r="AA141" s="98">
        <f t="shared" si="503"/>
        <v>24.099722991689752</v>
      </c>
      <c r="AB141" s="118">
        <f t="shared" si="503"/>
        <v>14.40443213296399</v>
      </c>
      <c r="AC141" s="177">
        <f t="shared" si="503"/>
        <v>9.97229916897507</v>
      </c>
      <c r="AD141" s="97">
        <f t="shared" si="503"/>
        <v>10.526315789473683</v>
      </c>
      <c r="AE141" s="97">
        <f t="shared" si="503"/>
        <v>11.6</v>
      </c>
      <c r="AF141" s="98">
        <f t="shared" si="503"/>
        <v>1.662049861495845</v>
      </c>
      <c r="AG141" s="98">
        <f t="shared" si="503"/>
        <v>1.662049861495845</v>
      </c>
      <c r="AH141" s="98">
        <f t="shared" si="503"/>
        <v>0.8310249307479225</v>
      </c>
      <c r="AI141" s="99">
        <f t="shared" si="503"/>
        <v>1.10803324099723</v>
      </c>
    </row>
    <row r="142" spans="1:35" ht="13.5" customHeight="1" x14ac:dyDescent="0.2">
      <c r="A142" s="287"/>
      <c r="B142" s="162">
        <f t="shared" ref="B142" si="504">B119</f>
        <v>9.3367675466838378</v>
      </c>
      <c r="C142" s="134">
        <f t="shared" si="496"/>
        <v>61.379310344827587</v>
      </c>
      <c r="D142" s="135">
        <f t="shared" ref="D142:P142" si="505">D119</f>
        <v>52.413793103448278</v>
      </c>
      <c r="E142" s="135">
        <f t="shared" si="505"/>
        <v>45.517241379310349</v>
      </c>
      <c r="F142" s="135">
        <f t="shared" si="505"/>
        <v>13.793103448275861</v>
      </c>
      <c r="G142" s="135">
        <f t="shared" si="505"/>
        <v>36.551724137931032</v>
      </c>
      <c r="H142" s="135">
        <f t="shared" si="505"/>
        <v>6.8965517241379306</v>
      </c>
      <c r="I142" s="136">
        <f t="shared" si="505"/>
        <v>8.2758620689655178</v>
      </c>
      <c r="J142" s="155">
        <f t="shared" si="505"/>
        <v>9.6551724137931032</v>
      </c>
      <c r="K142" s="156">
        <f t="shared" si="505"/>
        <v>14.482758620689657</v>
      </c>
      <c r="L142" s="135">
        <f t="shared" si="505"/>
        <v>11.724137931034482</v>
      </c>
      <c r="M142" s="135">
        <f t="shared" si="505"/>
        <v>4.8275862068965516</v>
      </c>
      <c r="N142" s="135">
        <f t="shared" si="505"/>
        <v>2.0689655172413794</v>
      </c>
      <c r="O142" s="136">
        <f t="shared" si="505"/>
        <v>1.3793103448275863</v>
      </c>
      <c r="P142" s="136">
        <f t="shared" si="505"/>
        <v>1.3793103448275863</v>
      </c>
      <c r="Q142" s="136">
        <f t="shared" ref="Q142:R142" si="506">Q119</f>
        <v>2.7586206896551726</v>
      </c>
      <c r="R142" s="137">
        <f t="shared" si="506"/>
        <v>0</v>
      </c>
      <c r="S142" s="112"/>
      <c r="T142" s="103" t="str">
        <f>A147</f>
        <v>パートタイム・アルバイト・派遣(n = 288 )　　</v>
      </c>
      <c r="U142" s="96">
        <f>C148</f>
        <v>63.541666666666664</v>
      </c>
      <c r="V142" s="97">
        <f t="shared" ref="V142:AI142" si="507">D148</f>
        <v>56.597222222222221</v>
      </c>
      <c r="W142" s="97">
        <f t="shared" si="507"/>
        <v>46.527777777777779</v>
      </c>
      <c r="X142" s="97">
        <f t="shared" si="507"/>
        <v>14.930555555555555</v>
      </c>
      <c r="Y142" s="97">
        <f t="shared" si="507"/>
        <v>14.930555555555555</v>
      </c>
      <c r="Z142" s="97">
        <f t="shared" si="507"/>
        <v>19.444444444444446</v>
      </c>
      <c r="AA142" s="98">
        <f t="shared" si="507"/>
        <v>14.930555555555555</v>
      </c>
      <c r="AB142" s="118">
        <f t="shared" si="507"/>
        <v>15.277777777777779</v>
      </c>
      <c r="AC142" s="177">
        <f t="shared" si="507"/>
        <v>12.152777777777777</v>
      </c>
      <c r="AD142" s="97">
        <f t="shared" si="507"/>
        <v>6.9444444444444446</v>
      </c>
      <c r="AE142" s="97">
        <f t="shared" si="507"/>
        <v>1</v>
      </c>
      <c r="AF142" s="98">
        <f t="shared" si="507"/>
        <v>2.7777777777777777</v>
      </c>
      <c r="AG142" s="98">
        <f t="shared" si="507"/>
        <v>0.34722222222222221</v>
      </c>
      <c r="AH142" s="98">
        <f t="shared" si="507"/>
        <v>1.7361111111111112</v>
      </c>
      <c r="AI142" s="99">
        <f t="shared" si="507"/>
        <v>0.69444444444444442</v>
      </c>
    </row>
    <row r="143" spans="1:35" ht="13.5" customHeight="1" x14ac:dyDescent="0.2">
      <c r="A143" s="286" t="str">
        <f>'問3M（表）'!A143:A144</f>
        <v>会社・団体役員(n = 152 )　　</v>
      </c>
      <c r="B143" s="122">
        <f>B122</f>
        <v>152</v>
      </c>
      <c r="C143" s="138">
        <f>C122</f>
        <v>97</v>
      </c>
      <c r="D143" s="139">
        <f t="shared" ref="D143:O143" si="508">D122</f>
        <v>74</v>
      </c>
      <c r="E143" s="139">
        <f t="shared" si="508"/>
        <v>47</v>
      </c>
      <c r="F143" s="139">
        <f t="shared" si="508"/>
        <v>37</v>
      </c>
      <c r="G143" s="139">
        <f t="shared" si="508"/>
        <v>36</v>
      </c>
      <c r="H143" s="139">
        <f t="shared" si="508"/>
        <v>35</v>
      </c>
      <c r="I143" s="149">
        <f t="shared" si="508"/>
        <v>21</v>
      </c>
      <c r="J143" s="153">
        <f t="shared" si="508"/>
        <v>18</v>
      </c>
      <c r="K143" s="154">
        <f t="shared" si="508"/>
        <v>14</v>
      </c>
      <c r="L143" s="139">
        <f t="shared" si="508"/>
        <v>14</v>
      </c>
      <c r="M143" s="139">
        <f t="shared" si="508"/>
        <v>13</v>
      </c>
      <c r="N143" s="139">
        <f t="shared" si="508"/>
        <v>6</v>
      </c>
      <c r="O143" s="149">
        <f t="shared" si="508"/>
        <v>2</v>
      </c>
      <c r="P143" s="149">
        <f>P122</f>
        <v>3</v>
      </c>
      <c r="Q143" s="149">
        <f t="shared" ref="Q143:R143" si="509">Q122</f>
        <v>2</v>
      </c>
      <c r="R143" s="140">
        <f t="shared" si="509"/>
        <v>0</v>
      </c>
      <c r="S143" s="112">
        <f>SUM($C143:R143)</f>
        <v>419</v>
      </c>
      <c r="T143" s="104" t="str">
        <f>A149</f>
        <v>家事従事(n = 160 )　　</v>
      </c>
      <c r="U143" s="105">
        <f>C150</f>
        <v>76.25</v>
      </c>
      <c r="V143" s="106">
        <f t="shared" ref="V143:AI143" si="510">D150</f>
        <v>44.375</v>
      </c>
      <c r="W143" s="106">
        <f t="shared" si="510"/>
        <v>47.5</v>
      </c>
      <c r="X143" s="106">
        <f t="shared" si="510"/>
        <v>11.875</v>
      </c>
      <c r="Y143" s="106">
        <f t="shared" si="510"/>
        <v>5</v>
      </c>
      <c r="Z143" s="106">
        <f t="shared" si="510"/>
        <v>18.75</v>
      </c>
      <c r="AA143" s="119">
        <f t="shared" si="510"/>
        <v>18.125</v>
      </c>
      <c r="AB143" s="120">
        <f t="shared" si="510"/>
        <v>14.374999999999998</v>
      </c>
      <c r="AC143" s="178">
        <f t="shared" si="510"/>
        <v>18.75</v>
      </c>
      <c r="AD143" s="106">
        <f t="shared" si="510"/>
        <v>8.125</v>
      </c>
      <c r="AE143" s="106">
        <f t="shared" si="510"/>
        <v>1</v>
      </c>
      <c r="AF143" s="119">
        <f t="shared" si="510"/>
        <v>3.75</v>
      </c>
      <c r="AG143" s="119">
        <f t="shared" si="510"/>
        <v>0</v>
      </c>
      <c r="AH143" s="119">
        <f t="shared" si="510"/>
        <v>0.625</v>
      </c>
      <c r="AI143" s="107">
        <f t="shared" si="510"/>
        <v>0.625</v>
      </c>
    </row>
    <row r="144" spans="1:35" ht="13.5" customHeight="1" x14ac:dyDescent="0.2">
      <c r="A144" s="287"/>
      <c r="B144" s="162">
        <f t="shared" ref="B144" si="511">B123</f>
        <v>9.787508048937541</v>
      </c>
      <c r="C144" s="134">
        <f t="shared" ref="C144:C148" si="512">C123</f>
        <v>63.815789473684212</v>
      </c>
      <c r="D144" s="135">
        <f t="shared" ref="D144:P144" si="513">D123</f>
        <v>48.684210526315788</v>
      </c>
      <c r="E144" s="135">
        <f t="shared" si="513"/>
        <v>30.921052631578949</v>
      </c>
      <c r="F144" s="135">
        <f t="shared" si="513"/>
        <v>24.342105263157894</v>
      </c>
      <c r="G144" s="135">
        <f t="shared" si="513"/>
        <v>23.684210526315788</v>
      </c>
      <c r="H144" s="135">
        <f t="shared" si="513"/>
        <v>23.026315789473685</v>
      </c>
      <c r="I144" s="136">
        <f t="shared" si="513"/>
        <v>13.815789473684212</v>
      </c>
      <c r="J144" s="155">
        <f t="shared" si="513"/>
        <v>11.842105263157894</v>
      </c>
      <c r="K144" s="156">
        <f t="shared" si="513"/>
        <v>9.2105263157894726</v>
      </c>
      <c r="L144" s="135">
        <f t="shared" si="513"/>
        <v>9.2105263157894726</v>
      </c>
      <c r="M144" s="135">
        <f t="shared" si="513"/>
        <v>8.5526315789473681</v>
      </c>
      <c r="N144" s="135">
        <f t="shared" si="513"/>
        <v>3.9473684210526314</v>
      </c>
      <c r="O144" s="136">
        <f t="shared" si="513"/>
        <v>1.3157894736842104</v>
      </c>
      <c r="P144" s="136">
        <f t="shared" si="513"/>
        <v>1.9736842105263157</v>
      </c>
      <c r="Q144" s="136">
        <f t="shared" ref="Q144:R144" si="514">Q123</f>
        <v>1.3157894736842104</v>
      </c>
      <c r="R144" s="137">
        <f t="shared" si="514"/>
        <v>0</v>
      </c>
      <c r="S144" s="112"/>
      <c r="T144" s="103" t="str">
        <f>A151</f>
        <v>無職(n = 331 )　　</v>
      </c>
      <c r="U144" s="96">
        <f>C152</f>
        <v>80.060422960725077</v>
      </c>
      <c r="V144" s="97">
        <f t="shared" ref="V144:AI144" si="515">D152</f>
        <v>34.743202416918429</v>
      </c>
      <c r="W144" s="97">
        <f t="shared" si="515"/>
        <v>49.546827794561935</v>
      </c>
      <c r="X144" s="97">
        <f t="shared" si="515"/>
        <v>12.386706948640484</v>
      </c>
      <c r="Y144" s="97">
        <f t="shared" si="515"/>
        <v>4.2296072507552873</v>
      </c>
      <c r="Z144" s="97">
        <f t="shared" si="515"/>
        <v>2.1148036253776437</v>
      </c>
      <c r="AA144" s="98">
        <f t="shared" si="515"/>
        <v>10.271903323262841</v>
      </c>
      <c r="AB144" s="118">
        <f t="shared" si="515"/>
        <v>14.501510574018129</v>
      </c>
      <c r="AC144" s="177">
        <f t="shared" si="515"/>
        <v>17.522658610271904</v>
      </c>
      <c r="AD144" s="97">
        <f t="shared" si="515"/>
        <v>7.2507552870090644</v>
      </c>
      <c r="AE144" s="97">
        <f t="shared" si="515"/>
        <v>1</v>
      </c>
      <c r="AF144" s="98">
        <f t="shared" si="515"/>
        <v>5.1359516616314203</v>
      </c>
      <c r="AG144" s="98">
        <f t="shared" si="515"/>
        <v>0.90634441087613304</v>
      </c>
      <c r="AH144" s="98">
        <f t="shared" si="515"/>
        <v>2.1148036253776437</v>
      </c>
      <c r="AI144" s="99">
        <f t="shared" si="515"/>
        <v>2.1148036253776437</v>
      </c>
    </row>
    <row r="145" spans="1:35" ht="13.5" customHeight="1" x14ac:dyDescent="0.2">
      <c r="A145" s="290" t="str">
        <f>'問3M（表）'!A145:A146</f>
        <v>正規の従業員・職員(n = 361 )　　</v>
      </c>
      <c r="B145" s="122">
        <f t="shared" ref="B145" si="516">B124</f>
        <v>361</v>
      </c>
      <c r="C145" s="138">
        <f t="shared" si="512"/>
        <v>190</v>
      </c>
      <c r="D145" s="139">
        <f t="shared" ref="D145:P145" si="517">D124</f>
        <v>187</v>
      </c>
      <c r="E145" s="139">
        <f t="shared" si="517"/>
        <v>91</v>
      </c>
      <c r="F145" s="139">
        <f t="shared" si="517"/>
        <v>95</v>
      </c>
      <c r="G145" s="139">
        <f t="shared" si="517"/>
        <v>93</v>
      </c>
      <c r="H145" s="139">
        <f t="shared" si="517"/>
        <v>102</v>
      </c>
      <c r="I145" s="149">
        <f t="shared" si="517"/>
        <v>87</v>
      </c>
      <c r="J145" s="153">
        <f t="shared" si="517"/>
        <v>52</v>
      </c>
      <c r="K145" s="154">
        <f t="shared" si="517"/>
        <v>36</v>
      </c>
      <c r="L145" s="139">
        <f t="shared" si="517"/>
        <v>38</v>
      </c>
      <c r="M145" s="139">
        <f t="shared" si="517"/>
        <v>42</v>
      </c>
      <c r="N145" s="139">
        <f t="shared" si="517"/>
        <v>6</v>
      </c>
      <c r="O145" s="149">
        <f t="shared" si="517"/>
        <v>6</v>
      </c>
      <c r="P145" s="149">
        <f t="shared" si="517"/>
        <v>3</v>
      </c>
      <c r="Q145" s="149">
        <f t="shared" ref="Q145:R145" si="518">Q124</f>
        <v>4</v>
      </c>
      <c r="R145" s="140">
        <f t="shared" si="518"/>
        <v>0</v>
      </c>
      <c r="S145" s="112">
        <f>SUM($C145:R145)</f>
        <v>1032</v>
      </c>
      <c r="T145" s="102" t="str">
        <f>A153</f>
        <v>その他(n = 88 )　　</v>
      </c>
      <c r="U145" s="86">
        <f>C154</f>
        <v>54.54545454545454</v>
      </c>
      <c r="V145" s="87">
        <f t="shared" ref="V145:AI145" si="519">D154</f>
        <v>40.909090909090914</v>
      </c>
      <c r="W145" s="87">
        <f t="shared" si="519"/>
        <v>19.318181818181817</v>
      </c>
      <c r="X145" s="87">
        <f t="shared" si="519"/>
        <v>30.681818181818183</v>
      </c>
      <c r="Y145" s="87">
        <f t="shared" si="519"/>
        <v>27.27272727272727</v>
      </c>
      <c r="Z145" s="87">
        <f t="shared" si="519"/>
        <v>11.363636363636363</v>
      </c>
      <c r="AA145" s="88">
        <f t="shared" si="519"/>
        <v>13.636363636363635</v>
      </c>
      <c r="AB145" s="116">
        <f t="shared" si="519"/>
        <v>7.9545454545454541</v>
      </c>
      <c r="AC145" s="179">
        <f t="shared" si="519"/>
        <v>5.6818181818181817</v>
      </c>
      <c r="AD145" s="87">
        <f t="shared" si="519"/>
        <v>23.863636363636363</v>
      </c>
      <c r="AE145" s="87">
        <f t="shared" si="519"/>
        <v>5.6818181818181817</v>
      </c>
      <c r="AF145" s="88">
        <f t="shared" si="519"/>
        <v>3.4090909090909087</v>
      </c>
      <c r="AG145" s="88">
        <f t="shared" si="519"/>
        <v>6.8181818181818175</v>
      </c>
      <c r="AH145" s="88">
        <f t="shared" si="519"/>
        <v>0</v>
      </c>
      <c r="AI145" s="89">
        <f t="shared" si="519"/>
        <v>3.4090909090909087</v>
      </c>
    </row>
    <row r="146" spans="1:35" x14ac:dyDescent="0.2">
      <c r="A146" s="291"/>
      <c r="B146" s="162">
        <f t="shared" ref="B146" si="520">B125</f>
        <v>23.245331616226657</v>
      </c>
      <c r="C146" s="134">
        <f t="shared" si="512"/>
        <v>52.631578947368418</v>
      </c>
      <c r="D146" s="135">
        <f t="shared" ref="D146:P146" si="521">D125</f>
        <v>51.800554016620502</v>
      </c>
      <c r="E146" s="135">
        <f t="shared" si="521"/>
        <v>25.207756232686979</v>
      </c>
      <c r="F146" s="135">
        <f t="shared" si="521"/>
        <v>26.315789473684209</v>
      </c>
      <c r="G146" s="135">
        <f t="shared" si="521"/>
        <v>25.761772853185594</v>
      </c>
      <c r="H146" s="135">
        <f t="shared" si="521"/>
        <v>28.254847645429365</v>
      </c>
      <c r="I146" s="136">
        <f t="shared" si="521"/>
        <v>24.099722991689752</v>
      </c>
      <c r="J146" s="155">
        <f t="shared" si="521"/>
        <v>14.40443213296399</v>
      </c>
      <c r="K146" s="156">
        <f t="shared" si="521"/>
        <v>9.97229916897507</v>
      </c>
      <c r="L146" s="135">
        <f t="shared" si="521"/>
        <v>10.526315789473683</v>
      </c>
      <c r="M146" s="135">
        <f t="shared" si="521"/>
        <v>11.6</v>
      </c>
      <c r="N146" s="135">
        <f t="shared" si="521"/>
        <v>1.662049861495845</v>
      </c>
      <c r="O146" s="136">
        <f t="shared" si="521"/>
        <v>1.662049861495845</v>
      </c>
      <c r="P146" s="136">
        <f t="shared" si="521"/>
        <v>0.8310249307479225</v>
      </c>
      <c r="Q146" s="136">
        <f t="shared" ref="Q146:R146" si="522">Q125</f>
        <v>1.10803324099723</v>
      </c>
      <c r="R146" s="137">
        <f t="shared" si="522"/>
        <v>0</v>
      </c>
      <c r="S146" s="214"/>
    </row>
    <row r="147" spans="1:35" ht="13.5" customHeight="1" x14ac:dyDescent="0.2">
      <c r="A147" s="294" t="str">
        <f>'問3M（表）'!A147:A148</f>
        <v>パートタイム・アルバイト・派遣(n = 288 )　　</v>
      </c>
      <c r="B147" s="122">
        <f t="shared" ref="B147" si="523">B126</f>
        <v>288</v>
      </c>
      <c r="C147" s="138">
        <f t="shared" si="512"/>
        <v>183</v>
      </c>
      <c r="D147" s="139">
        <f t="shared" ref="D147:P147" si="524">D126</f>
        <v>163</v>
      </c>
      <c r="E147" s="139">
        <f t="shared" si="524"/>
        <v>134</v>
      </c>
      <c r="F147" s="139">
        <f t="shared" si="524"/>
        <v>43</v>
      </c>
      <c r="G147" s="139">
        <f t="shared" si="524"/>
        <v>43</v>
      </c>
      <c r="H147" s="139">
        <f t="shared" si="524"/>
        <v>56</v>
      </c>
      <c r="I147" s="149">
        <f t="shared" si="524"/>
        <v>43</v>
      </c>
      <c r="J147" s="153">
        <f t="shared" si="524"/>
        <v>44</v>
      </c>
      <c r="K147" s="154">
        <f t="shared" si="524"/>
        <v>35</v>
      </c>
      <c r="L147" s="139">
        <f t="shared" si="524"/>
        <v>20</v>
      </c>
      <c r="M147" s="139">
        <f t="shared" si="524"/>
        <v>23</v>
      </c>
      <c r="N147" s="139">
        <f t="shared" si="524"/>
        <v>8</v>
      </c>
      <c r="O147" s="149">
        <f t="shared" si="524"/>
        <v>1</v>
      </c>
      <c r="P147" s="149">
        <f t="shared" si="524"/>
        <v>5</v>
      </c>
      <c r="Q147" s="149">
        <f t="shared" ref="Q147" si="525">Q126</f>
        <v>2</v>
      </c>
      <c r="R147" s="140"/>
      <c r="S147" s="112">
        <f>SUM($C147:R147)</f>
        <v>803</v>
      </c>
    </row>
    <row r="148" spans="1:35" x14ac:dyDescent="0.2">
      <c r="A148" s="295"/>
      <c r="B148" s="162">
        <f t="shared" ref="B148" si="526">B127</f>
        <v>18.544752092723758</v>
      </c>
      <c r="C148" s="134">
        <f t="shared" si="512"/>
        <v>63.541666666666664</v>
      </c>
      <c r="D148" s="135">
        <f t="shared" ref="D148:P148" si="527">D127</f>
        <v>56.597222222222221</v>
      </c>
      <c r="E148" s="135">
        <f t="shared" si="527"/>
        <v>46.527777777777779</v>
      </c>
      <c r="F148" s="135">
        <f t="shared" si="527"/>
        <v>14.930555555555555</v>
      </c>
      <c r="G148" s="135">
        <f t="shared" si="527"/>
        <v>14.930555555555555</v>
      </c>
      <c r="H148" s="135">
        <f t="shared" si="527"/>
        <v>19.444444444444446</v>
      </c>
      <c r="I148" s="136">
        <f t="shared" si="527"/>
        <v>14.930555555555555</v>
      </c>
      <c r="J148" s="155">
        <f t="shared" si="527"/>
        <v>15.277777777777779</v>
      </c>
      <c r="K148" s="156">
        <f t="shared" si="527"/>
        <v>12.152777777777777</v>
      </c>
      <c r="L148" s="135">
        <f t="shared" si="527"/>
        <v>6.9444444444444446</v>
      </c>
      <c r="M148" s="135">
        <f t="shared" si="527"/>
        <v>1</v>
      </c>
      <c r="N148" s="135">
        <f t="shared" si="527"/>
        <v>2.7777777777777777</v>
      </c>
      <c r="O148" s="136">
        <f t="shared" si="527"/>
        <v>0.34722222222222221</v>
      </c>
      <c r="P148" s="136">
        <f t="shared" si="527"/>
        <v>1.7361111111111112</v>
      </c>
      <c r="Q148" s="136">
        <f t="shared" ref="Q148:R148" si="528">Q127</f>
        <v>0.69444444444444442</v>
      </c>
      <c r="R148" s="137">
        <f t="shared" si="528"/>
        <v>0</v>
      </c>
      <c r="S148" s="214"/>
    </row>
    <row r="149" spans="1:35" ht="13.5" customHeight="1" x14ac:dyDescent="0.2">
      <c r="A149" s="286" t="str">
        <f>'問3M（表）'!A149:A150</f>
        <v>家事従事(n = 160 )　　</v>
      </c>
      <c r="B149" s="122">
        <f>B130</f>
        <v>160</v>
      </c>
      <c r="C149" s="138">
        <f>C130</f>
        <v>122</v>
      </c>
      <c r="D149" s="139">
        <f t="shared" ref="D149:O149" si="529">D130</f>
        <v>71</v>
      </c>
      <c r="E149" s="139">
        <f t="shared" si="529"/>
        <v>76</v>
      </c>
      <c r="F149" s="139">
        <f t="shared" si="529"/>
        <v>19</v>
      </c>
      <c r="G149" s="139">
        <f t="shared" si="529"/>
        <v>8</v>
      </c>
      <c r="H149" s="139">
        <f t="shared" si="529"/>
        <v>30</v>
      </c>
      <c r="I149" s="149">
        <f t="shared" si="529"/>
        <v>29</v>
      </c>
      <c r="J149" s="153">
        <f t="shared" si="529"/>
        <v>23</v>
      </c>
      <c r="K149" s="154">
        <f t="shared" si="529"/>
        <v>30</v>
      </c>
      <c r="L149" s="139">
        <f t="shared" si="529"/>
        <v>13</v>
      </c>
      <c r="M149" s="139">
        <f t="shared" si="529"/>
        <v>8</v>
      </c>
      <c r="N149" s="139">
        <f t="shared" si="529"/>
        <v>6</v>
      </c>
      <c r="O149" s="149">
        <f t="shared" si="529"/>
        <v>0</v>
      </c>
      <c r="P149" s="149">
        <f>P130</f>
        <v>1</v>
      </c>
      <c r="Q149" s="149">
        <f t="shared" ref="Q149:R149" si="530">Q130</f>
        <v>1</v>
      </c>
      <c r="R149" s="140">
        <f t="shared" si="530"/>
        <v>0</v>
      </c>
      <c r="S149" s="112">
        <f>SUM($C149:R149)</f>
        <v>437</v>
      </c>
    </row>
    <row r="150" spans="1:35" x14ac:dyDescent="0.2">
      <c r="A150" s="287"/>
      <c r="B150" s="162">
        <f t="shared" ref="B150" si="531">B131</f>
        <v>10.302640051513199</v>
      </c>
      <c r="C150" s="134">
        <f t="shared" ref="C150:C152" si="532">C131</f>
        <v>76.25</v>
      </c>
      <c r="D150" s="135">
        <f t="shared" ref="D150:P150" si="533">D131</f>
        <v>44.375</v>
      </c>
      <c r="E150" s="135">
        <f t="shared" si="533"/>
        <v>47.5</v>
      </c>
      <c r="F150" s="135">
        <f t="shared" si="533"/>
        <v>11.875</v>
      </c>
      <c r="G150" s="135">
        <f t="shared" si="533"/>
        <v>5</v>
      </c>
      <c r="H150" s="135">
        <f t="shared" si="533"/>
        <v>18.75</v>
      </c>
      <c r="I150" s="136">
        <f t="shared" si="533"/>
        <v>18.125</v>
      </c>
      <c r="J150" s="155">
        <f t="shared" si="533"/>
        <v>14.374999999999998</v>
      </c>
      <c r="K150" s="156">
        <f t="shared" si="533"/>
        <v>18.75</v>
      </c>
      <c r="L150" s="135">
        <f t="shared" si="533"/>
        <v>8.125</v>
      </c>
      <c r="M150" s="135">
        <f t="shared" si="533"/>
        <v>1</v>
      </c>
      <c r="N150" s="135">
        <f t="shared" si="533"/>
        <v>3.75</v>
      </c>
      <c r="O150" s="136">
        <f t="shared" si="533"/>
        <v>0</v>
      </c>
      <c r="P150" s="136">
        <f t="shared" si="533"/>
        <v>0.625</v>
      </c>
      <c r="Q150" s="136">
        <f t="shared" ref="Q150:R150" si="534">Q131</f>
        <v>0.625</v>
      </c>
      <c r="R150" s="137">
        <f t="shared" si="534"/>
        <v>0</v>
      </c>
      <c r="S150" s="214"/>
    </row>
    <row r="151" spans="1:35" ht="13.5" customHeight="1" x14ac:dyDescent="0.2">
      <c r="A151" s="286" t="str">
        <f>'問3M（表）'!A151:A152</f>
        <v>無職(n = 331 )　　</v>
      </c>
      <c r="B151" s="122">
        <f t="shared" ref="B151" si="535">B132</f>
        <v>331</v>
      </c>
      <c r="C151" s="138">
        <f t="shared" si="532"/>
        <v>265</v>
      </c>
      <c r="D151" s="139">
        <f t="shared" ref="D151:P151" si="536">D132</f>
        <v>115</v>
      </c>
      <c r="E151" s="139">
        <f t="shared" si="536"/>
        <v>164</v>
      </c>
      <c r="F151" s="139">
        <f t="shared" si="536"/>
        <v>41</v>
      </c>
      <c r="G151" s="139">
        <f t="shared" si="536"/>
        <v>14</v>
      </c>
      <c r="H151" s="139">
        <f t="shared" si="536"/>
        <v>7</v>
      </c>
      <c r="I151" s="149">
        <f t="shared" si="536"/>
        <v>34</v>
      </c>
      <c r="J151" s="153">
        <f t="shared" si="536"/>
        <v>48</v>
      </c>
      <c r="K151" s="154">
        <f t="shared" si="536"/>
        <v>58</v>
      </c>
      <c r="L151" s="139">
        <f t="shared" si="536"/>
        <v>24</v>
      </c>
      <c r="M151" s="139">
        <f t="shared" si="536"/>
        <v>32</v>
      </c>
      <c r="N151" s="139">
        <f t="shared" si="536"/>
        <v>17</v>
      </c>
      <c r="O151" s="149">
        <f t="shared" si="536"/>
        <v>3</v>
      </c>
      <c r="P151" s="149">
        <f t="shared" si="536"/>
        <v>7</v>
      </c>
      <c r="Q151" s="149">
        <f t="shared" ref="Q151:R151" si="537">Q132</f>
        <v>7</v>
      </c>
      <c r="R151" s="140">
        <f t="shared" si="537"/>
        <v>0</v>
      </c>
      <c r="S151" s="112">
        <f>SUM($C151:R151)</f>
        <v>836</v>
      </c>
    </row>
    <row r="152" spans="1:35" x14ac:dyDescent="0.2">
      <c r="A152" s="287"/>
      <c r="B152" s="162">
        <f t="shared" ref="B152" si="538">B133</f>
        <v>21.313586606567934</v>
      </c>
      <c r="C152" s="134">
        <f t="shared" si="532"/>
        <v>80.060422960725077</v>
      </c>
      <c r="D152" s="135">
        <f t="shared" ref="D152:P152" si="539">D133</f>
        <v>34.743202416918429</v>
      </c>
      <c r="E152" s="135">
        <f t="shared" si="539"/>
        <v>49.546827794561935</v>
      </c>
      <c r="F152" s="135">
        <f t="shared" si="539"/>
        <v>12.386706948640484</v>
      </c>
      <c r="G152" s="135">
        <f t="shared" si="539"/>
        <v>4.2296072507552873</v>
      </c>
      <c r="H152" s="135">
        <f t="shared" si="539"/>
        <v>2.1148036253776437</v>
      </c>
      <c r="I152" s="136">
        <f t="shared" si="539"/>
        <v>10.271903323262841</v>
      </c>
      <c r="J152" s="155">
        <f t="shared" si="539"/>
        <v>14.501510574018129</v>
      </c>
      <c r="K152" s="156">
        <f t="shared" si="539"/>
        <v>17.522658610271904</v>
      </c>
      <c r="L152" s="135">
        <f t="shared" si="539"/>
        <v>7.2507552870090644</v>
      </c>
      <c r="M152" s="135">
        <f t="shared" si="539"/>
        <v>1</v>
      </c>
      <c r="N152" s="135">
        <f t="shared" si="539"/>
        <v>5.1359516616314203</v>
      </c>
      <c r="O152" s="136">
        <f t="shared" si="539"/>
        <v>0.90634441087613304</v>
      </c>
      <c r="P152" s="136">
        <f t="shared" si="539"/>
        <v>2.1148036253776437</v>
      </c>
      <c r="Q152" s="136">
        <f t="shared" ref="Q152:R152" si="540">Q133</f>
        <v>2.1148036253776437</v>
      </c>
      <c r="R152" s="137">
        <f t="shared" si="540"/>
        <v>0</v>
      </c>
      <c r="S152" s="214"/>
    </row>
    <row r="153" spans="1:35" ht="13.5" customHeight="1" x14ac:dyDescent="0.2">
      <c r="A153" s="286" t="str">
        <f>'問3M（表）'!A153:A154</f>
        <v>その他(n = 88 )　　</v>
      </c>
      <c r="B153" s="122">
        <f>B120+B128+B134</f>
        <v>88</v>
      </c>
      <c r="C153" s="138">
        <f>C120+C128+C134</f>
        <v>48</v>
      </c>
      <c r="D153" s="139">
        <f t="shared" ref="D153:O153" si="541">D120+D128+D134</f>
        <v>36</v>
      </c>
      <c r="E153" s="139">
        <f t="shared" si="541"/>
        <v>17</v>
      </c>
      <c r="F153" s="139">
        <f t="shared" si="541"/>
        <v>27</v>
      </c>
      <c r="G153" s="139">
        <f t="shared" si="541"/>
        <v>24</v>
      </c>
      <c r="H153" s="139">
        <f t="shared" si="541"/>
        <v>10</v>
      </c>
      <c r="I153" s="149">
        <f t="shared" si="541"/>
        <v>12</v>
      </c>
      <c r="J153" s="153">
        <f t="shared" si="541"/>
        <v>7</v>
      </c>
      <c r="K153" s="154">
        <f t="shared" si="541"/>
        <v>5</v>
      </c>
      <c r="L153" s="139">
        <f t="shared" si="541"/>
        <v>21</v>
      </c>
      <c r="M153" s="139">
        <f t="shared" si="541"/>
        <v>5</v>
      </c>
      <c r="N153" s="139">
        <f t="shared" si="541"/>
        <v>3</v>
      </c>
      <c r="O153" s="149">
        <f t="shared" si="541"/>
        <v>6</v>
      </c>
      <c r="P153" s="149">
        <f>P120+P128+P134</f>
        <v>0</v>
      </c>
      <c r="Q153" s="149">
        <f t="shared" ref="Q153:R153" si="542">Q120+Q128+Q134</f>
        <v>3</v>
      </c>
      <c r="R153" s="140">
        <f t="shared" si="542"/>
        <v>0</v>
      </c>
      <c r="S153" s="112">
        <f>SUM($C153:R153)</f>
        <v>224</v>
      </c>
    </row>
    <row r="154" spans="1:35" x14ac:dyDescent="0.2">
      <c r="A154" s="287"/>
      <c r="B154" s="134">
        <f>B153/$B$139*100</f>
        <v>5.6664520283322606</v>
      </c>
      <c r="C154" s="134">
        <f>(C153/$B$153)*100</f>
        <v>54.54545454545454</v>
      </c>
      <c r="D154" s="135">
        <f t="shared" ref="D154:O154" si="543">(D153/$B$153)*100</f>
        <v>40.909090909090914</v>
      </c>
      <c r="E154" s="135">
        <f t="shared" si="543"/>
        <v>19.318181818181817</v>
      </c>
      <c r="F154" s="135">
        <f t="shared" si="543"/>
        <v>30.681818181818183</v>
      </c>
      <c r="G154" s="135">
        <f t="shared" si="543"/>
        <v>27.27272727272727</v>
      </c>
      <c r="H154" s="135">
        <f t="shared" si="543"/>
        <v>11.363636363636363</v>
      </c>
      <c r="I154" s="136">
        <f t="shared" si="543"/>
        <v>13.636363636363635</v>
      </c>
      <c r="J154" s="155">
        <f t="shared" si="543"/>
        <v>7.9545454545454541</v>
      </c>
      <c r="K154" s="156">
        <f t="shared" si="543"/>
        <v>5.6818181818181817</v>
      </c>
      <c r="L154" s="135">
        <f t="shared" si="543"/>
        <v>23.863636363636363</v>
      </c>
      <c r="M154" s="135">
        <f t="shared" si="543"/>
        <v>5.6818181818181817</v>
      </c>
      <c r="N154" s="135">
        <f t="shared" si="543"/>
        <v>3.4090909090909087</v>
      </c>
      <c r="O154" s="136">
        <f t="shared" si="543"/>
        <v>6.8181818181818175</v>
      </c>
      <c r="P154" s="136">
        <f>(P153/$B$153)*100</f>
        <v>0</v>
      </c>
      <c r="Q154" s="136">
        <f t="shared" ref="Q154" si="544">(Q153/$B$153)*100</f>
        <v>3.4090909090909087</v>
      </c>
      <c r="R154" s="137">
        <f t="shared" ref="R154" si="545">(R153/$B$153)*100</f>
        <v>0</v>
      </c>
      <c r="S154" s="214"/>
    </row>
    <row r="155" spans="1:35" x14ac:dyDescent="0.2">
      <c r="S155" s="112"/>
    </row>
    <row r="156" spans="1:35" ht="13.5" customHeight="1" x14ac:dyDescent="0.2">
      <c r="A156" s="3" t="s">
        <v>67</v>
      </c>
      <c r="B156" s="1" t="str">
        <f>B90</f>
        <v>今後のくらしの中で重視していきたいこと</v>
      </c>
      <c r="C156" s="8"/>
      <c r="D156" s="9"/>
      <c r="E156" s="8"/>
      <c r="F156" s="8"/>
      <c r="G156" s="8"/>
      <c r="H156" s="9" t="s">
        <v>1</v>
      </c>
      <c r="I156" s="8"/>
      <c r="J156" s="8"/>
      <c r="K156" s="8"/>
      <c r="L156" s="8"/>
      <c r="M156" s="8"/>
      <c r="N156" s="8"/>
      <c r="O156" s="8"/>
      <c r="P156" s="8"/>
    </row>
    <row r="157" spans="1:35" ht="32.4" x14ac:dyDescent="0.2">
      <c r="A157" s="13" t="s">
        <v>66</v>
      </c>
      <c r="B157" s="41" t="str">
        <f>B91</f>
        <v>調査数</v>
      </c>
      <c r="C157" s="42" t="str">
        <f t="shared" ref="C157:R157" si="546">C91</f>
        <v>健康・体力づくり</v>
      </c>
      <c r="D157" s="43" t="str">
        <f t="shared" si="546"/>
        <v>家計の安定・充実</v>
      </c>
      <c r="E157" s="43" t="str">
        <f t="shared" si="546"/>
        <v>知識や教養の向上</v>
      </c>
      <c r="F157" s="43" t="str">
        <f t="shared" si="546"/>
        <v>社会的地位の向上</v>
      </c>
      <c r="G157" s="43" t="str">
        <f t="shared" si="546"/>
        <v>仕事（家業・学業を含む）</v>
      </c>
      <c r="H157" s="43" t="str">
        <f t="shared" si="546"/>
        <v>趣味・レジャー</v>
      </c>
      <c r="I157" s="44" t="str">
        <f t="shared" si="546"/>
        <v>ボランティアや地域活動</v>
      </c>
      <c r="J157" s="43" t="str">
        <f t="shared" si="546"/>
        <v>家族との団らん</v>
      </c>
      <c r="K157" s="43" t="str">
        <f t="shared" si="546"/>
        <v>家族の介護</v>
      </c>
      <c r="L157" s="43" t="str">
        <f t="shared" si="546"/>
        <v>子育て・子どもの教育</v>
      </c>
      <c r="M157" s="43" t="str">
        <f t="shared" si="546"/>
        <v>衣・食生活の充実</v>
      </c>
      <c r="N157" s="44" t="str">
        <f t="shared" si="546"/>
        <v>住まいの改善・充実</v>
      </c>
      <c r="O157" s="44" t="str">
        <f t="shared" si="546"/>
        <v>老後の生活への準備</v>
      </c>
      <c r="P157" s="44" t="str">
        <f t="shared" si="546"/>
        <v>その他</v>
      </c>
      <c r="Q157" s="44" t="str">
        <f t="shared" si="546"/>
        <v>特にない</v>
      </c>
      <c r="R157" s="45">
        <f t="shared" si="546"/>
        <v>0</v>
      </c>
      <c r="S157" s="112">
        <f>SUM(C157:R157)</f>
        <v>0</v>
      </c>
    </row>
    <row r="158" spans="1:35" ht="13.5" customHeight="1" x14ac:dyDescent="0.2">
      <c r="A158" s="312" t="str">
        <f>'問3M（表）'!A158:A159</f>
        <v>全体(n = 1540 )　　</v>
      </c>
      <c r="B158" s="36">
        <v>1553</v>
      </c>
      <c r="C158" s="36">
        <f t="shared" ref="C158:R158" si="547">SUM(C160,C162,C164,C166,C168,)</f>
        <v>833</v>
      </c>
      <c r="D158" s="36">
        <f t="shared" si="547"/>
        <v>480</v>
      </c>
      <c r="E158" s="36">
        <f t="shared" si="547"/>
        <v>92</v>
      </c>
      <c r="F158" s="36">
        <f t="shared" si="547"/>
        <v>10</v>
      </c>
      <c r="G158" s="36">
        <f t="shared" si="547"/>
        <v>147</v>
      </c>
      <c r="H158" s="36">
        <f t="shared" si="547"/>
        <v>176</v>
      </c>
      <c r="I158" s="36">
        <f t="shared" si="547"/>
        <v>36</v>
      </c>
      <c r="J158" s="36">
        <f t="shared" si="547"/>
        <v>135</v>
      </c>
      <c r="K158" s="36">
        <f t="shared" si="547"/>
        <v>148</v>
      </c>
      <c r="L158" s="36">
        <f t="shared" si="547"/>
        <v>119</v>
      </c>
      <c r="M158" s="36">
        <f t="shared" si="547"/>
        <v>89</v>
      </c>
      <c r="N158" s="36">
        <f t="shared" si="547"/>
        <v>134</v>
      </c>
      <c r="O158" s="36">
        <f t="shared" si="547"/>
        <v>464</v>
      </c>
      <c r="P158" s="36">
        <f t="shared" si="547"/>
        <v>12</v>
      </c>
      <c r="Q158" s="36">
        <f t="shared" si="547"/>
        <v>10</v>
      </c>
      <c r="R158" s="36">
        <f t="shared" si="547"/>
        <v>2</v>
      </c>
      <c r="S158" s="112">
        <f>SUM(C158:R158)</f>
        <v>2887</v>
      </c>
      <c r="T158" s="185">
        <f>B158</f>
        <v>1553</v>
      </c>
    </row>
    <row r="159" spans="1:35" x14ac:dyDescent="0.2">
      <c r="A159" s="313"/>
      <c r="B159" s="20"/>
      <c r="C159" s="20">
        <f t="shared" ref="C159" si="548">C158/$B158*100</f>
        <v>53.638119768190592</v>
      </c>
      <c r="D159" s="20">
        <f t="shared" ref="D159" si="549">D158/$B158*100</f>
        <v>30.907920154539603</v>
      </c>
      <c r="E159" s="20">
        <f t="shared" ref="E159" si="550">E158/$B158*100</f>
        <v>5.9240180296200897</v>
      </c>
      <c r="F159" s="20">
        <f t="shared" ref="F159" si="551">F158/$B158*100</f>
        <v>0.64391500321957496</v>
      </c>
      <c r="G159" s="20">
        <f t="shared" ref="G159" si="552">G158/$B158*100</f>
        <v>9.4655505473277533</v>
      </c>
      <c r="H159" s="20">
        <f t="shared" ref="H159" si="553">H158/$B158*100</f>
        <v>11.332904056664521</v>
      </c>
      <c r="I159" s="20">
        <f t="shared" ref="I159" si="554">I158/$B158*100</f>
        <v>2.3180940115904698</v>
      </c>
      <c r="J159" s="20">
        <f t="shared" ref="J159" si="555">J158/$B158*100</f>
        <v>8.6928525434642641</v>
      </c>
      <c r="K159" s="20">
        <f t="shared" ref="K159" si="556">K158/$B158*100</f>
        <v>9.5299420476497101</v>
      </c>
      <c r="L159" s="20">
        <f t="shared" ref="L159" si="557">L158/$B158*100</f>
        <v>7.6625885383129422</v>
      </c>
      <c r="M159" s="20">
        <f t="shared" ref="M159" si="558">M158/$B158*100</f>
        <v>5.7308435286542174</v>
      </c>
      <c r="N159" s="20">
        <f t="shared" ref="N159" si="559">N158/$B158*100</f>
        <v>8.6284610431423054</v>
      </c>
      <c r="O159" s="20">
        <f t="shared" ref="O159" si="560">O158/$B158*100</f>
        <v>29.877656149388283</v>
      </c>
      <c r="P159" s="20">
        <f t="shared" ref="P159" si="561">P158/$B158*100</f>
        <v>0.77269800386349008</v>
      </c>
      <c r="Q159" s="20">
        <f t="shared" ref="Q159" si="562">Q158/$B158*100</f>
        <v>0.64391500321957496</v>
      </c>
      <c r="R159" s="20">
        <f t="shared" ref="R159" si="563">R158/$B158*100</f>
        <v>0.12878300064391501</v>
      </c>
      <c r="S159" s="112"/>
    </row>
    <row r="160" spans="1:35" ht="13.5" customHeight="1" x14ac:dyDescent="0.2">
      <c r="A160" s="314" t="str">
        <f>'問3M（表）'!A160:A161</f>
        <v>十分満足している(n = 65 )</v>
      </c>
      <c r="B160" s="36">
        <v>66</v>
      </c>
      <c r="C160" s="32">
        <v>28</v>
      </c>
      <c r="D160" s="33">
        <v>3</v>
      </c>
      <c r="E160" s="33">
        <v>9</v>
      </c>
      <c r="F160" s="33">
        <v>0</v>
      </c>
      <c r="G160" s="33">
        <v>5</v>
      </c>
      <c r="H160" s="33">
        <v>5</v>
      </c>
      <c r="I160" s="34">
        <v>2</v>
      </c>
      <c r="J160" s="33">
        <v>6</v>
      </c>
      <c r="K160" s="33">
        <v>4</v>
      </c>
      <c r="L160" s="33">
        <v>5</v>
      </c>
      <c r="M160" s="33">
        <v>3</v>
      </c>
      <c r="N160" s="33">
        <v>2</v>
      </c>
      <c r="O160" s="34">
        <v>8</v>
      </c>
      <c r="P160" s="34">
        <v>0</v>
      </c>
      <c r="Q160" s="34">
        <v>1</v>
      </c>
      <c r="R160" s="35">
        <v>0</v>
      </c>
      <c r="S160" s="112">
        <f>SUM(C160:R160)</f>
        <v>81</v>
      </c>
      <c r="T160" s="185">
        <f>B160</f>
        <v>66</v>
      </c>
      <c r="U160" s="185"/>
    </row>
    <row r="161" spans="1:21" x14ac:dyDescent="0.2">
      <c r="A161" s="315"/>
      <c r="B161" s="20">
        <f>B160/$B$158*100</f>
        <v>4.249839021249195</v>
      </c>
      <c r="C161" s="20">
        <f t="shared" ref="C161" si="564">C160/$B160*100</f>
        <v>42.424242424242422</v>
      </c>
      <c r="D161" s="20">
        <f t="shared" ref="D161" si="565">D160/$B160*100</f>
        <v>4.5454545454545459</v>
      </c>
      <c r="E161" s="20">
        <f t="shared" ref="E161" si="566">E160/$B160*100</f>
        <v>13.636363636363635</v>
      </c>
      <c r="F161" s="20">
        <f t="shared" ref="F161" si="567">F160/$B160*100</f>
        <v>0</v>
      </c>
      <c r="G161" s="20">
        <f t="shared" ref="G161" si="568">G160/$B160*100</f>
        <v>7.5757575757575761</v>
      </c>
      <c r="H161" s="20">
        <f t="shared" ref="H161" si="569">H160/$B160*100</f>
        <v>7.5757575757575761</v>
      </c>
      <c r="I161" s="20">
        <f t="shared" ref="I161" si="570">I160/$B160*100</f>
        <v>3.0303030303030303</v>
      </c>
      <c r="J161" s="20">
        <f t="shared" ref="J161" si="571">J160/$B160*100</f>
        <v>9.0909090909090917</v>
      </c>
      <c r="K161" s="20">
        <f t="shared" ref="K161" si="572">K160/$B160*100</f>
        <v>6.0606060606060606</v>
      </c>
      <c r="L161" s="20">
        <f t="shared" ref="L161" si="573">L160/$B160*100</f>
        <v>7.5757575757575761</v>
      </c>
      <c r="M161" s="20">
        <f t="shared" ref="M161" si="574">M160/$B160*100</f>
        <v>4.5454545454545459</v>
      </c>
      <c r="N161" s="20">
        <f t="shared" ref="N161" si="575">N160/$B160*100</f>
        <v>3.0303030303030303</v>
      </c>
      <c r="O161" s="20">
        <f t="shared" ref="O161" si="576">O160/$B160*100</f>
        <v>12.121212121212121</v>
      </c>
      <c r="P161" s="20">
        <f t="shared" ref="P161" si="577">P160/$B160*100</f>
        <v>0</v>
      </c>
      <c r="Q161" s="20">
        <f t="shared" ref="Q161" si="578">Q160/$B160*100</f>
        <v>1.5151515151515151</v>
      </c>
      <c r="R161" s="20">
        <f t="shared" ref="R161" si="579">R160/$B160*100</f>
        <v>0</v>
      </c>
      <c r="S161" s="112"/>
      <c r="U161">
        <f>SUM(T160,T162)</f>
        <v>834</v>
      </c>
    </row>
    <row r="162" spans="1:21" ht="13.5" customHeight="1" x14ac:dyDescent="0.2">
      <c r="A162" s="314" t="str">
        <f>'問3M（表）'!A162:A163</f>
        <v>おおむね満足している(n = 765 )</v>
      </c>
      <c r="B162" s="36">
        <v>768</v>
      </c>
      <c r="C162" s="32">
        <v>452</v>
      </c>
      <c r="D162" s="33">
        <v>228</v>
      </c>
      <c r="E162" s="33">
        <v>56</v>
      </c>
      <c r="F162" s="33">
        <v>4</v>
      </c>
      <c r="G162" s="33">
        <v>71</v>
      </c>
      <c r="H162" s="33">
        <v>119</v>
      </c>
      <c r="I162" s="34">
        <v>25</v>
      </c>
      <c r="J162" s="33">
        <v>83</v>
      </c>
      <c r="K162" s="33">
        <v>71</v>
      </c>
      <c r="L162" s="33">
        <v>63</v>
      </c>
      <c r="M162" s="33">
        <v>38</v>
      </c>
      <c r="N162" s="33">
        <v>56</v>
      </c>
      <c r="O162" s="34">
        <v>241</v>
      </c>
      <c r="P162" s="34">
        <v>4</v>
      </c>
      <c r="Q162" s="34">
        <v>5</v>
      </c>
      <c r="R162" s="35">
        <v>1</v>
      </c>
      <c r="S162" s="112">
        <f>SUM(C162:R162)</f>
        <v>1517</v>
      </c>
      <c r="T162" s="185">
        <f>B162</f>
        <v>768</v>
      </c>
      <c r="U162" t="str">
        <f>" 満足層（N = "&amp;S190&amp;" : n = "&amp;U161&amp;"）"</f>
        <v xml:space="preserve"> 満足層（N = 1,598 : n = 834）</v>
      </c>
    </row>
    <row r="163" spans="1:21" x14ac:dyDescent="0.2">
      <c r="A163" s="315"/>
      <c r="B163" s="20">
        <f>B162/$B$158*100</f>
        <v>49.452672247263365</v>
      </c>
      <c r="C163" s="20">
        <f t="shared" ref="C163" si="580">C162/$B162*100</f>
        <v>58.854166666666664</v>
      </c>
      <c r="D163" s="20">
        <f t="shared" ref="D163" si="581">D162/$B162*100</f>
        <v>29.6875</v>
      </c>
      <c r="E163" s="20">
        <f t="shared" ref="E163" si="582">E162/$B162*100</f>
        <v>7.291666666666667</v>
      </c>
      <c r="F163" s="20">
        <f t="shared" ref="F163" si="583">F162/$B162*100</f>
        <v>0.52083333333333326</v>
      </c>
      <c r="G163" s="20">
        <f t="shared" ref="G163" si="584">G162/$B162*100</f>
        <v>9.2447916666666679</v>
      </c>
      <c r="H163" s="20">
        <f t="shared" ref="H163" si="585">H162/$B162*100</f>
        <v>15.494791666666666</v>
      </c>
      <c r="I163" s="20">
        <f t="shared" ref="I163" si="586">I162/$B162*100</f>
        <v>3.2552083333333335</v>
      </c>
      <c r="J163" s="20">
        <f t="shared" ref="J163" si="587">J162/$B162*100</f>
        <v>10.807291666666668</v>
      </c>
      <c r="K163" s="20">
        <f t="shared" ref="K163" si="588">K162/$B162*100</f>
        <v>9.2447916666666679</v>
      </c>
      <c r="L163" s="20">
        <f t="shared" ref="L163" si="589">L162/$B162*100</f>
        <v>8.203125</v>
      </c>
      <c r="M163" s="20">
        <f t="shared" ref="M163" si="590">M162/$B162*100</f>
        <v>4.9479166666666661</v>
      </c>
      <c r="N163" s="20">
        <f t="shared" ref="N163" si="591">N162/$B162*100</f>
        <v>7.291666666666667</v>
      </c>
      <c r="O163" s="20">
        <f t="shared" ref="O163" si="592">O162/$B162*100</f>
        <v>31.380208333333332</v>
      </c>
      <c r="P163" s="20">
        <f t="shared" ref="P163" si="593">P162/$B162*100</f>
        <v>0.52083333333333326</v>
      </c>
      <c r="Q163" s="20">
        <f t="shared" ref="Q163" si="594">Q162/$B162*100</f>
        <v>0.65104166666666674</v>
      </c>
      <c r="R163" s="20">
        <f t="shared" ref="R163" si="595">R162/$B162*100</f>
        <v>0.13020833333333331</v>
      </c>
      <c r="S163" s="112"/>
    </row>
    <row r="164" spans="1:21" ht="13.5" customHeight="1" x14ac:dyDescent="0.2">
      <c r="A164" s="312" t="str">
        <f>'問3M（表）'!A164:A165</f>
        <v>まだまだ不満だ(n = 511 )</v>
      </c>
      <c r="B164" s="36">
        <v>511</v>
      </c>
      <c r="C164" s="32">
        <v>265</v>
      </c>
      <c r="D164" s="33">
        <v>187</v>
      </c>
      <c r="E164" s="33">
        <v>24</v>
      </c>
      <c r="F164" s="33">
        <v>4</v>
      </c>
      <c r="G164" s="33">
        <v>57</v>
      </c>
      <c r="H164" s="33">
        <v>38</v>
      </c>
      <c r="I164" s="34">
        <v>6</v>
      </c>
      <c r="J164" s="33">
        <v>36</v>
      </c>
      <c r="K164" s="33">
        <v>50</v>
      </c>
      <c r="L164" s="33">
        <v>39</v>
      </c>
      <c r="M164" s="33">
        <v>28</v>
      </c>
      <c r="N164" s="33">
        <v>58</v>
      </c>
      <c r="O164" s="34">
        <v>152</v>
      </c>
      <c r="P164" s="34">
        <v>5</v>
      </c>
      <c r="Q164" s="34">
        <v>2</v>
      </c>
      <c r="R164" s="35">
        <v>1</v>
      </c>
      <c r="S164" s="112">
        <f>SUM(C164:R164)</f>
        <v>952</v>
      </c>
      <c r="T164" s="185">
        <f>B164</f>
        <v>511</v>
      </c>
      <c r="U164" s="185"/>
    </row>
    <row r="165" spans="1:21" x14ac:dyDescent="0.2">
      <c r="A165" s="313"/>
      <c r="B165" s="20">
        <f>B164/$B$158*100</f>
        <v>32.904056664520283</v>
      </c>
      <c r="C165" s="20">
        <f t="shared" ref="C165" si="596">C164/$B164*100</f>
        <v>51.859099804305288</v>
      </c>
      <c r="D165" s="20">
        <f t="shared" ref="D165" si="597">D164/$B164*100</f>
        <v>36.594911937377688</v>
      </c>
      <c r="E165" s="20">
        <f t="shared" ref="E165" si="598">E164/$B164*100</f>
        <v>4.6966731898238745</v>
      </c>
      <c r="F165" s="20">
        <f t="shared" ref="F165" si="599">F164/$B164*100</f>
        <v>0.78277886497064575</v>
      </c>
      <c r="G165" s="20">
        <f t="shared" ref="G165" si="600">G164/$B164*100</f>
        <v>11.154598825831702</v>
      </c>
      <c r="H165" s="20">
        <f t="shared" ref="H165" si="601">H164/$B164*100</f>
        <v>7.4363992172211351</v>
      </c>
      <c r="I165" s="20">
        <f t="shared" ref="I165" si="602">I164/$B164*100</f>
        <v>1.1741682974559686</v>
      </c>
      <c r="J165" s="20">
        <f t="shared" ref="J165" si="603">J164/$B164*100</f>
        <v>7.0450097847358117</v>
      </c>
      <c r="K165" s="20">
        <f t="shared" ref="K165" si="604">K164/$B164*100</f>
        <v>9.7847358121330714</v>
      </c>
      <c r="L165" s="20">
        <f t="shared" ref="L165" si="605">L164/$B164*100</f>
        <v>7.6320939334637963</v>
      </c>
      <c r="M165" s="20">
        <f t="shared" ref="M165" si="606">M164/$B164*100</f>
        <v>5.4794520547945202</v>
      </c>
      <c r="N165" s="20">
        <f t="shared" ref="N165" si="607">N164/$B164*100</f>
        <v>11.350293542074363</v>
      </c>
      <c r="O165" s="20">
        <f t="shared" ref="O165" si="608">O164/$B164*100</f>
        <v>29.74559686888454</v>
      </c>
      <c r="P165" s="20">
        <f t="shared" ref="P165" si="609">P164/$B164*100</f>
        <v>0.97847358121330719</v>
      </c>
      <c r="Q165" s="20">
        <f t="shared" ref="Q165" si="610">Q164/$B164*100</f>
        <v>0.39138943248532287</v>
      </c>
      <c r="R165" s="20">
        <f t="shared" ref="R165" si="611">R164/$B164*100</f>
        <v>0.19569471624266144</v>
      </c>
      <c r="U165">
        <f>SUM(T164,T166)</f>
        <v>641</v>
      </c>
    </row>
    <row r="166" spans="1:21" ht="13.5" customHeight="1" x14ac:dyDescent="0.2">
      <c r="A166" s="312" t="str">
        <f>'問3M（表）'!A166:A167</f>
        <v>きわめて不満だ(n = 130 )</v>
      </c>
      <c r="B166" s="36">
        <v>130</v>
      </c>
      <c r="C166" s="32">
        <v>55</v>
      </c>
      <c r="D166" s="33">
        <v>45</v>
      </c>
      <c r="E166" s="33">
        <v>3</v>
      </c>
      <c r="F166" s="33">
        <v>2</v>
      </c>
      <c r="G166" s="33">
        <v>11</v>
      </c>
      <c r="H166" s="33">
        <v>12</v>
      </c>
      <c r="I166" s="34">
        <v>1</v>
      </c>
      <c r="J166" s="33">
        <v>7</v>
      </c>
      <c r="K166" s="33">
        <v>15</v>
      </c>
      <c r="L166" s="33">
        <v>9</v>
      </c>
      <c r="M166" s="33">
        <v>13</v>
      </c>
      <c r="N166" s="33">
        <v>10</v>
      </c>
      <c r="O166" s="34">
        <v>39</v>
      </c>
      <c r="P166" s="34">
        <v>2</v>
      </c>
      <c r="Q166" s="34">
        <v>1</v>
      </c>
      <c r="R166" s="35">
        <v>0</v>
      </c>
      <c r="S166" s="112">
        <f>SUM(C166:R166)</f>
        <v>225</v>
      </c>
      <c r="T166" s="185">
        <f>B166</f>
        <v>130</v>
      </c>
      <c r="U166" t="str">
        <f>" 不満層（N = "&amp;S192&amp;" : n = "&amp;U165&amp;"）"</f>
        <v xml:space="preserve"> 不満層（N = 1,177 : n = 641）</v>
      </c>
    </row>
    <row r="167" spans="1:21" x14ac:dyDescent="0.2">
      <c r="A167" s="313"/>
      <c r="B167" s="20">
        <f>B166/$B$158*100</f>
        <v>8.3708950418544763</v>
      </c>
      <c r="C167" s="20">
        <f t="shared" ref="C167" si="612">C166/$B166*100</f>
        <v>42.307692307692307</v>
      </c>
      <c r="D167" s="20">
        <f t="shared" ref="D167" si="613">D166/$B166*100</f>
        <v>34.615384615384613</v>
      </c>
      <c r="E167" s="20">
        <f t="shared" ref="E167" si="614">E166/$B166*100</f>
        <v>2.3076923076923079</v>
      </c>
      <c r="F167" s="20">
        <f t="shared" ref="F167" si="615">F166/$B166*100</f>
        <v>1.5384615384615385</v>
      </c>
      <c r="G167" s="20">
        <f t="shared" ref="G167" si="616">G166/$B166*100</f>
        <v>8.4615384615384617</v>
      </c>
      <c r="H167" s="20">
        <f t="shared" ref="H167" si="617">H166/$B166*100</f>
        <v>9.2307692307692317</v>
      </c>
      <c r="I167" s="20">
        <f t="shared" ref="I167" si="618">I166/$B166*100</f>
        <v>0.76923076923076927</v>
      </c>
      <c r="J167" s="20">
        <f t="shared" ref="J167" si="619">J166/$B166*100</f>
        <v>5.384615384615385</v>
      </c>
      <c r="K167" s="20">
        <f t="shared" ref="K167" si="620">K166/$B166*100</f>
        <v>11.538461538461538</v>
      </c>
      <c r="L167" s="20">
        <f t="shared" ref="L167" si="621">L166/$B166*100</f>
        <v>6.9230769230769234</v>
      </c>
      <c r="M167" s="20">
        <f t="shared" ref="M167" si="622">M166/$B166*100</f>
        <v>10</v>
      </c>
      <c r="N167" s="20">
        <f t="shared" ref="N167" si="623">N166/$B166*100</f>
        <v>7.6923076923076925</v>
      </c>
      <c r="O167" s="20">
        <f t="shared" ref="O167" si="624">O166/$B166*100</f>
        <v>30</v>
      </c>
      <c r="P167" s="20">
        <f t="shared" ref="P167" si="625">P166/$B166*100</f>
        <v>1.5384615384615385</v>
      </c>
      <c r="Q167" s="20">
        <f t="shared" ref="Q167" si="626">Q166/$B166*100</f>
        <v>0.76923076923076927</v>
      </c>
      <c r="R167" s="20">
        <f t="shared" ref="R167" si="627">R166/$B166*100</f>
        <v>0</v>
      </c>
    </row>
    <row r="168" spans="1:21" ht="13.5" customHeight="1" x14ac:dyDescent="0.2">
      <c r="A168" s="312" t="str">
        <f>'問3M（表）'!A168:A169</f>
        <v>わからない(n = 65 )</v>
      </c>
      <c r="B168" s="36">
        <v>65</v>
      </c>
      <c r="C168" s="32">
        <v>33</v>
      </c>
      <c r="D168" s="33">
        <v>17</v>
      </c>
      <c r="E168" s="33">
        <v>0</v>
      </c>
      <c r="F168" s="33">
        <v>0</v>
      </c>
      <c r="G168" s="33">
        <v>3</v>
      </c>
      <c r="H168" s="33">
        <v>2</v>
      </c>
      <c r="I168" s="34">
        <v>2</v>
      </c>
      <c r="J168" s="33">
        <v>3</v>
      </c>
      <c r="K168" s="33">
        <v>8</v>
      </c>
      <c r="L168" s="33">
        <v>3</v>
      </c>
      <c r="M168" s="33">
        <v>7</v>
      </c>
      <c r="N168" s="33">
        <v>8</v>
      </c>
      <c r="O168" s="34">
        <v>24</v>
      </c>
      <c r="P168" s="34">
        <v>1</v>
      </c>
      <c r="Q168" s="34">
        <v>1</v>
      </c>
      <c r="R168" s="35">
        <v>0</v>
      </c>
      <c r="S168" s="112">
        <f>SUM(C168:R168)</f>
        <v>112</v>
      </c>
      <c r="T168" s="185">
        <f>B168</f>
        <v>65</v>
      </c>
    </row>
    <row r="169" spans="1:21" x14ac:dyDescent="0.2">
      <c r="A169" s="313"/>
      <c r="B169" s="20">
        <f>B168/$B$158*100</f>
        <v>4.1854475209272382</v>
      </c>
      <c r="C169" s="20">
        <f t="shared" ref="C169" si="628">C168/$B168*100</f>
        <v>50.769230769230766</v>
      </c>
      <c r="D169" s="20">
        <f t="shared" ref="D169" si="629">D168/$B168*100</f>
        <v>26.153846153846157</v>
      </c>
      <c r="E169" s="20">
        <f t="shared" ref="E169" si="630">E168/$B168*100</f>
        <v>0</v>
      </c>
      <c r="F169" s="20">
        <f t="shared" ref="F169" si="631">F168/$B168*100</f>
        <v>0</v>
      </c>
      <c r="G169" s="20">
        <f t="shared" ref="G169" si="632">G168/$B168*100</f>
        <v>4.6153846153846159</v>
      </c>
      <c r="H169" s="20">
        <f t="shared" ref="H169" si="633">H168/$B168*100</f>
        <v>3.0769230769230771</v>
      </c>
      <c r="I169" s="20">
        <f t="shared" ref="I169" si="634">I168/$B168*100</f>
        <v>3.0769230769230771</v>
      </c>
      <c r="J169" s="20">
        <f t="shared" ref="J169" si="635">J168/$B168*100</f>
        <v>4.6153846153846159</v>
      </c>
      <c r="K169" s="20">
        <f t="shared" ref="K169" si="636">K168/$B168*100</f>
        <v>12.307692307692308</v>
      </c>
      <c r="L169" s="20">
        <f t="shared" ref="L169" si="637">L168/$B168*100</f>
        <v>4.6153846153846159</v>
      </c>
      <c r="M169" s="20">
        <f t="shared" ref="M169" si="638">M168/$B168*100</f>
        <v>10.76923076923077</v>
      </c>
      <c r="N169" s="20">
        <f t="shared" ref="N169" si="639">N168/$B168*100</f>
        <v>12.307692307692308</v>
      </c>
      <c r="O169" s="20">
        <f t="shared" ref="O169" si="640">O168/$B168*100</f>
        <v>36.923076923076927</v>
      </c>
      <c r="P169" s="20">
        <f t="shared" ref="P169" si="641">P168/$B168*100</f>
        <v>1.5384615384615385</v>
      </c>
      <c r="Q169" s="20">
        <f t="shared" ref="Q169" si="642">Q168/$B168*100</f>
        <v>1.5384615384615385</v>
      </c>
      <c r="R169" s="20">
        <f t="shared" ref="R169" si="643">R168/$B168*100</f>
        <v>0</v>
      </c>
    </row>
    <row r="170" spans="1:21" s="205" customFormat="1" x14ac:dyDescent="0.2">
      <c r="A170" s="203"/>
      <c r="B170" s="201"/>
      <c r="C170" s="191">
        <f>_xlfn.RANK.EQ(C159,$C$159:$R$159,0)</f>
        <v>1</v>
      </c>
      <c r="D170" s="191">
        <f t="shared" ref="D170:R170" si="644">_xlfn.RANK.EQ(D159,$C$159:$R$159,0)</f>
        <v>2</v>
      </c>
      <c r="E170" s="191">
        <f t="shared" si="644"/>
        <v>10</v>
      </c>
      <c r="F170" s="191">
        <f t="shared" si="644"/>
        <v>14</v>
      </c>
      <c r="G170" s="191">
        <f t="shared" si="644"/>
        <v>6</v>
      </c>
      <c r="H170" s="191">
        <f t="shared" si="644"/>
        <v>4</v>
      </c>
      <c r="I170" s="191">
        <f t="shared" si="644"/>
        <v>12</v>
      </c>
      <c r="J170" s="191">
        <f t="shared" si="644"/>
        <v>7</v>
      </c>
      <c r="K170" s="191">
        <f t="shared" si="644"/>
        <v>5</v>
      </c>
      <c r="L170" s="191">
        <f t="shared" si="644"/>
        <v>9</v>
      </c>
      <c r="M170" s="191">
        <f t="shared" si="644"/>
        <v>11</v>
      </c>
      <c r="N170" s="191">
        <f t="shared" si="644"/>
        <v>8</v>
      </c>
      <c r="O170" s="191">
        <f t="shared" si="644"/>
        <v>3</v>
      </c>
      <c r="P170" s="191">
        <f t="shared" si="644"/>
        <v>13</v>
      </c>
      <c r="Q170" s="191">
        <f t="shared" si="644"/>
        <v>14</v>
      </c>
      <c r="R170" s="191">
        <f t="shared" si="644"/>
        <v>16</v>
      </c>
      <c r="S170" s="204"/>
    </row>
    <row r="171" spans="1:21" x14ac:dyDescent="0.2">
      <c r="A171" s="26" t="s">
        <v>2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112"/>
    </row>
    <row r="172" spans="1:21" ht="13.5" customHeight="1" x14ac:dyDescent="0.2">
      <c r="A172" s="6" t="s">
        <v>4</v>
      </c>
      <c r="B172" s="4"/>
      <c r="C172" s="27">
        <v>1</v>
      </c>
      <c r="D172" s="27">
        <v>2</v>
      </c>
      <c r="E172" s="27">
        <v>3</v>
      </c>
      <c r="F172" s="27">
        <v>4</v>
      </c>
      <c r="G172" s="27">
        <v>5</v>
      </c>
      <c r="H172" s="27">
        <v>6</v>
      </c>
      <c r="I172" s="27">
        <v>7</v>
      </c>
      <c r="J172" s="27">
        <v>8</v>
      </c>
      <c r="K172" s="27">
        <v>9</v>
      </c>
      <c r="L172" s="27">
        <v>10</v>
      </c>
      <c r="M172" s="27">
        <v>11</v>
      </c>
      <c r="N172" s="27">
        <v>12</v>
      </c>
      <c r="O172" s="27">
        <v>13</v>
      </c>
      <c r="P172" s="27">
        <v>14</v>
      </c>
      <c r="Q172" s="27">
        <v>15</v>
      </c>
      <c r="R172" s="27">
        <v>16</v>
      </c>
    </row>
    <row r="173" spans="1:21" ht="33.75" customHeight="1" x14ac:dyDescent="0.2">
      <c r="A173" s="13" t="s">
        <v>66</v>
      </c>
      <c r="B173" s="41" t="s">
        <v>161</v>
      </c>
      <c r="C173" s="42" t="s">
        <v>216</v>
      </c>
      <c r="D173" s="43" t="s">
        <v>217</v>
      </c>
      <c r="E173" s="43" t="s">
        <v>77</v>
      </c>
      <c r="F173" s="43" t="s">
        <v>180</v>
      </c>
      <c r="G173" s="43" t="s">
        <v>74</v>
      </c>
      <c r="H173" s="43" t="s">
        <v>218</v>
      </c>
      <c r="I173" s="44" t="s">
        <v>73</v>
      </c>
      <c r="J173" s="43" t="s">
        <v>219</v>
      </c>
      <c r="K173" s="43" t="s">
        <v>55</v>
      </c>
      <c r="L173" s="43" t="s">
        <v>220</v>
      </c>
      <c r="M173" s="43" t="s">
        <v>76</v>
      </c>
      <c r="N173" s="44" t="s">
        <v>221</v>
      </c>
      <c r="O173" s="44" t="s">
        <v>222</v>
      </c>
      <c r="P173" s="44" t="s">
        <v>60</v>
      </c>
      <c r="Q173" s="44" t="s">
        <v>78</v>
      </c>
      <c r="R173" s="45" t="s">
        <v>179</v>
      </c>
      <c r="S173" s="112"/>
    </row>
    <row r="174" spans="1:21" ht="13.5" customHeight="1" x14ac:dyDescent="0.2">
      <c r="A174" s="312" t="str">
        <f>A158</f>
        <v>全体(n = 1540 )　　</v>
      </c>
      <c r="B174" s="122">
        <f>B158</f>
        <v>1553</v>
      </c>
      <c r="C174" s="130">
        <v>833</v>
      </c>
      <c r="D174" s="131">
        <v>480</v>
      </c>
      <c r="E174" s="131">
        <v>464</v>
      </c>
      <c r="F174" s="131">
        <v>176</v>
      </c>
      <c r="G174" s="131">
        <v>148</v>
      </c>
      <c r="H174" s="131">
        <v>147</v>
      </c>
      <c r="I174" s="132">
        <v>135</v>
      </c>
      <c r="J174" s="131">
        <v>134</v>
      </c>
      <c r="K174" s="131">
        <v>119</v>
      </c>
      <c r="L174" s="131">
        <v>92</v>
      </c>
      <c r="M174" s="131">
        <v>89</v>
      </c>
      <c r="N174" s="132">
        <v>36</v>
      </c>
      <c r="O174" s="132">
        <v>10</v>
      </c>
      <c r="P174" s="132">
        <v>12</v>
      </c>
      <c r="Q174" s="132">
        <v>10</v>
      </c>
      <c r="R174" s="133">
        <v>2</v>
      </c>
    </row>
    <row r="175" spans="1:21" x14ac:dyDescent="0.2">
      <c r="A175" s="313"/>
      <c r="B175" s="123"/>
      <c r="C175" s="134">
        <v>54.161248374512347</v>
      </c>
      <c r="D175" s="135">
        <v>31.209362808842656</v>
      </c>
      <c r="E175" s="135">
        <v>16.072047107724281</v>
      </c>
      <c r="F175" s="135">
        <v>6.0962937305161065</v>
      </c>
      <c r="G175" s="135">
        <v>9.6228868660598188</v>
      </c>
      <c r="H175" s="135">
        <v>9.5578673602080624</v>
      </c>
      <c r="I175" s="136">
        <v>8.777633289986996</v>
      </c>
      <c r="J175" s="135">
        <v>8.7126137841352413</v>
      </c>
      <c r="K175" s="135">
        <v>7.7373211963589084</v>
      </c>
      <c r="L175" s="135">
        <v>5.9817945383615081</v>
      </c>
      <c r="M175" s="135">
        <v>5.7867360208062424</v>
      </c>
      <c r="N175" s="136">
        <v>2.3407022106631992</v>
      </c>
      <c r="O175" s="136">
        <v>0.65019505851755521</v>
      </c>
      <c r="P175" s="136">
        <v>0.78023407022106639</v>
      </c>
      <c r="Q175" s="136">
        <v>0.65019505851755521</v>
      </c>
      <c r="R175" s="137">
        <v>0.13003901170351106</v>
      </c>
      <c r="S175" s="112"/>
    </row>
    <row r="176" spans="1:21" ht="13.5" customHeight="1" x14ac:dyDescent="0.2">
      <c r="A176" s="314" t="str">
        <f>A160</f>
        <v>十分満足している(n = 65 )</v>
      </c>
      <c r="B176" s="122">
        <f>B160</f>
        <v>66</v>
      </c>
      <c r="C176" s="138">
        <v>28</v>
      </c>
      <c r="D176" s="139">
        <v>3</v>
      </c>
      <c r="E176" s="139">
        <v>8</v>
      </c>
      <c r="F176" s="139">
        <v>5</v>
      </c>
      <c r="G176" s="139">
        <v>4</v>
      </c>
      <c r="H176" s="139">
        <v>5</v>
      </c>
      <c r="I176" s="149">
        <v>6</v>
      </c>
      <c r="J176" s="139">
        <v>2</v>
      </c>
      <c r="K176" s="139">
        <v>5</v>
      </c>
      <c r="L176" s="139">
        <v>9</v>
      </c>
      <c r="M176" s="139">
        <v>3</v>
      </c>
      <c r="N176" s="139">
        <v>2</v>
      </c>
      <c r="O176" s="149">
        <v>0</v>
      </c>
      <c r="P176" s="149">
        <v>0</v>
      </c>
      <c r="Q176" s="149">
        <v>1</v>
      </c>
      <c r="R176" s="140">
        <v>0</v>
      </c>
    </row>
    <row r="177" spans="1:35" x14ac:dyDescent="0.2">
      <c r="A177" s="315"/>
      <c r="B177" s="123">
        <f t="shared" ref="B177:B185" si="645">B161</f>
        <v>4.249839021249195</v>
      </c>
      <c r="C177" s="134">
        <v>42.424242424242422</v>
      </c>
      <c r="D177" s="135">
        <v>4.5454545454545459</v>
      </c>
      <c r="E177" s="135">
        <v>9.8765432098765427</v>
      </c>
      <c r="F177" s="135">
        <v>6.1728395061728394</v>
      </c>
      <c r="G177" s="135">
        <v>6.0606060606060606</v>
      </c>
      <c r="H177" s="135">
        <v>7.5757575757575761</v>
      </c>
      <c r="I177" s="136">
        <v>9.0909090909090917</v>
      </c>
      <c r="J177" s="135">
        <v>3.0303030303030303</v>
      </c>
      <c r="K177" s="135">
        <v>7.5757575757575761</v>
      </c>
      <c r="L177" s="135">
        <v>13.636363636363635</v>
      </c>
      <c r="M177" s="135">
        <v>4.5454545454545459</v>
      </c>
      <c r="N177" s="135">
        <v>3.0303030303030303</v>
      </c>
      <c r="O177" s="136">
        <v>0</v>
      </c>
      <c r="P177" s="136">
        <v>0</v>
      </c>
      <c r="Q177" s="136">
        <v>1.5151515151515151</v>
      </c>
      <c r="R177" s="137">
        <v>0</v>
      </c>
      <c r="S177" s="112"/>
    </row>
    <row r="178" spans="1:35" ht="13.5" customHeight="1" x14ac:dyDescent="0.2">
      <c r="A178" s="314" t="str">
        <f>A162</f>
        <v>おおむね満足している(n = 765 )</v>
      </c>
      <c r="B178" s="122">
        <f t="shared" si="645"/>
        <v>768</v>
      </c>
      <c r="C178" s="138">
        <v>452</v>
      </c>
      <c r="D178" s="139">
        <v>228</v>
      </c>
      <c r="E178" s="139">
        <v>241</v>
      </c>
      <c r="F178" s="139">
        <v>119</v>
      </c>
      <c r="G178" s="139">
        <v>71</v>
      </c>
      <c r="H178" s="139">
        <v>71</v>
      </c>
      <c r="I178" s="149">
        <v>83</v>
      </c>
      <c r="J178" s="139">
        <v>56</v>
      </c>
      <c r="K178" s="139">
        <v>63</v>
      </c>
      <c r="L178" s="139">
        <v>56</v>
      </c>
      <c r="M178" s="139">
        <v>38</v>
      </c>
      <c r="N178" s="139">
        <v>25</v>
      </c>
      <c r="O178" s="149">
        <v>4</v>
      </c>
      <c r="P178" s="149">
        <v>4</v>
      </c>
      <c r="Q178" s="149">
        <v>5</v>
      </c>
      <c r="R178" s="140">
        <v>1</v>
      </c>
    </row>
    <row r="179" spans="1:35" x14ac:dyDescent="0.2">
      <c r="A179" s="315"/>
      <c r="B179" s="123">
        <f t="shared" si="645"/>
        <v>49.452672247263365</v>
      </c>
      <c r="C179" s="134">
        <v>58.930899608865708</v>
      </c>
      <c r="D179" s="135">
        <v>29.726205997392434</v>
      </c>
      <c r="E179" s="135">
        <v>15.886618325642715</v>
      </c>
      <c r="F179" s="135">
        <v>7.8444297956493072</v>
      </c>
      <c r="G179" s="135">
        <v>9.256844850065189</v>
      </c>
      <c r="H179" s="135">
        <v>9.256844850065189</v>
      </c>
      <c r="I179" s="136">
        <v>10.821382007822686</v>
      </c>
      <c r="J179" s="135">
        <v>7.3011734028683177</v>
      </c>
      <c r="K179" s="135">
        <v>8.213820078226858</v>
      </c>
      <c r="L179" s="135">
        <v>7.3011734028683177</v>
      </c>
      <c r="M179" s="135">
        <v>4.9543676662320726</v>
      </c>
      <c r="N179" s="135">
        <v>3.259452411994785</v>
      </c>
      <c r="O179" s="136">
        <v>0.5215123859191656</v>
      </c>
      <c r="P179" s="136">
        <v>0.5215123859191656</v>
      </c>
      <c r="Q179" s="136">
        <v>0.65189048239895697</v>
      </c>
      <c r="R179" s="137">
        <v>0.1303780964797914</v>
      </c>
    </row>
    <row r="180" spans="1:35" ht="13.5" customHeight="1" x14ac:dyDescent="0.2">
      <c r="A180" s="312" t="str">
        <f>A164</f>
        <v>まだまだ不満だ(n = 511 )</v>
      </c>
      <c r="B180" s="122">
        <f t="shared" si="645"/>
        <v>511</v>
      </c>
      <c r="C180" s="138">
        <v>265</v>
      </c>
      <c r="D180" s="139">
        <v>187</v>
      </c>
      <c r="E180" s="139">
        <v>152</v>
      </c>
      <c r="F180" s="139">
        <v>38</v>
      </c>
      <c r="G180" s="139">
        <v>50</v>
      </c>
      <c r="H180" s="139">
        <v>57</v>
      </c>
      <c r="I180" s="149">
        <v>36</v>
      </c>
      <c r="J180" s="139">
        <v>58</v>
      </c>
      <c r="K180" s="139">
        <v>39</v>
      </c>
      <c r="L180" s="139">
        <v>24</v>
      </c>
      <c r="M180" s="139">
        <v>28</v>
      </c>
      <c r="N180" s="139">
        <v>6</v>
      </c>
      <c r="O180" s="149">
        <v>4</v>
      </c>
      <c r="P180" s="149">
        <v>5</v>
      </c>
      <c r="Q180" s="149">
        <v>2</v>
      </c>
      <c r="R180" s="140">
        <v>1</v>
      </c>
    </row>
    <row r="181" spans="1:35" x14ac:dyDescent="0.2">
      <c r="A181" s="313"/>
      <c r="B181" s="123">
        <f t="shared" si="645"/>
        <v>32.904056664520283</v>
      </c>
      <c r="C181" s="134">
        <v>51.960784313725497</v>
      </c>
      <c r="D181" s="135">
        <v>36.666666666666664</v>
      </c>
      <c r="E181" s="135">
        <v>15.966386554621847</v>
      </c>
      <c r="F181" s="135">
        <v>3.9915966386554618</v>
      </c>
      <c r="G181" s="135">
        <v>9.8039215686274517</v>
      </c>
      <c r="H181" s="135">
        <v>11.176470588235295</v>
      </c>
      <c r="I181" s="136">
        <v>7.0588235294117645</v>
      </c>
      <c r="J181" s="135">
        <v>11.372549019607844</v>
      </c>
      <c r="K181" s="135">
        <v>7.6470588235294121</v>
      </c>
      <c r="L181" s="135">
        <v>4.7058823529411766</v>
      </c>
      <c r="M181" s="135">
        <v>5.4901960784313726</v>
      </c>
      <c r="N181" s="135">
        <v>1.1764705882352942</v>
      </c>
      <c r="O181" s="136">
        <v>0.78431372549019607</v>
      </c>
      <c r="P181" s="136">
        <v>0.98039215686274506</v>
      </c>
      <c r="Q181" s="136">
        <v>0.39215686274509803</v>
      </c>
      <c r="R181" s="137">
        <v>0.19607843137254902</v>
      </c>
    </row>
    <row r="182" spans="1:35" ht="13.5" customHeight="1" x14ac:dyDescent="0.2">
      <c r="A182" s="312" t="str">
        <f>A166</f>
        <v>きわめて不満だ(n = 130 )</v>
      </c>
      <c r="B182" s="122">
        <f t="shared" si="645"/>
        <v>130</v>
      </c>
      <c r="C182" s="138">
        <v>55</v>
      </c>
      <c r="D182" s="139">
        <v>45</v>
      </c>
      <c r="E182" s="139">
        <v>39</v>
      </c>
      <c r="F182" s="139">
        <v>12</v>
      </c>
      <c r="G182" s="139">
        <v>15</v>
      </c>
      <c r="H182" s="139">
        <v>11</v>
      </c>
      <c r="I182" s="149">
        <v>7</v>
      </c>
      <c r="J182" s="139">
        <v>10</v>
      </c>
      <c r="K182" s="139">
        <v>9</v>
      </c>
      <c r="L182" s="139">
        <v>3</v>
      </c>
      <c r="M182" s="139">
        <v>13</v>
      </c>
      <c r="N182" s="139">
        <v>1</v>
      </c>
      <c r="O182" s="149">
        <v>2</v>
      </c>
      <c r="P182" s="149">
        <v>2</v>
      </c>
      <c r="Q182" s="149">
        <v>1</v>
      </c>
      <c r="R182" s="140">
        <v>0</v>
      </c>
    </row>
    <row r="183" spans="1:35" x14ac:dyDescent="0.2">
      <c r="A183" s="313"/>
      <c r="B183" s="123">
        <f t="shared" si="645"/>
        <v>8.3708950418544763</v>
      </c>
      <c r="C183" s="134">
        <v>42.307692307692307</v>
      </c>
      <c r="D183" s="135">
        <v>34.615384615384613</v>
      </c>
      <c r="E183" s="135">
        <v>17.333333333333336</v>
      </c>
      <c r="F183" s="135">
        <v>5.3333333333333339</v>
      </c>
      <c r="G183" s="135">
        <v>11.538461538461538</v>
      </c>
      <c r="H183" s="135">
        <v>8.4615384615384617</v>
      </c>
      <c r="I183" s="136">
        <v>5.384615384615385</v>
      </c>
      <c r="J183" s="135">
        <v>7.6923076923076925</v>
      </c>
      <c r="K183" s="135">
        <v>6.9230769230769234</v>
      </c>
      <c r="L183" s="135">
        <v>2.3076923076923079</v>
      </c>
      <c r="M183" s="135">
        <v>10</v>
      </c>
      <c r="N183" s="135">
        <v>0.76923076923076927</v>
      </c>
      <c r="O183" s="136">
        <v>1.5384615384615385</v>
      </c>
      <c r="P183" s="136">
        <v>1.5384615384615385</v>
      </c>
      <c r="Q183" s="136">
        <v>0.76923076923076927</v>
      </c>
      <c r="R183" s="137">
        <v>0</v>
      </c>
    </row>
    <row r="184" spans="1:35" x14ac:dyDescent="0.2">
      <c r="A184" s="312" t="str">
        <f>A168</f>
        <v>わからない(n = 65 )</v>
      </c>
      <c r="B184" s="122">
        <f t="shared" si="645"/>
        <v>65</v>
      </c>
      <c r="C184" s="138">
        <v>33</v>
      </c>
      <c r="D184" s="139">
        <v>17</v>
      </c>
      <c r="E184" s="139">
        <v>24</v>
      </c>
      <c r="F184" s="139">
        <v>2</v>
      </c>
      <c r="G184" s="139">
        <v>8</v>
      </c>
      <c r="H184" s="139">
        <v>3</v>
      </c>
      <c r="I184" s="149">
        <v>3</v>
      </c>
      <c r="J184" s="139">
        <v>8</v>
      </c>
      <c r="K184" s="139">
        <v>3</v>
      </c>
      <c r="L184" s="139">
        <v>0</v>
      </c>
      <c r="M184" s="139">
        <v>7</v>
      </c>
      <c r="N184" s="139">
        <v>2</v>
      </c>
      <c r="O184" s="149">
        <v>0</v>
      </c>
      <c r="P184" s="149">
        <v>1</v>
      </c>
      <c r="Q184" s="149">
        <v>1</v>
      </c>
      <c r="R184" s="140">
        <v>0</v>
      </c>
    </row>
    <row r="185" spans="1:35" x14ac:dyDescent="0.2">
      <c r="A185" s="313"/>
      <c r="B185" s="123">
        <f t="shared" si="645"/>
        <v>4.1854475209272382</v>
      </c>
      <c r="C185" s="134">
        <v>50.769230769230766</v>
      </c>
      <c r="D185" s="135">
        <v>26.153846153846157</v>
      </c>
      <c r="E185" s="135">
        <v>21.428571428571427</v>
      </c>
      <c r="F185" s="135">
        <v>1.7857142857142856</v>
      </c>
      <c r="G185" s="135">
        <v>12.307692307692308</v>
      </c>
      <c r="H185" s="135">
        <v>4.6153846153846159</v>
      </c>
      <c r="I185" s="136">
        <v>4.6153846153846159</v>
      </c>
      <c r="J185" s="135">
        <v>12.307692307692308</v>
      </c>
      <c r="K185" s="135">
        <v>4.6153846153846159</v>
      </c>
      <c r="L185" s="135">
        <v>0</v>
      </c>
      <c r="M185" s="135">
        <v>10.76923076923077</v>
      </c>
      <c r="N185" s="135">
        <v>3.0769230769230771</v>
      </c>
      <c r="O185" s="136">
        <v>0</v>
      </c>
      <c r="P185" s="136">
        <v>1.5384615384615385</v>
      </c>
      <c r="Q185" s="136">
        <v>1.5384615384615385</v>
      </c>
      <c r="R185" s="137">
        <v>0</v>
      </c>
    </row>
    <row r="187" spans="1:35" ht="13.5" customHeight="1" x14ac:dyDescent="0.2">
      <c r="A187" s="56" t="s">
        <v>112</v>
      </c>
      <c r="B187" s="1" t="str">
        <f>B156</f>
        <v>今後のくらしの中で重視していきたいこと</v>
      </c>
      <c r="C187" s="8"/>
      <c r="D187" s="5"/>
      <c r="E187" s="5" t="s">
        <v>1</v>
      </c>
      <c r="F187" s="9"/>
      <c r="G187" s="8"/>
      <c r="H187" s="9"/>
      <c r="I187" s="8"/>
      <c r="J187" s="8"/>
      <c r="K187" s="8"/>
      <c r="L187" s="8"/>
      <c r="M187" s="8"/>
      <c r="N187" s="8"/>
      <c r="O187" s="8"/>
      <c r="P187" s="8"/>
      <c r="Q187" s="8"/>
      <c r="R187" s="8"/>
      <c r="T187" s="53"/>
      <c r="U187" s="27">
        <v>1</v>
      </c>
      <c r="V187" s="27">
        <v>2</v>
      </c>
      <c r="W187" s="27">
        <v>3</v>
      </c>
      <c r="X187" s="27">
        <v>4</v>
      </c>
      <c r="Y187" s="27">
        <v>5</v>
      </c>
      <c r="Z187" s="27">
        <v>6</v>
      </c>
      <c r="AA187" s="27">
        <v>7</v>
      </c>
      <c r="AB187" s="27">
        <v>8</v>
      </c>
      <c r="AC187" s="27">
        <v>9</v>
      </c>
      <c r="AD187" s="27">
        <v>10</v>
      </c>
      <c r="AE187" s="27">
        <v>11</v>
      </c>
      <c r="AF187" s="27">
        <v>12</v>
      </c>
      <c r="AG187" s="27">
        <v>13</v>
      </c>
      <c r="AH187" s="27">
        <v>14</v>
      </c>
      <c r="AI187" s="27">
        <v>15</v>
      </c>
    </row>
    <row r="188" spans="1:35" ht="33.75" customHeight="1" x14ac:dyDescent="0.2">
      <c r="A188" s="13" t="str">
        <f>A173</f>
        <v>【くらしの満足度別】</v>
      </c>
      <c r="B188" s="67" t="str">
        <f>B173</f>
        <v>調査数</v>
      </c>
      <c r="C188" s="68" t="str">
        <f t="shared" ref="C188:P188" si="646">C173</f>
        <v>健康・体力づくり</v>
      </c>
      <c r="D188" s="69" t="str">
        <f t="shared" si="646"/>
        <v>家計の安定・充実</v>
      </c>
      <c r="E188" s="69" t="str">
        <f t="shared" si="646"/>
        <v>老後の生活への準備</v>
      </c>
      <c r="F188" s="69" t="str">
        <f t="shared" si="646"/>
        <v>趣味・レジャー</v>
      </c>
      <c r="G188" s="69" t="str">
        <f t="shared" si="646"/>
        <v>家族の介護</v>
      </c>
      <c r="H188" s="69" t="str">
        <f t="shared" si="646"/>
        <v>仕事（家業・学業を含む）</v>
      </c>
      <c r="I188" s="69" t="str">
        <f t="shared" si="646"/>
        <v>家族との団らん</v>
      </c>
      <c r="J188" s="69" t="str">
        <f t="shared" si="646"/>
        <v>住まいの改善・充実</v>
      </c>
      <c r="K188" s="69" t="str">
        <f t="shared" si="646"/>
        <v>子育て・子どもの教育</v>
      </c>
      <c r="L188" s="69" t="str">
        <f t="shared" si="646"/>
        <v>知識や教養の向上</v>
      </c>
      <c r="M188" s="69" t="str">
        <f t="shared" si="646"/>
        <v>衣・食生活の充実</v>
      </c>
      <c r="N188" s="70" t="str">
        <f t="shared" si="646"/>
        <v>ボランティアや地域活動</v>
      </c>
      <c r="O188" s="70" t="str">
        <f t="shared" si="646"/>
        <v>社会的地位の向上</v>
      </c>
      <c r="P188" s="70" t="str">
        <f t="shared" si="646"/>
        <v>その他</v>
      </c>
      <c r="Q188" s="70" t="str">
        <f t="shared" ref="Q188:R188" si="647">Q173</f>
        <v>特にない</v>
      </c>
      <c r="R188" s="71" t="str">
        <f t="shared" si="647"/>
        <v>無回答</v>
      </c>
      <c r="S188" s="52" t="s">
        <v>35</v>
      </c>
      <c r="T188" s="12" t="str">
        <f>A188</f>
        <v>【くらしの満足度別】</v>
      </c>
      <c r="U188" s="68" t="str">
        <f>C188</f>
        <v>健康・体力づくり</v>
      </c>
      <c r="V188" s="69" t="str">
        <f t="shared" ref="V188" si="648">D188</f>
        <v>家計の安定・充実</v>
      </c>
      <c r="W188" s="69" t="str">
        <f t="shared" ref="W188" si="649">E188</f>
        <v>老後の生活への準備</v>
      </c>
      <c r="X188" s="69" t="str">
        <f t="shared" ref="X188" si="650">F188</f>
        <v>趣味・レジャー</v>
      </c>
      <c r="Y188" s="69" t="str">
        <f t="shared" ref="Y188" si="651">G188</f>
        <v>家族の介護</v>
      </c>
      <c r="Z188" s="69" t="str">
        <f t="shared" ref="Z188" si="652">H188</f>
        <v>仕事（家業・学業を含む）</v>
      </c>
      <c r="AA188" s="69" t="str">
        <f t="shared" ref="AA188" si="653">I188</f>
        <v>家族との団らん</v>
      </c>
      <c r="AB188" s="69" t="str">
        <f t="shared" ref="AB188" si="654">J188</f>
        <v>住まいの改善・充実</v>
      </c>
      <c r="AC188" s="69" t="str">
        <f t="shared" ref="AC188" si="655">K188</f>
        <v>子育て・子どもの教育</v>
      </c>
      <c r="AD188" s="69" t="str">
        <f t="shared" ref="AD188" si="656">L188</f>
        <v>知識や教養の向上</v>
      </c>
      <c r="AE188" s="69" t="str">
        <f t="shared" ref="AE188" si="657">M188</f>
        <v>衣・食生活の充実</v>
      </c>
      <c r="AF188" s="70" t="str">
        <f t="shared" ref="AF188" si="658">N188</f>
        <v>ボランティアや地域活動</v>
      </c>
      <c r="AG188" s="70" t="str">
        <f t="shared" ref="AG188" si="659">O188</f>
        <v>社会的地位の向上</v>
      </c>
      <c r="AH188" s="70" t="str">
        <f>P188</f>
        <v>その他</v>
      </c>
      <c r="AI188" s="71" t="str">
        <f t="shared" ref="AI188" si="660">Q188</f>
        <v>特にない</v>
      </c>
    </row>
    <row r="189" spans="1:35" x14ac:dyDescent="0.2">
      <c r="A189" s="121" t="str">
        <f>'問3M（表）'!A189</f>
        <v>満足層</v>
      </c>
      <c r="B189" s="157">
        <f>B176+B178</f>
        <v>834</v>
      </c>
      <c r="C189" s="158">
        <f>C176+C178</f>
        <v>480</v>
      </c>
      <c r="D189" s="159">
        <f t="shared" ref="D189:R189" si="661">D176+D178</f>
        <v>231</v>
      </c>
      <c r="E189" s="159">
        <f t="shared" si="661"/>
        <v>249</v>
      </c>
      <c r="F189" s="159">
        <f t="shared" si="661"/>
        <v>124</v>
      </c>
      <c r="G189" s="159">
        <f t="shared" si="661"/>
        <v>75</v>
      </c>
      <c r="H189" s="159">
        <f t="shared" si="661"/>
        <v>76</v>
      </c>
      <c r="I189" s="159">
        <f t="shared" si="661"/>
        <v>89</v>
      </c>
      <c r="J189" s="159">
        <f t="shared" si="661"/>
        <v>58</v>
      </c>
      <c r="K189" s="159">
        <f t="shared" si="661"/>
        <v>68</v>
      </c>
      <c r="L189" s="159">
        <f t="shared" si="661"/>
        <v>65</v>
      </c>
      <c r="M189" s="159">
        <f t="shared" si="661"/>
        <v>41</v>
      </c>
      <c r="N189" s="159">
        <f t="shared" si="661"/>
        <v>27</v>
      </c>
      <c r="O189" s="160">
        <f t="shared" si="661"/>
        <v>4</v>
      </c>
      <c r="P189" s="160">
        <f t="shared" si="661"/>
        <v>4</v>
      </c>
      <c r="Q189" s="160">
        <f t="shared" si="661"/>
        <v>6</v>
      </c>
      <c r="R189" s="161">
        <f t="shared" si="661"/>
        <v>1</v>
      </c>
      <c r="S189" s="112">
        <f>SUM($C189:R189)</f>
        <v>1598</v>
      </c>
      <c r="T189" s="101" t="str">
        <f>A189</f>
        <v>満足層</v>
      </c>
      <c r="U189" s="92">
        <f>C190</f>
        <v>57.553956834532372</v>
      </c>
      <c r="V189" s="93">
        <f t="shared" ref="V189:AI189" si="662">D190</f>
        <v>27.697841726618705</v>
      </c>
      <c r="W189" s="93">
        <f t="shared" si="662"/>
        <v>29.856115107913666</v>
      </c>
      <c r="X189" s="93">
        <f t="shared" si="662"/>
        <v>14.86810551558753</v>
      </c>
      <c r="Y189" s="93">
        <f t="shared" si="662"/>
        <v>8.9928057553956826</v>
      </c>
      <c r="Z189" s="93">
        <f t="shared" si="662"/>
        <v>9.1127098321342928</v>
      </c>
      <c r="AA189" s="93">
        <f t="shared" si="662"/>
        <v>10.67146282973621</v>
      </c>
      <c r="AB189" s="93">
        <f t="shared" si="662"/>
        <v>6.9544364508393279</v>
      </c>
      <c r="AC189" s="93">
        <f t="shared" si="662"/>
        <v>8.1534772182254205</v>
      </c>
      <c r="AD189" s="93">
        <f t="shared" si="662"/>
        <v>7.7937649880095927</v>
      </c>
      <c r="AE189" s="93">
        <f t="shared" si="662"/>
        <v>4.9160671462829733</v>
      </c>
      <c r="AF189" s="94">
        <f t="shared" si="662"/>
        <v>3.2374100719424459</v>
      </c>
      <c r="AG189" s="94">
        <f t="shared" si="662"/>
        <v>0.47961630695443641</v>
      </c>
      <c r="AH189" s="94">
        <f t="shared" si="662"/>
        <v>0.47961630695443641</v>
      </c>
      <c r="AI189" s="95">
        <f t="shared" si="662"/>
        <v>0.71942446043165476</v>
      </c>
    </row>
    <row r="190" spans="1:35" x14ac:dyDescent="0.2">
      <c r="A190" s="170" t="str">
        <f>'問3M（表）'!A190</f>
        <v>n = 1898</v>
      </c>
      <c r="B190" s="162" t="s">
        <v>176</v>
      </c>
      <c r="C190" s="163">
        <f>C189/$B$189*100</f>
        <v>57.553956834532372</v>
      </c>
      <c r="D190" s="164">
        <f t="shared" ref="D190:R190" si="663">D189/$B$189*100</f>
        <v>27.697841726618705</v>
      </c>
      <c r="E190" s="164">
        <f t="shared" si="663"/>
        <v>29.856115107913666</v>
      </c>
      <c r="F190" s="164">
        <f t="shared" si="663"/>
        <v>14.86810551558753</v>
      </c>
      <c r="G190" s="164">
        <f t="shared" si="663"/>
        <v>8.9928057553956826</v>
      </c>
      <c r="H190" s="164">
        <f t="shared" si="663"/>
        <v>9.1127098321342928</v>
      </c>
      <c r="I190" s="164">
        <f t="shared" si="663"/>
        <v>10.67146282973621</v>
      </c>
      <c r="J190" s="164">
        <f t="shared" si="663"/>
        <v>6.9544364508393279</v>
      </c>
      <c r="K190" s="164">
        <f t="shared" si="663"/>
        <v>8.1534772182254205</v>
      </c>
      <c r="L190" s="164">
        <f t="shared" si="663"/>
        <v>7.7937649880095927</v>
      </c>
      <c r="M190" s="164">
        <f t="shared" si="663"/>
        <v>4.9160671462829733</v>
      </c>
      <c r="N190" s="164">
        <f t="shared" si="663"/>
        <v>3.2374100719424459</v>
      </c>
      <c r="O190" s="165">
        <f t="shared" si="663"/>
        <v>0.47961630695443641</v>
      </c>
      <c r="P190" s="165">
        <f t="shared" si="663"/>
        <v>0.47961630695443641</v>
      </c>
      <c r="Q190" s="165">
        <f t="shared" si="663"/>
        <v>0.71942446043165476</v>
      </c>
      <c r="R190" s="166">
        <f t="shared" si="663"/>
        <v>0.1199040767386091</v>
      </c>
      <c r="S190" s="226" t="s">
        <v>257</v>
      </c>
      <c r="T190" s="102" t="str">
        <f>A191</f>
        <v>不満層</v>
      </c>
      <c r="U190" s="86">
        <f>C192</f>
        <v>49.921996879875195</v>
      </c>
      <c r="V190" s="87">
        <f t="shared" ref="V190:AI190" si="664">D192</f>
        <v>36.193447737909516</v>
      </c>
      <c r="W190" s="87">
        <f t="shared" si="664"/>
        <v>29.797191887675506</v>
      </c>
      <c r="X190" s="87">
        <f t="shared" si="664"/>
        <v>7.8003120124804992</v>
      </c>
      <c r="Y190" s="87">
        <f t="shared" si="664"/>
        <v>10.140405616224649</v>
      </c>
      <c r="Z190" s="87">
        <f t="shared" si="664"/>
        <v>10.60842433697348</v>
      </c>
      <c r="AA190" s="87">
        <f t="shared" si="664"/>
        <v>6.7082683307332287</v>
      </c>
      <c r="AB190" s="87">
        <f t="shared" si="664"/>
        <v>10.60842433697348</v>
      </c>
      <c r="AC190" s="87">
        <f t="shared" si="664"/>
        <v>7.48829953198128</v>
      </c>
      <c r="AD190" s="87">
        <f t="shared" si="664"/>
        <v>4.2121684867394693</v>
      </c>
      <c r="AE190" s="87">
        <f t="shared" si="664"/>
        <v>6.3962558502340086</v>
      </c>
      <c r="AF190" s="88">
        <f t="shared" si="664"/>
        <v>1.0920436817472698</v>
      </c>
      <c r="AG190" s="88">
        <f t="shared" si="664"/>
        <v>0.93603744149765999</v>
      </c>
      <c r="AH190" s="88">
        <f t="shared" si="664"/>
        <v>1.0920436817472698</v>
      </c>
      <c r="AI190" s="89">
        <f t="shared" si="664"/>
        <v>0.46801872074883</v>
      </c>
    </row>
    <row r="191" spans="1:35" x14ac:dyDescent="0.2">
      <c r="A191" s="121" t="str">
        <f>'問3M（表）'!A191</f>
        <v>不満層</v>
      </c>
      <c r="B191" s="167">
        <f>B180+B182</f>
        <v>641</v>
      </c>
      <c r="C191" s="138">
        <f>C180+C182</f>
        <v>320</v>
      </c>
      <c r="D191" s="139">
        <f t="shared" ref="D191:R191" si="665">D180+D182</f>
        <v>232</v>
      </c>
      <c r="E191" s="139">
        <f t="shared" si="665"/>
        <v>191</v>
      </c>
      <c r="F191" s="139">
        <f t="shared" si="665"/>
        <v>50</v>
      </c>
      <c r="G191" s="139">
        <f t="shared" si="665"/>
        <v>65</v>
      </c>
      <c r="H191" s="139">
        <f t="shared" si="665"/>
        <v>68</v>
      </c>
      <c r="I191" s="139">
        <f t="shared" si="665"/>
        <v>43</v>
      </c>
      <c r="J191" s="139">
        <f t="shared" si="665"/>
        <v>68</v>
      </c>
      <c r="K191" s="139">
        <f t="shared" si="665"/>
        <v>48</v>
      </c>
      <c r="L191" s="139">
        <f t="shared" si="665"/>
        <v>27</v>
      </c>
      <c r="M191" s="139">
        <f t="shared" si="665"/>
        <v>41</v>
      </c>
      <c r="N191" s="139">
        <f t="shared" si="665"/>
        <v>7</v>
      </c>
      <c r="O191" s="149">
        <f t="shared" si="665"/>
        <v>6</v>
      </c>
      <c r="P191" s="149">
        <f t="shared" si="665"/>
        <v>7</v>
      </c>
      <c r="Q191" s="149">
        <f t="shared" si="665"/>
        <v>3</v>
      </c>
      <c r="R191" s="140">
        <f t="shared" si="665"/>
        <v>1</v>
      </c>
      <c r="S191" s="112">
        <f>SUM($C191:R191)</f>
        <v>1177</v>
      </c>
    </row>
    <row r="192" spans="1:35" x14ac:dyDescent="0.2">
      <c r="A192" s="170" t="str">
        <f>'問3M（表）'!A192</f>
        <v>n = 1733</v>
      </c>
      <c r="B192" s="162" t="s">
        <v>176</v>
      </c>
      <c r="C192" s="163">
        <f>C191/$B$191*100</f>
        <v>49.921996879875195</v>
      </c>
      <c r="D192" s="164">
        <f t="shared" ref="D192:R192" si="666">D191/$B$191*100</f>
        <v>36.193447737909516</v>
      </c>
      <c r="E192" s="164">
        <f t="shared" si="666"/>
        <v>29.797191887675506</v>
      </c>
      <c r="F192" s="164">
        <f t="shared" si="666"/>
        <v>7.8003120124804992</v>
      </c>
      <c r="G192" s="164">
        <f t="shared" si="666"/>
        <v>10.140405616224649</v>
      </c>
      <c r="H192" s="164">
        <f t="shared" si="666"/>
        <v>10.60842433697348</v>
      </c>
      <c r="I192" s="164">
        <f t="shared" si="666"/>
        <v>6.7082683307332287</v>
      </c>
      <c r="J192" s="164">
        <f t="shared" si="666"/>
        <v>10.60842433697348</v>
      </c>
      <c r="K192" s="164">
        <f t="shared" si="666"/>
        <v>7.48829953198128</v>
      </c>
      <c r="L192" s="164">
        <f t="shared" si="666"/>
        <v>4.2121684867394693</v>
      </c>
      <c r="M192" s="164">
        <f t="shared" si="666"/>
        <v>6.3962558502340086</v>
      </c>
      <c r="N192" s="164">
        <f t="shared" si="666"/>
        <v>1.0920436817472698</v>
      </c>
      <c r="O192" s="165">
        <f t="shared" si="666"/>
        <v>0.93603744149765999</v>
      </c>
      <c r="P192" s="165">
        <f t="shared" si="666"/>
        <v>1.0920436817472698</v>
      </c>
      <c r="Q192" s="165">
        <f t="shared" si="666"/>
        <v>0.46801872074883</v>
      </c>
      <c r="R192" s="166">
        <f t="shared" si="666"/>
        <v>0.15600624024960999</v>
      </c>
      <c r="S192" s="226" t="s">
        <v>258</v>
      </c>
    </row>
  </sheetData>
  <sortState columnSort="1" ref="C172:O173">
    <sortCondition ref="C172:O172"/>
  </sortState>
  <mergeCells count="74">
    <mergeCell ref="A184:A185"/>
    <mergeCell ref="A158:A159"/>
    <mergeCell ref="A160:A161"/>
    <mergeCell ref="A162:A163"/>
    <mergeCell ref="A164:A165"/>
    <mergeCell ref="A166:A167"/>
    <mergeCell ref="A168:A169"/>
    <mergeCell ref="A174:A175"/>
    <mergeCell ref="A176:A177"/>
    <mergeCell ref="A178:A179"/>
    <mergeCell ref="A180:A181"/>
    <mergeCell ref="A182:A183"/>
    <mergeCell ref="A153:A154"/>
    <mergeCell ref="A128:A129"/>
    <mergeCell ref="A130:A131"/>
    <mergeCell ref="A132:A133"/>
    <mergeCell ref="A134:A135"/>
    <mergeCell ref="A139:A140"/>
    <mergeCell ref="A141:A142"/>
    <mergeCell ref="A143:A144"/>
    <mergeCell ref="A145:A146"/>
    <mergeCell ref="A147:A148"/>
    <mergeCell ref="A149:A150"/>
    <mergeCell ref="A151:A152"/>
    <mergeCell ref="A126:A127"/>
    <mergeCell ref="A100:A101"/>
    <mergeCell ref="A102:A103"/>
    <mergeCell ref="A104:A105"/>
    <mergeCell ref="A106:A107"/>
    <mergeCell ref="A108:A109"/>
    <mergeCell ref="A110:A111"/>
    <mergeCell ref="A116:A117"/>
    <mergeCell ref="A118:A119"/>
    <mergeCell ref="A120:A121"/>
    <mergeCell ref="A122:A123"/>
    <mergeCell ref="A124:A125"/>
    <mergeCell ref="A98:A99"/>
    <mergeCell ref="A69:A70"/>
    <mergeCell ref="A71:A72"/>
    <mergeCell ref="A77:A78"/>
    <mergeCell ref="A79:A80"/>
    <mergeCell ref="A81:A82"/>
    <mergeCell ref="A83:A84"/>
    <mergeCell ref="A85:A86"/>
    <mergeCell ref="A87:A88"/>
    <mergeCell ref="A92:A93"/>
    <mergeCell ref="A94:A95"/>
    <mergeCell ref="A96:A97"/>
    <mergeCell ref="A67:A68"/>
    <mergeCell ref="A36:A37"/>
    <mergeCell ref="A42:A43"/>
    <mergeCell ref="A46:A47"/>
    <mergeCell ref="A48:A49"/>
    <mergeCell ref="A50:A51"/>
    <mergeCell ref="A52:A53"/>
    <mergeCell ref="A54:A55"/>
    <mergeCell ref="A56:A57"/>
    <mergeCell ref="A61:A62"/>
    <mergeCell ref="A63:A64"/>
    <mergeCell ref="A65:A66"/>
    <mergeCell ref="A44:A45"/>
    <mergeCell ref="A34:A35"/>
    <mergeCell ref="A3:A4"/>
    <mergeCell ref="A5:A6"/>
    <mergeCell ref="A7:A8"/>
    <mergeCell ref="A13:A14"/>
    <mergeCell ref="A15:A16"/>
    <mergeCell ref="A17:A18"/>
    <mergeCell ref="A22:A23"/>
    <mergeCell ref="A26:A27"/>
    <mergeCell ref="A28:A29"/>
    <mergeCell ref="A30:A31"/>
    <mergeCell ref="A32:A33"/>
    <mergeCell ref="A24:A25"/>
  </mergeCells>
  <phoneticPr fontId="2"/>
  <pageMargins left="0.7" right="0.7" top="0.75" bottom="0.75" header="0.3" footer="0.3"/>
  <pageSetup paperSize="9" scale="1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AE90"/>
  <sheetViews>
    <sheetView topLeftCell="A73" zoomScale="70" zoomScaleNormal="70" workbookViewId="0">
      <selection activeCell="P2" sqref="P2"/>
    </sheetView>
  </sheetViews>
  <sheetFormatPr defaultRowHeight="13.2" x14ac:dyDescent="0.2"/>
  <sheetData>
    <row r="1" spans="1:31" x14ac:dyDescent="0.2">
      <c r="A1" s="3" t="s">
        <v>128</v>
      </c>
      <c r="B1" s="1" t="s">
        <v>81</v>
      </c>
      <c r="C1" s="8"/>
      <c r="D1" s="9"/>
      <c r="E1" s="8"/>
      <c r="F1" s="8"/>
      <c r="G1" s="8"/>
      <c r="H1" s="9" t="s">
        <v>19</v>
      </c>
      <c r="I1" s="8"/>
      <c r="J1" s="8"/>
      <c r="K1" s="8"/>
      <c r="L1" s="8"/>
      <c r="M1" s="8"/>
      <c r="N1" s="8"/>
      <c r="O1" s="8"/>
      <c r="P1" s="8"/>
    </row>
    <row r="2" spans="1:31" ht="129.6" x14ac:dyDescent="0.2">
      <c r="A2" s="12" t="s">
        <v>20</v>
      </c>
      <c r="B2" s="67" t="s">
        <v>3</v>
      </c>
      <c r="C2" s="68" t="s">
        <v>82</v>
      </c>
      <c r="D2" s="69" t="s">
        <v>83</v>
      </c>
      <c r="E2" s="69" t="s">
        <v>84</v>
      </c>
      <c r="F2" s="69" t="s">
        <v>129</v>
      </c>
      <c r="G2" s="69" t="s">
        <v>191</v>
      </c>
      <c r="H2" s="70" t="s">
        <v>130</v>
      </c>
      <c r="I2" s="69" t="s">
        <v>85</v>
      </c>
      <c r="J2" s="70" t="s">
        <v>86</v>
      </c>
      <c r="K2" s="69" t="s">
        <v>184</v>
      </c>
      <c r="L2" s="70" t="s">
        <v>87</v>
      </c>
      <c r="M2" s="69" t="s">
        <v>88</v>
      </c>
      <c r="N2" s="69" t="s">
        <v>89</v>
      </c>
      <c r="O2" s="69" t="s">
        <v>60</v>
      </c>
      <c r="P2" s="71"/>
      <c r="Q2" s="111" t="s">
        <v>122</v>
      </c>
    </row>
    <row r="3" spans="1:31" x14ac:dyDescent="0.2">
      <c r="A3" s="286" t="str">
        <f>'問4M（表）'!A3:A4</f>
        <v>全体(n = 1,553 )　　</v>
      </c>
      <c r="B3" s="36">
        <f>'問4M（表）'!B3</f>
        <v>1553</v>
      </c>
      <c r="C3" s="36">
        <f t="shared" ref="C3:O3" si="0">SUM(C5,C7)</f>
        <v>1127</v>
      </c>
      <c r="D3" s="36">
        <f t="shared" si="0"/>
        <v>313</v>
      </c>
      <c r="E3" s="36">
        <f t="shared" si="0"/>
        <v>199</v>
      </c>
      <c r="F3" s="36">
        <f t="shared" si="0"/>
        <v>965</v>
      </c>
      <c r="G3" s="36">
        <f t="shared" si="0"/>
        <v>354</v>
      </c>
      <c r="H3" s="36">
        <f t="shared" si="0"/>
        <v>47</v>
      </c>
      <c r="I3" s="36">
        <f t="shared" si="0"/>
        <v>828</v>
      </c>
      <c r="J3" s="36">
        <f t="shared" si="0"/>
        <v>164</v>
      </c>
      <c r="K3" s="36">
        <f t="shared" si="0"/>
        <v>229</v>
      </c>
      <c r="L3" s="36">
        <f t="shared" si="0"/>
        <v>424</v>
      </c>
      <c r="M3" s="36">
        <f t="shared" si="0"/>
        <v>408</v>
      </c>
      <c r="N3" s="36">
        <f t="shared" si="0"/>
        <v>461</v>
      </c>
      <c r="O3" s="36">
        <f t="shared" si="0"/>
        <v>9</v>
      </c>
      <c r="P3" s="36"/>
      <c r="Q3" s="112">
        <f>SUM($C3:P3)</f>
        <v>5528</v>
      </c>
    </row>
    <row r="4" spans="1:31" x14ac:dyDescent="0.2">
      <c r="A4" s="287"/>
      <c r="B4" s="37">
        <v>100</v>
      </c>
      <c r="C4" s="20">
        <f>C3/$B3*100</f>
        <v>72.569220862846109</v>
      </c>
      <c r="D4" s="20">
        <f t="shared" ref="D4:O4" si="1">D3/$B3*100</f>
        <v>20.154539600772697</v>
      </c>
      <c r="E4" s="20">
        <f t="shared" si="1"/>
        <v>12.813908564069543</v>
      </c>
      <c r="F4" s="20">
        <f t="shared" si="1"/>
        <v>62.137797810688987</v>
      </c>
      <c r="G4" s="20">
        <f t="shared" si="1"/>
        <v>22.794591113972956</v>
      </c>
      <c r="H4" s="20">
        <f t="shared" si="1"/>
        <v>3.0264005151320026</v>
      </c>
      <c r="I4" s="20">
        <f t="shared" si="1"/>
        <v>53.316162266580811</v>
      </c>
      <c r="J4" s="20">
        <f t="shared" si="1"/>
        <v>10.56020605280103</v>
      </c>
      <c r="K4" s="20">
        <f t="shared" si="1"/>
        <v>14.745653573728267</v>
      </c>
      <c r="L4" s="20">
        <f t="shared" si="1"/>
        <v>27.301996136509981</v>
      </c>
      <c r="M4" s="20">
        <f t="shared" si="1"/>
        <v>26.271732131358661</v>
      </c>
      <c r="N4" s="20">
        <f t="shared" si="1"/>
        <v>29.684481648422405</v>
      </c>
      <c r="O4" s="20">
        <f t="shared" si="1"/>
        <v>0.57952350289761745</v>
      </c>
      <c r="P4" s="20"/>
      <c r="Q4" s="112"/>
    </row>
    <row r="5" spans="1:31" x14ac:dyDescent="0.2">
      <c r="A5" s="286" t="str">
        <f>'問4M（表）'!A5:A6</f>
        <v>男性(n = 664 )　　</v>
      </c>
      <c r="B5" s="36">
        <f>'問4M（表）'!B5</f>
        <v>664</v>
      </c>
      <c r="C5" s="28">
        <v>464</v>
      </c>
      <c r="D5" s="29">
        <v>126</v>
      </c>
      <c r="E5" s="29">
        <v>101</v>
      </c>
      <c r="F5" s="29">
        <v>450</v>
      </c>
      <c r="G5" s="29">
        <v>129</v>
      </c>
      <c r="H5" s="29">
        <v>17</v>
      </c>
      <c r="I5" s="29">
        <v>385</v>
      </c>
      <c r="J5" s="29">
        <v>76</v>
      </c>
      <c r="K5" s="29">
        <v>71</v>
      </c>
      <c r="L5" s="29">
        <v>166</v>
      </c>
      <c r="M5" s="29">
        <v>161</v>
      </c>
      <c r="N5" s="30">
        <v>146</v>
      </c>
      <c r="O5" s="30">
        <v>6</v>
      </c>
      <c r="P5" s="30"/>
      <c r="Q5" s="112">
        <f>SUM($C5:P5)</f>
        <v>2298</v>
      </c>
      <c r="R5" t="str">
        <f>" 男性（N = "&amp;$Q$6&amp;" : n = "&amp;$B$5&amp;"）"</f>
        <v xml:space="preserve"> 男性（N = 2,298 : n = 664）</v>
      </c>
    </row>
    <row r="6" spans="1:31" x14ac:dyDescent="0.2">
      <c r="A6" s="287"/>
      <c r="B6" s="20">
        <f>B5/$B$3*100</f>
        <v>42.755956213779783</v>
      </c>
      <c r="C6" s="20">
        <f>C5/$B5*100</f>
        <v>69.879518072289159</v>
      </c>
      <c r="D6" s="20">
        <f t="shared" ref="D6:O6" si="2">D5/$B5*100</f>
        <v>18.975903614457831</v>
      </c>
      <c r="E6" s="20">
        <f t="shared" si="2"/>
        <v>15.210843373493976</v>
      </c>
      <c r="F6" s="20">
        <f t="shared" si="2"/>
        <v>67.771084337349393</v>
      </c>
      <c r="G6" s="20">
        <f t="shared" si="2"/>
        <v>19.427710843373493</v>
      </c>
      <c r="H6" s="20">
        <f t="shared" si="2"/>
        <v>2.5602409638554215</v>
      </c>
      <c r="I6" s="20">
        <f t="shared" si="2"/>
        <v>57.981927710843372</v>
      </c>
      <c r="J6" s="20">
        <f t="shared" si="2"/>
        <v>11.445783132530121</v>
      </c>
      <c r="K6" s="20">
        <f t="shared" si="2"/>
        <v>10.692771084337348</v>
      </c>
      <c r="L6" s="20">
        <f t="shared" si="2"/>
        <v>25</v>
      </c>
      <c r="M6" s="20">
        <f t="shared" si="2"/>
        <v>24.246987951807228</v>
      </c>
      <c r="N6" s="20">
        <f t="shared" si="2"/>
        <v>21.987951807228914</v>
      </c>
      <c r="O6" s="20">
        <f t="shared" si="2"/>
        <v>0.90361445783132521</v>
      </c>
      <c r="P6" s="20"/>
      <c r="Q6" s="226" t="s">
        <v>264</v>
      </c>
    </row>
    <row r="7" spans="1:31" x14ac:dyDescent="0.2">
      <c r="A7" s="286" t="str">
        <f>'問4M（表）'!A7:A8</f>
        <v>女性(n = 868 )　　</v>
      </c>
      <c r="B7" s="36">
        <f>'問4M（表）'!B7</f>
        <v>868</v>
      </c>
      <c r="C7" s="28">
        <v>663</v>
      </c>
      <c r="D7" s="29">
        <v>187</v>
      </c>
      <c r="E7" s="29">
        <v>98</v>
      </c>
      <c r="F7" s="29">
        <v>515</v>
      </c>
      <c r="G7" s="29">
        <v>225</v>
      </c>
      <c r="H7" s="29">
        <v>30</v>
      </c>
      <c r="I7" s="29">
        <v>443</v>
      </c>
      <c r="J7" s="29">
        <v>88</v>
      </c>
      <c r="K7" s="29">
        <v>158</v>
      </c>
      <c r="L7" s="29">
        <v>258</v>
      </c>
      <c r="M7" s="29">
        <v>247</v>
      </c>
      <c r="N7" s="30">
        <v>315</v>
      </c>
      <c r="O7" s="30">
        <v>3</v>
      </c>
      <c r="P7" s="30"/>
      <c r="Q7" s="112">
        <f>SUM($C7:P7)</f>
        <v>3230</v>
      </c>
      <c r="R7" t="str">
        <f>" 女性（N = "&amp;$Q$8&amp;" : n = "&amp;$B$7&amp;"）"</f>
        <v xml:space="preserve"> 女性（N = 3,230 : n = 868）</v>
      </c>
    </row>
    <row r="8" spans="1:31" x14ac:dyDescent="0.2">
      <c r="A8" s="287"/>
      <c r="B8" s="20">
        <f>B7/$B3*100</f>
        <v>55.891822279459113</v>
      </c>
      <c r="C8" s="20">
        <f t="shared" ref="C8:O8" si="3">C7/$B7*100</f>
        <v>76.382488479262676</v>
      </c>
      <c r="D8" s="20">
        <f t="shared" si="3"/>
        <v>21.54377880184332</v>
      </c>
      <c r="E8" s="20">
        <f t="shared" si="3"/>
        <v>11.29032258064516</v>
      </c>
      <c r="F8" s="20">
        <f t="shared" si="3"/>
        <v>59.331797235023046</v>
      </c>
      <c r="G8" s="20">
        <f t="shared" si="3"/>
        <v>25.921658986175117</v>
      </c>
      <c r="H8" s="20">
        <f t="shared" si="3"/>
        <v>3.4562211981566824</v>
      </c>
      <c r="I8" s="20">
        <f t="shared" si="3"/>
        <v>51.036866359447011</v>
      </c>
      <c r="J8" s="20">
        <f t="shared" si="3"/>
        <v>10.138248847926267</v>
      </c>
      <c r="K8" s="20">
        <f t="shared" si="3"/>
        <v>18.202764976958523</v>
      </c>
      <c r="L8" s="20">
        <f t="shared" si="3"/>
        <v>29.723502304147466</v>
      </c>
      <c r="M8" s="20">
        <f t="shared" si="3"/>
        <v>28.456221198156683</v>
      </c>
      <c r="N8" s="20">
        <f t="shared" si="3"/>
        <v>36.29032258064516</v>
      </c>
      <c r="O8" s="20">
        <f t="shared" si="3"/>
        <v>0.34562211981566821</v>
      </c>
      <c r="P8" s="20"/>
      <c r="Q8" s="226" t="s">
        <v>265</v>
      </c>
    </row>
    <row r="9" spans="1:31" s="205" customFormat="1" x14ac:dyDescent="0.2">
      <c r="A9" s="203"/>
      <c r="B9" s="201"/>
      <c r="C9" s="191">
        <f>_xlfn.RANK.EQ(C4,$C$4:$R$4,0)</f>
        <v>1</v>
      </c>
      <c r="D9" s="191">
        <v>8</v>
      </c>
      <c r="E9" s="191">
        <f t="shared" ref="E9:P9" si="4">_xlfn.RANK.EQ(E4,$C$4:$R$4,0)</f>
        <v>10</v>
      </c>
      <c r="F9" s="191">
        <v>2</v>
      </c>
      <c r="G9" s="191">
        <v>7</v>
      </c>
      <c r="H9" s="191">
        <f t="shared" si="4"/>
        <v>12</v>
      </c>
      <c r="I9" s="191">
        <v>3</v>
      </c>
      <c r="J9" s="191">
        <f t="shared" si="4"/>
        <v>11</v>
      </c>
      <c r="K9" s="191">
        <f t="shared" si="4"/>
        <v>9</v>
      </c>
      <c r="L9" s="191">
        <v>5</v>
      </c>
      <c r="M9" s="191">
        <v>6</v>
      </c>
      <c r="N9" s="191">
        <f t="shared" si="4"/>
        <v>4</v>
      </c>
      <c r="O9" s="191">
        <f t="shared" si="4"/>
        <v>13</v>
      </c>
      <c r="P9" s="191" t="e">
        <f t="shared" si="4"/>
        <v>#N/A</v>
      </c>
      <c r="Q9" s="204"/>
    </row>
    <row r="10" spans="1:31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1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27">
        <v>13</v>
      </c>
      <c r="P11" s="27">
        <v>14</v>
      </c>
      <c r="R11" s="53"/>
      <c r="S11" s="27">
        <v>1</v>
      </c>
      <c r="T11" s="27">
        <v>2</v>
      </c>
      <c r="U11" s="27">
        <v>3</v>
      </c>
      <c r="V11" s="27">
        <v>4</v>
      </c>
      <c r="W11" s="27">
        <v>5</v>
      </c>
      <c r="X11" s="27">
        <v>6</v>
      </c>
      <c r="Y11" s="27">
        <v>7</v>
      </c>
      <c r="Z11" s="27">
        <v>8</v>
      </c>
      <c r="AA11" s="27">
        <v>9</v>
      </c>
      <c r="AB11" s="27">
        <v>10</v>
      </c>
      <c r="AC11" s="27">
        <v>11</v>
      </c>
      <c r="AD11" s="27">
        <v>12</v>
      </c>
      <c r="AE11" s="27">
        <v>13</v>
      </c>
    </row>
    <row r="12" spans="1:31" ht="129.6" x14ac:dyDescent="0.2">
      <c r="A12" s="12" t="str">
        <f>A2</f>
        <v>【性別】</v>
      </c>
      <c r="B12" s="67" t="str">
        <f>B2</f>
        <v>調査数</v>
      </c>
      <c r="C12" s="68" t="s">
        <v>82</v>
      </c>
      <c r="D12" s="69" t="s">
        <v>129</v>
      </c>
      <c r="E12" s="69" t="s">
        <v>85</v>
      </c>
      <c r="F12" s="69" t="s">
        <v>89</v>
      </c>
      <c r="G12" s="69" t="s">
        <v>87</v>
      </c>
      <c r="H12" s="69" t="s">
        <v>88</v>
      </c>
      <c r="I12" s="69" t="s">
        <v>205</v>
      </c>
      <c r="J12" s="69" t="s">
        <v>83</v>
      </c>
      <c r="K12" s="69" t="s">
        <v>184</v>
      </c>
      <c r="L12" s="69" t="s">
        <v>181</v>
      </c>
      <c r="M12" s="69" t="s">
        <v>86</v>
      </c>
      <c r="N12" s="70" t="s">
        <v>182</v>
      </c>
      <c r="O12" s="69" t="s">
        <v>60</v>
      </c>
      <c r="P12" s="71"/>
      <c r="Q12" s="52" t="s">
        <v>35</v>
      </c>
      <c r="R12" s="12" t="str">
        <f>A12</f>
        <v>【性別】</v>
      </c>
      <c r="S12" s="68" t="str">
        <f>C12</f>
        <v>テレビ（データ放送を除く）</v>
      </c>
      <c r="T12" s="69" t="str">
        <f t="shared" ref="T12:AE12" si="5">D12</f>
        <v>インターネット（行政機関のホームページを除く）</v>
      </c>
      <c r="U12" s="69" t="str">
        <f t="shared" si="5"/>
        <v>新聞</v>
      </c>
      <c r="V12" s="69" t="str">
        <f t="shared" si="5"/>
        <v>友人、知人からのクチコミ</v>
      </c>
      <c r="W12" s="69" t="str">
        <f t="shared" si="5"/>
        <v>国、県、市町村の広報紙やホームページ</v>
      </c>
      <c r="X12" s="69" t="str">
        <f t="shared" si="5"/>
        <v>自治会の連絡網、回覧板など</v>
      </c>
      <c r="Y12" s="69" t="str">
        <f t="shared" si="5"/>
        <v>　　　フェイスブック、ツイッターなどのSNS
（ソーシャル・ネットワーキング・サービス）</v>
      </c>
      <c r="Z12" s="69" t="str">
        <f t="shared" si="5"/>
        <v>テレビのデータ放送</v>
      </c>
      <c r="AA12" s="69" t="str">
        <f t="shared" si="5"/>
        <v>　　　　　　　　　　　　　　　　フリーペーパー
（戸別配布される無料の地域情報誌など）</v>
      </c>
      <c r="AB12" s="69" t="str">
        <f t="shared" si="5"/>
        <v>ラジオ</v>
      </c>
      <c r="AC12" s="69" t="str">
        <f t="shared" si="5"/>
        <v>雑誌</v>
      </c>
      <c r="AD12" s="70" t="str">
        <f t="shared" si="5"/>
        <v>メールマガジン</v>
      </c>
      <c r="AE12" s="71" t="str">
        <f t="shared" si="5"/>
        <v>その他</v>
      </c>
    </row>
    <row r="13" spans="1:31" ht="12.75" customHeight="1" x14ac:dyDescent="0.2">
      <c r="A13" s="286" t="str">
        <f>A3</f>
        <v>全体(n = 1,553 )　　</v>
      </c>
      <c r="B13" s="122">
        <f>B3</f>
        <v>1553</v>
      </c>
      <c r="C13" s="130">
        <v>1127</v>
      </c>
      <c r="D13" s="131">
        <v>965</v>
      </c>
      <c r="E13" s="131">
        <v>828</v>
      </c>
      <c r="F13" s="131">
        <v>461</v>
      </c>
      <c r="G13" s="131">
        <v>424</v>
      </c>
      <c r="H13" s="131">
        <v>408</v>
      </c>
      <c r="I13" s="131">
        <v>354</v>
      </c>
      <c r="J13" s="131">
        <v>313</v>
      </c>
      <c r="K13" s="131">
        <v>229</v>
      </c>
      <c r="L13" s="131">
        <v>199</v>
      </c>
      <c r="M13" s="131">
        <v>164</v>
      </c>
      <c r="N13" s="132">
        <v>47</v>
      </c>
      <c r="O13" s="36">
        <f t="shared" ref="O13" si="6">SUM(O15,O17)</f>
        <v>9</v>
      </c>
      <c r="P13" s="133"/>
      <c r="R13" s="101" t="str">
        <f>A15</f>
        <v>男性(n = 664 )　　</v>
      </c>
      <c r="S13" s="82">
        <f>C16</f>
        <v>69.879518072289159</v>
      </c>
      <c r="T13" s="83">
        <f t="shared" ref="T13:AE13" si="7">D16</f>
        <v>67.771084337349393</v>
      </c>
      <c r="U13" s="83">
        <f t="shared" si="7"/>
        <v>57.981927710843372</v>
      </c>
      <c r="V13" s="83">
        <f t="shared" si="7"/>
        <v>21.987951807228914</v>
      </c>
      <c r="W13" s="83">
        <f t="shared" si="7"/>
        <v>25</v>
      </c>
      <c r="X13" s="83">
        <f t="shared" si="7"/>
        <v>24.246987951807228</v>
      </c>
      <c r="Y13" s="83">
        <f t="shared" si="7"/>
        <v>19.427710843373493</v>
      </c>
      <c r="Z13" s="83">
        <f t="shared" si="7"/>
        <v>18.975903614457831</v>
      </c>
      <c r="AA13" s="83">
        <f t="shared" si="7"/>
        <v>10.692771084337348</v>
      </c>
      <c r="AB13" s="83">
        <f t="shared" si="7"/>
        <v>15.210843373493976</v>
      </c>
      <c r="AC13" s="83">
        <f t="shared" si="7"/>
        <v>11.445783132530121</v>
      </c>
      <c r="AD13" s="84">
        <f t="shared" si="7"/>
        <v>2.5602409638554215</v>
      </c>
      <c r="AE13" s="85">
        <f t="shared" si="7"/>
        <v>0.90361445783132521</v>
      </c>
    </row>
    <row r="14" spans="1:31" ht="12.75" customHeight="1" x14ac:dyDescent="0.2">
      <c r="A14" s="287"/>
      <c r="B14" s="123">
        <f>B4</f>
        <v>100</v>
      </c>
      <c r="C14" s="134">
        <v>72.569220862846109</v>
      </c>
      <c r="D14" s="135">
        <v>62.137797810688987</v>
      </c>
      <c r="E14" s="135">
        <v>53.316162266580811</v>
      </c>
      <c r="F14" s="135">
        <v>29.684481648422405</v>
      </c>
      <c r="G14" s="135">
        <v>27.301996136509981</v>
      </c>
      <c r="H14" s="135">
        <v>26.271732131358661</v>
      </c>
      <c r="I14" s="135">
        <v>22.794591113972956</v>
      </c>
      <c r="J14" s="135">
        <v>20.154539600772697</v>
      </c>
      <c r="K14" s="135">
        <v>14.745653573728267</v>
      </c>
      <c r="L14" s="135">
        <v>12.813908564069543</v>
      </c>
      <c r="M14" s="135">
        <v>10.56020605280103</v>
      </c>
      <c r="N14" s="136">
        <v>3.0264005151320026</v>
      </c>
      <c r="O14" s="20">
        <f t="shared" ref="O14" si="8">O13/$B13*100</f>
        <v>0.57952350289761745</v>
      </c>
      <c r="P14" s="137"/>
      <c r="R14" s="102" t="str">
        <f>A17</f>
        <v>女性(n = 868 )　　</v>
      </c>
      <c r="S14" s="86">
        <f>C18</f>
        <v>76.382488479262676</v>
      </c>
      <c r="T14" s="87">
        <f t="shared" ref="T14:AE14" si="9">D18</f>
        <v>59.331797235023046</v>
      </c>
      <c r="U14" s="87">
        <f t="shared" si="9"/>
        <v>51.036866359447011</v>
      </c>
      <c r="V14" s="87">
        <f t="shared" si="9"/>
        <v>36.29032258064516</v>
      </c>
      <c r="W14" s="87">
        <f t="shared" si="9"/>
        <v>29.723502304147466</v>
      </c>
      <c r="X14" s="87">
        <f t="shared" si="9"/>
        <v>28.456221198156683</v>
      </c>
      <c r="Y14" s="87">
        <f t="shared" si="9"/>
        <v>25.921658986175117</v>
      </c>
      <c r="Z14" s="87">
        <f t="shared" si="9"/>
        <v>21.54377880184332</v>
      </c>
      <c r="AA14" s="87">
        <f t="shared" si="9"/>
        <v>18.202764976958523</v>
      </c>
      <c r="AB14" s="87">
        <f t="shared" si="9"/>
        <v>11.29032258064516</v>
      </c>
      <c r="AC14" s="87">
        <f t="shared" si="9"/>
        <v>10.138248847926267</v>
      </c>
      <c r="AD14" s="88">
        <f t="shared" si="9"/>
        <v>3.4562211981566824</v>
      </c>
      <c r="AE14" s="89">
        <f t="shared" si="9"/>
        <v>0.34562211981566821</v>
      </c>
    </row>
    <row r="15" spans="1:31" x14ac:dyDescent="0.2">
      <c r="A15" s="286" t="str">
        <f>A5</f>
        <v>男性(n = 664 )　　</v>
      </c>
      <c r="B15" s="122">
        <f t="shared" ref="B15:B18" si="10">B5</f>
        <v>664</v>
      </c>
      <c r="C15" s="138">
        <v>464</v>
      </c>
      <c r="D15" s="139">
        <v>450</v>
      </c>
      <c r="E15" s="139">
        <v>385</v>
      </c>
      <c r="F15" s="139">
        <v>146</v>
      </c>
      <c r="G15" s="139">
        <v>166</v>
      </c>
      <c r="H15" s="139">
        <v>161</v>
      </c>
      <c r="I15" s="139">
        <v>129</v>
      </c>
      <c r="J15" s="139">
        <v>126</v>
      </c>
      <c r="K15" s="139">
        <v>71</v>
      </c>
      <c r="L15" s="139">
        <v>101</v>
      </c>
      <c r="M15" s="139">
        <v>76</v>
      </c>
      <c r="N15" s="139">
        <v>17</v>
      </c>
      <c r="O15" s="30">
        <v>6</v>
      </c>
      <c r="P15" s="140"/>
    </row>
    <row r="16" spans="1:31" x14ac:dyDescent="0.2">
      <c r="A16" s="287"/>
      <c r="B16" s="123">
        <f t="shared" si="10"/>
        <v>42.755956213779783</v>
      </c>
      <c r="C16" s="134">
        <v>69.879518072289159</v>
      </c>
      <c r="D16" s="135">
        <v>67.771084337349393</v>
      </c>
      <c r="E16" s="135">
        <v>57.981927710843372</v>
      </c>
      <c r="F16" s="135">
        <v>21.987951807228914</v>
      </c>
      <c r="G16" s="135">
        <v>25</v>
      </c>
      <c r="H16" s="135">
        <v>24.246987951807228</v>
      </c>
      <c r="I16" s="135">
        <v>19.427710843373493</v>
      </c>
      <c r="J16" s="135">
        <v>18.975903614457831</v>
      </c>
      <c r="K16" s="135">
        <v>10.692771084337348</v>
      </c>
      <c r="L16" s="135">
        <v>15.210843373493976</v>
      </c>
      <c r="M16" s="135">
        <v>11.445783132530121</v>
      </c>
      <c r="N16" s="135">
        <v>2.5602409638554215</v>
      </c>
      <c r="O16" s="20">
        <f t="shared" ref="O16" si="11">O15/$B15*100</f>
        <v>0.90361445783132521</v>
      </c>
      <c r="P16" s="137"/>
    </row>
    <row r="17" spans="1:18" x14ac:dyDescent="0.2">
      <c r="A17" s="286" t="str">
        <f>A7</f>
        <v>女性(n = 868 )　　</v>
      </c>
      <c r="B17" s="122">
        <f t="shared" si="10"/>
        <v>868</v>
      </c>
      <c r="C17" s="138">
        <v>663</v>
      </c>
      <c r="D17" s="139">
        <v>515</v>
      </c>
      <c r="E17" s="139">
        <v>443</v>
      </c>
      <c r="F17" s="139">
        <v>315</v>
      </c>
      <c r="G17" s="139">
        <v>258</v>
      </c>
      <c r="H17" s="139">
        <v>247</v>
      </c>
      <c r="I17" s="139">
        <v>225</v>
      </c>
      <c r="J17" s="139">
        <v>187</v>
      </c>
      <c r="K17" s="139">
        <v>158</v>
      </c>
      <c r="L17" s="139">
        <v>98</v>
      </c>
      <c r="M17" s="139">
        <v>88</v>
      </c>
      <c r="N17" s="139">
        <v>30</v>
      </c>
      <c r="O17" s="30">
        <v>3</v>
      </c>
      <c r="P17" s="140"/>
    </row>
    <row r="18" spans="1:18" x14ac:dyDescent="0.2">
      <c r="A18" s="287"/>
      <c r="B18" s="123">
        <f t="shared" si="10"/>
        <v>55.891822279459113</v>
      </c>
      <c r="C18" s="134">
        <v>76.382488479262676</v>
      </c>
      <c r="D18" s="135">
        <v>59.331797235023046</v>
      </c>
      <c r="E18" s="135">
        <v>51.036866359447011</v>
      </c>
      <c r="F18" s="135">
        <v>36.29032258064516</v>
      </c>
      <c r="G18" s="135">
        <v>29.723502304147466</v>
      </c>
      <c r="H18" s="135">
        <v>28.456221198156683</v>
      </c>
      <c r="I18" s="135">
        <v>25.921658986175117</v>
      </c>
      <c r="J18" s="135">
        <v>21.54377880184332</v>
      </c>
      <c r="K18" s="135">
        <v>18.202764976958523</v>
      </c>
      <c r="L18" s="135">
        <v>11.29032258064516</v>
      </c>
      <c r="M18" s="135">
        <v>10.138248847926267</v>
      </c>
      <c r="N18" s="135">
        <v>3.4562211981566824</v>
      </c>
      <c r="O18" s="20">
        <f t="shared" ref="O18" si="12">O17/$B17*100</f>
        <v>0.34562211981566821</v>
      </c>
      <c r="P18" s="137"/>
    </row>
    <row r="20" spans="1:18" x14ac:dyDescent="0.2">
      <c r="A20" s="9"/>
      <c r="B20" s="9"/>
      <c r="C20" s="9"/>
      <c r="D20" s="9"/>
      <c r="E20" s="8"/>
      <c r="F20" s="8"/>
      <c r="G20" s="8"/>
      <c r="H20" s="9" t="s">
        <v>19</v>
      </c>
      <c r="I20" s="8"/>
      <c r="J20" s="8"/>
      <c r="K20" s="8"/>
      <c r="L20" s="8"/>
      <c r="M20" s="8"/>
      <c r="N20" s="8"/>
      <c r="O20" s="8"/>
      <c r="P20" s="8"/>
    </row>
    <row r="21" spans="1:18" x14ac:dyDescent="0.2">
      <c r="A21" s="3" t="s">
        <v>162</v>
      </c>
      <c r="B21" s="1" t="str">
        <f>B1</f>
        <v>生活に必要な情報の入手媒体</v>
      </c>
      <c r="C21" s="8"/>
      <c r="D21" s="9" t="s">
        <v>1</v>
      </c>
      <c r="E21" s="8"/>
      <c r="F21" s="8"/>
      <c r="G21" s="8"/>
      <c r="H21" s="9" t="s">
        <v>1</v>
      </c>
      <c r="I21" s="8"/>
      <c r="J21" s="8"/>
      <c r="K21" s="8"/>
      <c r="L21" s="8"/>
      <c r="M21" s="8"/>
      <c r="N21" s="8"/>
      <c r="O21" s="8"/>
      <c r="P21" s="8"/>
    </row>
    <row r="22" spans="1:18" ht="129.6" x14ac:dyDescent="0.2">
      <c r="A22" s="12" t="s">
        <v>62</v>
      </c>
      <c r="B22" s="67" t="str">
        <f>B2</f>
        <v>調査数</v>
      </c>
      <c r="C22" s="68" t="str">
        <f t="shared" ref="C22:P22" si="13">C2</f>
        <v>テレビ（データ放送を除く）</v>
      </c>
      <c r="D22" s="69" t="str">
        <f t="shared" si="13"/>
        <v>テレビのデータ放送</v>
      </c>
      <c r="E22" s="69" t="str">
        <f t="shared" si="13"/>
        <v>ラジオ</v>
      </c>
      <c r="F22" s="69" t="str">
        <f>E12</f>
        <v>新聞</v>
      </c>
      <c r="G22" s="69" t="str">
        <f t="shared" si="13"/>
        <v>　　　フェイスブック、ツイッターなどのSNS
（ソーシャル・ネットワーキング・サービス）</v>
      </c>
      <c r="H22" s="69" t="str">
        <f t="shared" si="13"/>
        <v>メールマガジン</v>
      </c>
      <c r="I22" s="114" t="str">
        <f t="shared" si="13"/>
        <v>新聞</v>
      </c>
      <c r="J22" s="113" t="str">
        <f t="shared" si="13"/>
        <v>雑誌</v>
      </c>
      <c r="K22" s="69" t="str">
        <f t="shared" si="13"/>
        <v>　　　　　　　　　　　　　　　　フリーペーパー
（戸別配布される無料の地域情報誌など）</v>
      </c>
      <c r="L22" s="69" t="str">
        <f t="shared" si="13"/>
        <v>国、県、市町村の広報紙やホームページ</v>
      </c>
      <c r="M22" s="69" t="str">
        <f t="shared" si="13"/>
        <v>自治会の連絡網、回覧板など</v>
      </c>
      <c r="N22" s="70" t="str">
        <f t="shared" si="13"/>
        <v>友人、知人からのクチコミ</v>
      </c>
      <c r="O22" s="70" t="str">
        <f t="shared" si="13"/>
        <v>その他</v>
      </c>
      <c r="P22" s="71">
        <f t="shared" si="13"/>
        <v>0</v>
      </c>
      <c r="Q22" s="111" t="s">
        <v>122</v>
      </c>
      <c r="R22" s="223"/>
    </row>
    <row r="23" spans="1:18" x14ac:dyDescent="0.2">
      <c r="A23" s="286" t="str">
        <f>'問4M（表）'!A22</f>
        <v>全体(n = 1,553 )　　</v>
      </c>
      <c r="B23" s="36">
        <f>'問4M（表）'!B22</f>
        <v>1553</v>
      </c>
      <c r="C23" s="36">
        <f t="shared" ref="C23:O23" si="14">SUM(C25,C27,C29,C31,C33,C35,C37)</f>
        <v>1111</v>
      </c>
      <c r="D23" s="36">
        <f t="shared" si="14"/>
        <v>312</v>
      </c>
      <c r="E23" s="36">
        <f t="shared" si="14"/>
        <v>202</v>
      </c>
      <c r="F23" s="36">
        <f t="shared" si="14"/>
        <v>949</v>
      </c>
      <c r="G23" s="36">
        <f t="shared" si="14"/>
        <v>345</v>
      </c>
      <c r="H23" s="36">
        <f t="shared" si="14"/>
        <v>47</v>
      </c>
      <c r="I23" s="36">
        <f t="shared" si="14"/>
        <v>819</v>
      </c>
      <c r="J23" s="36">
        <f t="shared" si="14"/>
        <v>164</v>
      </c>
      <c r="K23" s="36">
        <f t="shared" si="14"/>
        <v>229</v>
      </c>
      <c r="L23" s="36">
        <f t="shared" si="14"/>
        <v>420</v>
      </c>
      <c r="M23" s="36">
        <f t="shared" si="14"/>
        <v>410</v>
      </c>
      <c r="N23" s="36">
        <f t="shared" si="14"/>
        <v>456</v>
      </c>
      <c r="O23" s="36">
        <f t="shared" si="14"/>
        <v>10</v>
      </c>
      <c r="P23" s="36"/>
      <c r="Q23" s="112">
        <f>SUM($C23:P23)</f>
        <v>5474</v>
      </c>
      <c r="R23" s="185"/>
    </row>
    <row r="24" spans="1:18" x14ac:dyDescent="0.2">
      <c r="A24" s="287"/>
      <c r="B24" s="37">
        <v>100</v>
      </c>
      <c r="C24" s="20">
        <f t="shared" ref="C24:O24" si="15">C23/$B23*100</f>
        <v>71.538956857694785</v>
      </c>
      <c r="D24" s="20">
        <f t="shared" si="15"/>
        <v>20.09014810045074</v>
      </c>
      <c r="E24" s="20">
        <f t="shared" si="15"/>
        <v>13.007083065035415</v>
      </c>
      <c r="F24" s="20">
        <f t="shared" si="15"/>
        <v>61.10753380553767</v>
      </c>
      <c r="G24" s="20">
        <f t="shared" si="15"/>
        <v>22.215067611075337</v>
      </c>
      <c r="H24" s="20">
        <f t="shared" si="15"/>
        <v>3.0264005151320026</v>
      </c>
      <c r="I24" s="20">
        <f t="shared" si="15"/>
        <v>52.736638763683196</v>
      </c>
      <c r="J24" s="20">
        <f t="shared" si="15"/>
        <v>10.56020605280103</v>
      </c>
      <c r="K24" s="20">
        <f t="shared" si="15"/>
        <v>14.745653573728267</v>
      </c>
      <c r="L24" s="20">
        <f t="shared" si="15"/>
        <v>27.044430135222154</v>
      </c>
      <c r="M24" s="20">
        <f t="shared" si="15"/>
        <v>26.400515132002578</v>
      </c>
      <c r="N24" s="20">
        <f t="shared" si="15"/>
        <v>29.362524146812618</v>
      </c>
      <c r="O24" s="20">
        <f t="shared" si="15"/>
        <v>0.64391500321957496</v>
      </c>
      <c r="P24" s="20"/>
      <c r="Q24" s="112"/>
    </row>
    <row r="25" spans="1:18" x14ac:dyDescent="0.2">
      <c r="A25" s="286" t="str">
        <f>'問4M（表）'!A24</f>
        <v>18～19歳(n = 14 )　　</v>
      </c>
      <c r="B25" s="36">
        <f>'問4M（表）'!B24</f>
        <v>14</v>
      </c>
      <c r="C25" s="32">
        <v>11</v>
      </c>
      <c r="D25" s="33">
        <v>3</v>
      </c>
      <c r="E25" s="33">
        <v>1</v>
      </c>
      <c r="F25" s="33">
        <v>12</v>
      </c>
      <c r="G25" s="33">
        <v>11</v>
      </c>
      <c r="H25" s="33">
        <v>0</v>
      </c>
      <c r="I25" s="34">
        <v>1</v>
      </c>
      <c r="J25" s="49">
        <v>2</v>
      </c>
      <c r="K25" s="48">
        <v>0</v>
      </c>
      <c r="L25" s="33">
        <v>1</v>
      </c>
      <c r="M25" s="33">
        <v>0</v>
      </c>
      <c r="N25" s="33">
        <v>4</v>
      </c>
      <c r="O25" s="34">
        <v>0</v>
      </c>
      <c r="P25" s="34"/>
      <c r="Q25" s="112">
        <f>SUM($C25:P25)</f>
        <v>46</v>
      </c>
      <c r="R25" t="str">
        <f>" 18～19歳（N = "&amp;Q25&amp;" : n = "&amp;B25&amp;"）"</f>
        <v xml:space="preserve"> 18～19歳（N = 46 : n = 14）</v>
      </c>
    </row>
    <row r="26" spans="1:18" x14ac:dyDescent="0.2">
      <c r="A26" s="287"/>
      <c r="B26" s="20">
        <f>B25/$B$23*100</f>
        <v>0.90148100450740498</v>
      </c>
      <c r="C26" s="20">
        <f t="shared" ref="C26:O26" si="16">C25/$B25*100</f>
        <v>78.571428571428569</v>
      </c>
      <c r="D26" s="20">
        <f t="shared" si="16"/>
        <v>21.428571428571427</v>
      </c>
      <c r="E26" s="20">
        <f t="shared" si="16"/>
        <v>7.1428571428571423</v>
      </c>
      <c r="F26" s="20">
        <f t="shared" si="16"/>
        <v>85.714285714285708</v>
      </c>
      <c r="G26" s="20">
        <f t="shared" si="16"/>
        <v>78.571428571428569</v>
      </c>
      <c r="H26" s="20">
        <f t="shared" si="16"/>
        <v>0</v>
      </c>
      <c r="I26" s="20">
        <f t="shared" si="16"/>
        <v>7.1428571428571423</v>
      </c>
      <c r="J26" s="20">
        <f t="shared" si="16"/>
        <v>14.285714285714285</v>
      </c>
      <c r="K26" s="20">
        <f t="shared" si="16"/>
        <v>0</v>
      </c>
      <c r="L26" s="20">
        <f t="shared" si="16"/>
        <v>7.1428571428571423</v>
      </c>
      <c r="M26" s="20">
        <f t="shared" si="16"/>
        <v>0</v>
      </c>
      <c r="N26" s="20">
        <f t="shared" si="16"/>
        <v>28.571428571428569</v>
      </c>
      <c r="O26" s="20">
        <f t="shared" si="16"/>
        <v>0</v>
      </c>
      <c r="P26" s="20"/>
      <c r="Q26" s="112"/>
    </row>
    <row r="27" spans="1:18" x14ac:dyDescent="0.2">
      <c r="A27" s="286" t="str">
        <f>'問4M（表）'!A26</f>
        <v>20～29歳(n = 114 )　　</v>
      </c>
      <c r="B27" s="36">
        <f>'問4M（表）'!B26</f>
        <v>114</v>
      </c>
      <c r="C27" s="32">
        <v>76</v>
      </c>
      <c r="D27" s="33">
        <v>15</v>
      </c>
      <c r="E27" s="33">
        <v>4</v>
      </c>
      <c r="F27" s="33">
        <v>99</v>
      </c>
      <c r="G27" s="33">
        <v>83</v>
      </c>
      <c r="H27" s="33">
        <v>0</v>
      </c>
      <c r="I27" s="34">
        <v>20</v>
      </c>
      <c r="J27" s="49">
        <v>3</v>
      </c>
      <c r="K27" s="48">
        <v>13</v>
      </c>
      <c r="L27" s="33">
        <v>8</v>
      </c>
      <c r="M27" s="33">
        <v>5</v>
      </c>
      <c r="N27" s="33">
        <v>24</v>
      </c>
      <c r="O27" s="34">
        <v>1</v>
      </c>
      <c r="P27" s="34"/>
      <c r="Q27" s="112">
        <f>SUM($C27:P27)</f>
        <v>351</v>
      </c>
      <c r="R27" t="str">
        <f>" 20～29歳（N = "&amp;Q27&amp;" : n = "&amp;B27&amp;"）"</f>
        <v xml:space="preserve"> 20～29歳（N = 351 : n = 114）</v>
      </c>
    </row>
    <row r="28" spans="1:18" x14ac:dyDescent="0.2">
      <c r="A28" s="287"/>
      <c r="B28" s="20">
        <f>B27/$B$23*100</f>
        <v>7.3406310367031544</v>
      </c>
      <c r="C28" s="20">
        <f t="shared" ref="C28:O28" si="17">C27/$B27*100</f>
        <v>66.666666666666657</v>
      </c>
      <c r="D28" s="20">
        <f t="shared" si="17"/>
        <v>13.157894736842104</v>
      </c>
      <c r="E28" s="20">
        <f t="shared" si="17"/>
        <v>3.5087719298245612</v>
      </c>
      <c r="F28" s="20">
        <f t="shared" si="17"/>
        <v>86.842105263157904</v>
      </c>
      <c r="G28" s="20">
        <f t="shared" si="17"/>
        <v>72.807017543859658</v>
      </c>
      <c r="H28" s="20">
        <f t="shared" si="17"/>
        <v>0</v>
      </c>
      <c r="I28" s="20">
        <f t="shared" si="17"/>
        <v>17.543859649122805</v>
      </c>
      <c r="J28" s="20">
        <f t="shared" si="17"/>
        <v>2.6315789473684208</v>
      </c>
      <c r="K28" s="20">
        <f t="shared" si="17"/>
        <v>11.403508771929824</v>
      </c>
      <c r="L28" s="20">
        <f t="shared" si="17"/>
        <v>7.0175438596491224</v>
      </c>
      <c r="M28" s="20">
        <f t="shared" si="17"/>
        <v>4.3859649122807012</v>
      </c>
      <c r="N28" s="20">
        <f t="shared" si="17"/>
        <v>21.052631578947366</v>
      </c>
      <c r="O28" s="20">
        <f t="shared" si="17"/>
        <v>0.8771929824561403</v>
      </c>
      <c r="P28" s="20"/>
      <c r="Q28" s="112"/>
    </row>
    <row r="29" spans="1:18" x14ac:dyDescent="0.2">
      <c r="A29" s="286" t="str">
        <f>'問4M（表）'!A28</f>
        <v>30～39歳(n = 174 )　　</v>
      </c>
      <c r="B29" s="36">
        <f>'問4M（表）'!B28</f>
        <v>174</v>
      </c>
      <c r="C29" s="32">
        <v>116</v>
      </c>
      <c r="D29" s="33">
        <v>20</v>
      </c>
      <c r="E29" s="33">
        <v>15</v>
      </c>
      <c r="F29" s="33">
        <v>151</v>
      </c>
      <c r="G29" s="33">
        <v>83</v>
      </c>
      <c r="H29" s="33">
        <v>11</v>
      </c>
      <c r="I29" s="34">
        <v>31</v>
      </c>
      <c r="J29" s="49">
        <v>17</v>
      </c>
      <c r="K29" s="48">
        <v>47</v>
      </c>
      <c r="L29" s="33">
        <v>33</v>
      </c>
      <c r="M29" s="33">
        <v>22</v>
      </c>
      <c r="N29" s="33">
        <v>58</v>
      </c>
      <c r="O29" s="34">
        <v>2</v>
      </c>
      <c r="P29" s="34"/>
      <c r="Q29" s="112">
        <f>SUM($C29:P29)</f>
        <v>606</v>
      </c>
      <c r="R29" t="str">
        <f>" 30～39歳（N = "&amp;Q29&amp;" : n = "&amp;B29&amp;"）"</f>
        <v xml:space="preserve"> 30～39歳（N = 606 : n = 174）</v>
      </c>
    </row>
    <row r="30" spans="1:18" x14ac:dyDescent="0.2">
      <c r="A30" s="287"/>
      <c r="B30" s="20">
        <f>B29/$B$23*100</f>
        <v>11.204121056020606</v>
      </c>
      <c r="C30" s="20">
        <f t="shared" ref="C30:O30" si="18">C29/$B29*100</f>
        <v>66.666666666666657</v>
      </c>
      <c r="D30" s="20">
        <f t="shared" si="18"/>
        <v>11.494252873563218</v>
      </c>
      <c r="E30" s="20">
        <f t="shared" si="18"/>
        <v>8.6206896551724146</v>
      </c>
      <c r="F30" s="20">
        <f t="shared" si="18"/>
        <v>86.781609195402297</v>
      </c>
      <c r="G30" s="20">
        <f t="shared" si="18"/>
        <v>47.701149425287355</v>
      </c>
      <c r="H30" s="20">
        <f t="shared" si="18"/>
        <v>6.3218390804597711</v>
      </c>
      <c r="I30" s="20">
        <f t="shared" si="18"/>
        <v>17.816091954022991</v>
      </c>
      <c r="J30" s="20">
        <f t="shared" si="18"/>
        <v>9.7701149425287355</v>
      </c>
      <c r="K30" s="20">
        <f t="shared" si="18"/>
        <v>27.011494252873565</v>
      </c>
      <c r="L30" s="20">
        <f t="shared" si="18"/>
        <v>18.96551724137931</v>
      </c>
      <c r="M30" s="20">
        <f t="shared" si="18"/>
        <v>12.643678160919542</v>
      </c>
      <c r="N30" s="20">
        <f t="shared" si="18"/>
        <v>33.333333333333329</v>
      </c>
      <c r="O30" s="20">
        <f t="shared" si="18"/>
        <v>1.1494252873563218</v>
      </c>
      <c r="P30" s="20"/>
      <c r="Q30" s="112"/>
    </row>
    <row r="31" spans="1:18" x14ac:dyDescent="0.2">
      <c r="A31" s="286" t="str">
        <f>'問4M（表）'!A30</f>
        <v>40～49歳(n = 249 )　　</v>
      </c>
      <c r="B31" s="36">
        <f>'問4M（表）'!B30</f>
        <v>249</v>
      </c>
      <c r="C31" s="32">
        <v>180</v>
      </c>
      <c r="D31" s="33">
        <v>36</v>
      </c>
      <c r="E31" s="33">
        <v>34</v>
      </c>
      <c r="F31" s="33">
        <v>209</v>
      </c>
      <c r="G31" s="33">
        <v>68</v>
      </c>
      <c r="H31" s="33">
        <v>10</v>
      </c>
      <c r="I31" s="34">
        <v>97</v>
      </c>
      <c r="J31" s="49">
        <v>26</v>
      </c>
      <c r="K31" s="48">
        <v>52</v>
      </c>
      <c r="L31" s="33">
        <v>58</v>
      </c>
      <c r="M31" s="33">
        <v>58</v>
      </c>
      <c r="N31" s="33">
        <v>84</v>
      </c>
      <c r="O31" s="34">
        <v>2</v>
      </c>
      <c r="P31" s="34"/>
      <c r="Q31" s="112">
        <f>SUM($C31:P31)</f>
        <v>914</v>
      </c>
      <c r="R31" t="str">
        <f>" 40～49歳（N = "&amp;Q31&amp;" : n = "&amp;B31&amp;"）"</f>
        <v xml:space="preserve"> 40～49歳（N = 914 : n = 249）</v>
      </c>
    </row>
    <row r="32" spans="1:18" x14ac:dyDescent="0.2">
      <c r="A32" s="287"/>
      <c r="B32" s="20">
        <f>B31/$B$23*100</f>
        <v>16.033483580167417</v>
      </c>
      <c r="C32" s="20">
        <f t="shared" ref="C32:O32" si="19">C31/$B31*100</f>
        <v>72.289156626506028</v>
      </c>
      <c r="D32" s="20">
        <f t="shared" si="19"/>
        <v>14.457831325301203</v>
      </c>
      <c r="E32" s="20">
        <f t="shared" si="19"/>
        <v>13.654618473895583</v>
      </c>
      <c r="F32" s="20">
        <f t="shared" si="19"/>
        <v>83.935742971887549</v>
      </c>
      <c r="G32" s="20">
        <f t="shared" si="19"/>
        <v>27.309236947791167</v>
      </c>
      <c r="H32" s="20">
        <f t="shared" si="19"/>
        <v>4.0160642570281126</v>
      </c>
      <c r="I32" s="20">
        <f t="shared" si="19"/>
        <v>38.955823293172692</v>
      </c>
      <c r="J32" s="20">
        <f t="shared" si="19"/>
        <v>10.441767068273093</v>
      </c>
      <c r="K32" s="20">
        <f t="shared" si="19"/>
        <v>20.883534136546185</v>
      </c>
      <c r="L32" s="20">
        <f t="shared" si="19"/>
        <v>23.293172690763054</v>
      </c>
      <c r="M32" s="20">
        <f t="shared" si="19"/>
        <v>23.293172690763054</v>
      </c>
      <c r="N32" s="20">
        <f t="shared" si="19"/>
        <v>33.734939759036145</v>
      </c>
      <c r="O32" s="20">
        <f t="shared" si="19"/>
        <v>0.80321285140562237</v>
      </c>
      <c r="P32" s="20"/>
      <c r="Q32" s="214"/>
    </row>
    <row r="33" spans="1:31" x14ac:dyDescent="0.2">
      <c r="A33" s="286" t="str">
        <f>'問4M（表）'!A32</f>
        <v>50～59歳(n = 250 )　　</v>
      </c>
      <c r="B33" s="36">
        <f>'問4M（表）'!B32</f>
        <v>250</v>
      </c>
      <c r="C33" s="32">
        <v>201</v>
      </c>
      <c r="D33" s="33">
        <v>51</v>
      </c>
      <c r="E33" s="33">
        <v>30</v>
      </c>
      <c r="F33" s="33">
        <v>190</v>
      </c>
      <c r="G33" s="33">
        <v>55</v>
      </c>
      <c r="H33" s="33">
        <v>8</v>
      </c>
      <c r="I33" s="34">
        <v>139</v>
      </c>
      <c r="J33" s="49">
        <v>21</v>
      </c>
      <c r="K33" s="48">
        <v>37</v>
      </c>
      <c r="L33" s="33">
        <v>57</v>
      </c>
      <c r="M33" s="33">
        <v>53</v>
      </c>
      <c r="N33" s="33">
        <v>77</v>
      </c>
      <c r="O33" s="34">
        <v>1</v>
      </c>
      <c r="P33" s="34"/>
      <c r="Q33" s="112">
        <f>SUM($C33:P33)</f>
        <v>920</v>
      </c>
      <c r="R33" t="str">
        <f>" 50～59歳（N = "&amp;Q33&amp;" : n = "&amp;B33&amp;"）"</f>
        <v xml:space="preserve"> 50～59歳（N = 920 : n = 250）</v>
      </c>
    </row>
    <row r="34" spans="1:31" x14ac:dyDescent="0.2">
      <c r="A34" s="287"/>
      <c r="B34" s="20">
        <f>B33/$B$23*100</f>
        <v>16.097875080489377</v>
      </c>
      <c r="C34" s="20">
        <f t="shared" ref="C34:O34" si="20">C33/$B33*100</f>
        <v>80.400000000000006</v>
      </c>
      <c r="D34" s="20">
        <f t="shared" si="20"/>
        <v>20.399999999999999</v>
      </c>
      <c r="E34" s="20">
        <f t="shared" si="20"/>
        <v>12</v>
      </c>
      <c r="F34" s="20">
        <f t="shared" si="20"/>
        <v>76</v>
      </c>
      <c r="G34" s="20">
        <f t="shared" si="20"/>
        <v>22</v>
      </c>
      <c r="H34" s="20">
        <f t="shared" si="20"/>
        <v>3.2</v>
      </c>
      <c r="I34" s="20">
        <f t="shared" si="20"/>
        <v>55.600000000000009</v>
      </c>
      <c r="J34" s="20">
        <f t="shared" si="20"/>
        <v>8.4</v>
      </c>
      <c r="K34" s="20">
        <f t="shared" si="20"/>
        <v>14.799999999999999</v>
      </c>
      <c r="L34" s="20">
        <f t="shared" si="20"/>
        <v>22.8</v>
      </c>
      <c r="M34" s="20">
        <f t="shared" si="20"/>
        <v>21.2</v>
      </c>
      <c r="N34" s="20">
        <f t="shared" si="20"/>
        <v>30.8</v>
      </c>
      <c r="O34" s="20">
        <f t="shared" si="20"/>
        <v>0.4</v>
      </c>
      <c r="P34" s="20"/>
      <c r="Q34" s="214"/>
    </row>
    <row r="35" spans="1:31" x14ac:dyDescent="0.2">
      <c r="A35" s="286" t="str">
        <f>'問4M（表）'!A34</f>
        <v>60～69歳(n = 329 )　　</v>
      </c>
      <c r="B35" s="36">
        <f>'問4M（表）'!B34</f>
        <v>329</v>
      </c>
      <c r="C35" s="32">
        <v>247</v>
      </c>
      <c r="D35" s="33">
        <v>87</v>
      </c>
      <c r="E35" s="33">
        <v>52</v>
      </c>
      <c r="F35" s="33">
        <v>194</v>
      </c>
      <c r="G35" s="33">
        <v>31</v>
      </c>
      <c r="H35" s="33">
        <v>11</v>
      </c>
      <c r="I35" s="34">
        <v>219</v>
      </c>
      <c r="J35" s="49">
        <v>30</v>
      </c>
      <c r="K35" s="48">
        <v>37</v>
      </c>
      <c r="L35" s="33">
        <v>105</v>
      </c>
      <c r="M35" s="33">
        <v>93</v>
      </c>
      <c r="N35" s="33">
        <v>77</v>
      </c>
      <c r="O35" s="34">
        <v>0</v>
      </c>
      <c r="P35" s="34"/>
      <c r="Q35" s="112">
        <f>SUM($C35:P35)</f>
        <v>1183</v>
      </c>
      <c r="R35" t="str">
        <f>" 60～69歳（N = "&amp;Q36&amp;" : n = "&amp;B35&amp;"）"</f>
        <v xml:space="preserve"> 60～69歳（N = 1,186 : n = 329）</v>
      </c>
    </row>
    <row r="36" spans="1:31" x14ac:dyDescent="0.2">
      <c r="A36" s="287"/>
      <c r="B36" s="20">
        <f>B35/$B$23*100</f>
        <v>21.184803605924017</v>
      </c>
      <c r="C36" s="20">
        <f t="shared" ref="C36:O36" si="21">C35/$B35*100</f>
        <v>75.075987841945292</v>
      </c>
      <c r="D36" s="20">
        <f t="shared" si="21"/>
        <v>26.443768996960486</v>
      </c>
      <c r="E36" s="20">
        <f t="shared" si="21"/>
        <v>15.805471124620061</v>
      </c>
      <c r="F36" s="20">
        <f t="shared" si="21"/>
        <v>58.966565349544076</v>
      </c>
      <c r="G36" s="20">
        <f t="shared" si="21"/>
        <v>9.4224924012158056</v>
      </c>
      <c r="H36" s="20">
        <f t="shared" si="21"/>
        <v>3.3434650455927049</v>
      </c>
      <c r="I36" s="20">
        <f t="shared" si="21"/>
        <v>66.565349544072944</v>
      </c>
      <c r="J36" s="20">
        <f t="shared" si="21"/>
        <v>9.1185410334346511</v>
      </c>
      <c r="K36" s="20">
        <f t="shared" si="21"/>
        <v>11.246200607902736</v>
      </c>
      <c r="L36" s="20">
        <f t="shared" si="21"/>
        <v>31.914893617021278</v>
      </c>
      <c r="M36" s="20">
        <f t="shared" si="21"/>
        <v>28.267477203647417</v>
      </c>
      <c r="N36" s="20">
        <f t="shared" si="21"/>
        <v>23.404255319148938</v>
      </c>
      <c r="O36" s="20">
        <f t="shared" si="21"/>
        <v>0</v>
      </c>
      <c r="P36" s="20"/>
      <c r="Q36" s="226" t="s">
        <v>259</v>
      </c>
    </row>
    <row r="37" spans="1:31" x14ac:dyDescent="0.2">
      <c r="A37" s="286" t="str">
        <f>'問4M（表）'!A36</f>
        <v>70歳以上(n = 382 )　　</v>
      </c>
      <c r="B37" s="36">
        <f>'問4M（表）'!B36</f>
        <v>382</v>
      </c>
      <c r="C37" s="32">
        <v>280</v>
      </c>
      <c r="D37" s="33">
        <v>100</v>
      </c>
      <c r="E37" s="33">
        <v>66</v>
      </c>
      <c r="F37" s="33">
        <v>94</v>
      </c>
      <c r="G37" s="33">
        <v>14</v>
      </c>
      <c r="H37" s="33">
        <v>7</v>
      </c>
      <c r="I37" s="34">
        <v>312</v>
      </c>
      <c r="J37" s="49">
        <v>65</v>
      </c>
      <c r="K37" s="48">
        <v>43</v>
      </c>
      <c r="L37" s="33">
        <v>158</v>
      </c>
      <c r="M37" s="33">
        <v>179</v>
      </c>
      <c r="N37" s="33">
        <v>132</v>
      </c>
      <c r="O37" s="34">
        <v>4</v>
      </c>
      <c r="P37" s="34"/>
      <c r="Q37" s="112">
        <f>SUM($C37:P37)</f>
        <v>1454</v>
      </c>
      <c r="R37" t="str">
        <f>" 70歳以上（N = "&amp;Q38&amp;" : n = "&amp;B37&amp;"）"</f>
        <v xml:space="preserve"> 70歳以上（N = 1,459 : n = 382）</v>
      </c>
    </row>
    <row r="38" spans="1:31" x14ac:dyDescent="0.2">
      <c r="A38" s="287"/>
      <c r="B38" s="20">
        <f>B37/$B$23*100</f>
        <v>24.597553122987765</v>
      </c>
      <c r="C38" s="20">
        <f t="shared" ref="C38:O38" si="22">C37/$B37*100</f>
        <v>73.298429319371721</v>
      </c>
      <c r="D38" s="20">
        <f t="shared" si="22"/>
        <v>26.178010471204189</v>
      </c>
      <c r="E38" s="20">
        <f t="shared" si="22"/>
        <v>17.277486910994764</v>
      </c>
      <c r="F38" s="20">
        <f t="shared" si="22"/>
        <v>24.607329842931939</v>
      </c>
      <c r="G38" s="20">
        <f t="shared" si="22"/>
        <v>3.664921465968586</v>
      </c>
      <c r="H38" s="20">
        <f t="shared" si="22"/>
        <v>1.832460732984293</v>
      </c>
      <c r="I38" s="20">
        <f t="shared" si="22"/>
        <v>81.675392670157066</v>
      </c>
      <c r="J38" s="20">
        <f t="shared" si="22"/>
        <v>17.015706806282722</v>
      </c>
      <c r="K38" s="20">
        <f t="shared" si="22"/>
        <v>11.2565445026178</v>
      </c>
      <c r="L38" s="20">
        <f t="shared" si="22"/>
        <v>41.361256544502616</v>
      </c>
      <c r="M38" s="20">
        <f t="shared" si="22"/>
        <v>46.858638743455501</v>
      </c>
      <c r="N38" s="20">
        <f t="shared" si="22"/>
        <v>34.554973821989527</v>
      </c>
      <c r="O38" s="20">
        <f t="shared" si="22"/>
        <v>1.0471204188481675</v>
      </c>
      <c r="P38" s="20"/>
      <c r="Q38" s="226" t="s">
        <v>260</v>
      </c>
    </row>
    <row r="39" spans="1:31" s="205" customFormat="1" x14ac:dyDescent="0.2">
      <c r="A39" s="203"/>
      <c r="B39" s="201"/>
      <c r="C39" s="191">
        <f>_xlfn.RANK.EQ(C24,$C$24:$R$24,0)</f>
        <v>1</v>
      </c>
      <c r="D39" s="191">
        <f t="shared" ref="D39:P39" si="23">_xlfn.RANK.EQ(D24,$C$24:$R$24,0)</f>
        <v>8</v>
      </c>
      <c r="E39" s="191">
        <f t="shared" si="23"/>
        <v>10</v>
      </c>
      <c r="F39" s="191">
        <f t="shared" si="23"/>
        <v>2</v>
      </c>
      <c r="G39" s="191">
        <f t="shared" si="23"/>
        <v>7</v>
      </c>
      <c r="H39" s="191">
        <f t="shared" si="23"/>
        <v>12</v>
      </c>
      <c r="I39" s="191">
        <f t="shared" si="23"/>
        <v>3</v>
      </c>
      <c r="J39" s="191">
        <f t="shared" si="23"/>
        <v>11</v>
      </c>
      <c r="K39" s="191">
        <f t="shared" si="23"/>
        <v>9</v>
      </c>
      <c r="L39" s="191">
        <f t="shared" si="23"/>
        <v>5</v>
      </c>
      <c r="M39" s="191">
        <f t="shared" si="23"/>
        <v>6</v>
      </c>
      <c r="N39" s="191">
        <f t="shared" si="23"/>
        <v>4</v>
      </c>
      <c r="O39" s="191">
        <f t="shared" si="23"/>
        <v>13</v>
      </c>
      <c r="P39" s="191" t="e">
        <f t="shared" si="23"/>
        <v>#N/A</v>
      </c>
      <c r="Q39" s="204"/>
    </row>
    <row r="40" spans="1:31" x14ac:dyDescent="0.2">
      <c r="A40" s="26" t="s">
        <v>63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31" x14ac:dyDescent="0.2">
      <c r="A41" s="6" t="s">
        <v>4</v>
      </c>
      <c r="B41" s="4"/>
      <c r="C41" s="27">
        <v>1</v>
      </c>
      <c r="D41" s="27">
        <v>2</v>
      </c>
      <c r="E41" s="27">
        <v>3</v>
      </c>
      <c r="F41" s="27">
        <v>4</v>
      </c>
      <c r="G41" s="27">
        <v>5</v>
      </c>
      <c r="H41" s="27">
        <v>6</v>
      </c>
      <c r="I41" s="27">
        <v>7</v>
      </c>
      <c r="J41" s="27">
        <v>8</v>
      </c>
      <c r="K41" s="27">
        <v>9</v>
      </c>
      <c r="L41" s="27">
        <v>10</v>
      </c>
      <c r="M41" s="27">
        <v>11</v>
      </c>
      <c r="N41" s="27">
        <v>12</v>
      </c>
      <c r="O41" s="27">
        <v>13</v>
      </c>
      <c r="P41" s="27">
        <v>14</v>
      </c>
      <c r="R41" s="53"/>
      <c r="S41" s="27">
        <v>1</v>
      </c>
      <c r="T41" s="27">
        <v>2</v>
      </c>
      <c r="U41" s="27">
        <v>3</v>
      </c>
      <c r="V41" s="27">
        <v>4</v>
      </c>
      <c r="W41" s="27">
        <v>5</v>
      </c>
      <c r="X41" s="27">
        <v>6</v>
      </c>
      <c r="Y41" s="27">
        <v>7</v>
      </c>
      <c r="Z41" s="27">
        <v>8</v>
      </c>
      <c r="AA41" s="27">
        <v>9</v>
      </c>
      <c r="AB41" s="27">
        <v>10</v>
      </c>
      <c r="AC41" s="27">
        <v>11</v>
      </c>
      <c r="AD41" s="27">
        <v>12</v>
      </c>
      <c r="AE41" s="27">
        <v>13</v>
      </c>
    </row>
    <row r="42" spans="1:31" ht="129.6" x14ac:dyDescent="0.2">
      <c r="A42" s="12" t="str">
        <f>A22</f>
        <v>【年代別】</v>
      </c>
      <c r="B42" s="67" t="s">
        <v>161</v>
      </c>
      <c r="C42" s="68" t="s">
        <v>207</v>
      </c>
      <c r="D42" s="69" t="s">
        <v>224</v>
      </c>
      <c r="E42" s="69" t="s">
        <v>225</v>
      </c>
      <c r="F42" s="69" t="s">
        <v>226</v>
      </c>
      <c r="G42" s="69" t="s">
        <v>227</v>
      </c>
      <c r="H42" s="69" t="s">
        <v>228</v>
      </c>
      <c r="I42" s="70" t="s">
        <v>205</v>
      </c>
      <c r="J42" s="115" t="s">
        <v>206</v>
      </c>
      <c r="K42" s="69" t="s">
        <v>229</v>
      </c>
      <c r="L42" s="69" t="s">
        <v>181</v>
      </c>
      <c r="M42" s="69" t="s">
        <v>230</v>
      </c>
      <c r="N42" s="70" t="s">
        <v>182</v>
      </c>
      <c r="O42" s="70" t="s">
        <v>60</v>
      </c>
      <c r="P42" s="71"/>
      <c r="Q42" s="52" t="s">
        <v>35</v>
      </c>
      <c r="R42" s="12" t="str">
        <f>A42</f>
        <v>【年代別】</v>
      </c>
      <c r="S42" s="68" t="str">
        <f>C42</f>
        <v>テレビ（データ放送を除く）</v>
      </c>
      <c r="T42" s="69" t="str">
        <f t="shared" ref="T42:AE42" si="24">D42</f>
        <v>インターネット（行政機関のホームページを除く）</v>
      </c>
      <c r="U42" s="69" t="str">
        <f t="shared" si="24"/>
        <v>新聞</v>
      </c>
      <c r="V42" s="69" t="str">
        <f t="shared" si="24"/>
        <v>友人、知人からのクチコミ</v>
      </c>
      <c r="W42" s="69" t="str">
        <f t="shared" si="24"/>
        <v>国、県、市町村の広報紙やホームページ</v>
      </c>
      <c r="X42" s="69" t="str">
        <f t="shared" si="24"/>
        <v>自治会の連絡網、回覧板など</v>
      </c>
      <c r="Y42" s="70" t="str">
        <f t="shared" si="24"/>
        <v>　　　フェイスブック、ツイッターなどのSNS
（ソーシャル・ネットワーキング・サービス）</v>
      </c>
      <c r="Z42" s="115" t="str">
        <f t="shared" si="24"/>
        <v>テレビのデータ放送</v>
      </c>
      <c r="AA42" s="69" t="str">
        <f t="shared" si="24"/>
        <v>　　　　　　　　　　　　　　　　フリーペーパー
（戸別配布される無料の地域情報誌など）</v>
      </c>
      <c r="AB42" s="69" t="str">
        <f t="shared" si="24"/>
        <v>ラジオ</v>
      </c>
      <c r="AC42" s="69" t="str">
        <f t="shared" si="24"/>
        <v>雑誌</v>
      </c>
      <c r="AD42" s="70" t="str">
        <f t="shared" si="24"/>
        <v>メールマガジン</v>
      </c>
      <c r="AE42" s="71" t="str">
        <f t="shared" si="24"/>
        <v>その他</v>
      </c>
    </row>
    <row r="43" spans="1:31" ht="12.75" customHeight="1" x14ac:dyDescent="0.2">
      <c r="A43" s="286" t="str">
        <f>A23</f>
        <v>全体(n = 1,553 )　　</v>
      </c>
      <c r="B43" s="122">
        <f>B23</f>
        <v>1553</v>
      </c>
      <c r="C43" s="130">
        <v>1111</v>
      </c>
      <c r="D43" s="131">
        <v>949</v>
      </c>
      <c r="E43" s="131">
        <v>819</v>
      </c>
      <c r="F43" s="131">
        <v>456</v>
      </c>
      <c r="G43" s="131">
        <v>420</v>
      </c>
      <c r="H43" s="131">
        <v>410</v>
      </c>
      <c r="I43" s="132">
        <v>345</v>
      </c>
      <c r="J43" s="150">
        <v>312</v>
      </c>
      <c r="K43" s="131">
        <v>229</v>
      </c>
      <c r="L43" s="131">
        <v>202</v>
      </c>
      <c r="M43" s="131">
        <v>164</v>
      </c>
      <c r="N43" s="132">
        <v>47</v>
      </c>
      <c r="O43" s="132">
        <v>10</v>
      </c>
      <c r="P43" s="133"/>
      <c r="R43" s="101" t="str">
        <f>A45</f>
        <v>18～19歳(n = 14 )　　</v>
      </c>
      <c r="S43" s="92">
        <f>C46</f>
        <v>78.571428571428569</v>
      </c>
      <c r="T43" s="93">
        <f t="shared" ref="T43:AE43" si="25">D46</f>
        <v>85.714285714285708</v>
      </c>
      <c r="U43" s="93">
        <f t="shared" si="25"/>
        <v>7.1428571428571423</v>
      </c>
      <c r="V43" s="93">
        <f t="shared" si="25"/>
        <v>28.571428571428569</v>
      </c>
      <c r="W43" s="93">
        <f t="shared" si="25"/>
        <v>7.1428571428571423</v>
      </c>
      <c r="X43" s="93">
        <f t="shared" si="25"/>
        <v>0</v>
      </c>
      <c r="Y43" s="94">
        <f t="shared" si="25"/>
        <v>78.571428571428569</v>
      </c>
      <c r="Z43" s="117">
        <f t="shared" si="25"/>
        <v>21.428571428571427</v>
      </c>
      <c r="AA43" s="93">
        <f t="shared" si="25"/>
        <v>0</v>
      </c>
      <c r="AB43" s="93">
        <f t="shared" si="25"/>
        <v>7.1428571428571423</v>
      </c>
      <c r="AC43" s="93">
        <f t="shared" si="25"/>
        <v>14.285714285714285</v>
      </c>
      <c r="AD43" s="94">
        <f t="shared" si="25"/>
        <v>0</v>
      </c>
      <c r="AE43" s="95">
        <f t="shared" si="25"/>
        <v>0</v>
      </c>
    </row>
    <row r="44" spans="1:31" ht="12.75" customHeight="1" x14ac:dyDescent="0.2">
      <c r="A44" s="287"/>
      <c r="B44" s="123">
        <f>B24</f>
        <v>100</v>
      </c>
      <c r="C44" s="134">
        <v>73.918829008649368</v>
      </c>
      <c r="D44" s="135">
        <v>63.140385894876914</v>
      </c>
      <c r="E44" s="135">
        <v>54.491017964071851</v>
      </c>
      <c r="F44" s="135">
        <v>30.339321357285431</v>
      </c>
      <c r="G44" s="135">
        <v>27.944111776447105</v>
      </c>
      <c r="H44" s="135">
        <v>27.278775781769792</v>
      </c>
      <c r="I44" s="136">
        <v>22.954091816367264</v>
      </c>
      <c r="J44" s="151">
        <v>20.758483033932134</v>
      </c>
      <c r="K44" s="135">
        <v>15.236194278110446</v>
      </c>
      <c r="L44" s="135">
        <v>13.439787092481703</v>
      </c>
      <c r="M44" s="135">
        <v>10.911510312707918</v>
      </c>
      <c r="N44" s="136">
        <v>3.1270791749833666</v>
      </c>
      <c r="O44" s="136">
        <v>0.66533599467731197</v>
      </c>
      <c r="P44" s="137"/>
      <c r="R44" s="193" t="str">
        <f>A47</f>
        <v>20～29歳(n = 114 )　　</v>
      </c>
      <c r="S44" s="82">
        <f>C48</f>
        <v>66.666666666666657</v>
      </c>
      <c r="T44" s="83">
        <f t="shared" ref="T44:AE44" si="26">D48</f>
        <v>86.842105263157904</v>
      </c>
      <c r="U44" s="83">
        <f t="shared" si="26"/>
        <v>17.543859649122805</v>
      </c>
      <c r="V44" s="83">
        <f t="shared" si="26"/>
        <v>21.052631578947366</v>
      </c>
      <c r="W44" s="83">
        <f t="shared" si="26"/>
        <v>7.0175438596491224</v>
      </c>
      <c r="X44" s="83">
        <f t="shared" si="26"/>
        <v>4.3859649122807012</v>
      </c>
      <c r="Y44" s="84">
        <f t="shared" si="26"/>
        <v>72.807017543859658</v>
      </c>
      <c r="Z44" s="194">
        <f t="shared" si="26"/>
        <v>13.157894736842104</v>
      </c>
      <c r="AA44" s="83">
        <f t="shared" si="26"/>
        <v>11.403508771929824</v>
      </c>
      <c r="AB44" s="83">
        <f t="shared" si="26"/>
        <v>3.5087719298245612</v>
      </c>
      <c r="AC44" s="83">
        <f t="shared" si="26"/>
        <v>2.6315789473684208</v>
      </c>
      <c r="AD44" s="84">
        <f t="shared" si="26"/>
        <v>0</v>
      </c>
      <c r="AE44" s="85">
        <f t="shared" si="26"/>
        <v>0.8771929824561403</v>
      </c>
    </row>
    <row r="45" spans="1:31" ht="12.75" customHeight="1" x14ac:dyDescent="0.2">
      <c r="A45" s="286" t="str">
        <f>A25</f>
        <v>18～19歳(n = 14 )　　</v>
      </c>
      <c r="B45" s="122">
        <f t="shared" ref="B45:B58" si="27">B25</f>
        <v>14</v>
      </c>
      <c r="C45" s="138">
        <v>11</v>
      </c>
      <c r="D45" s="139">
        <v>12</v>
      </c>
      <c r="E45" s="139">
        <v>1</v>
      </c>
      <c r="F45" s="139">
        <v>4</v>
      </c>
      <c r="G45" s="139">
        <v>1</v>
      </c>
      <c r="H45" s="139">
        <v>0</v>
      </c>
      <c r="I45" s="149">
        <v>11</v>
      </c>
      <c r="J45" s="152">
        <v>3</v>
      </c>
      <c r="K45" s="139">
        <v>0</v>
      </c>
      <c r="L45" s="139">
        <v>1</v>
      </c>
      <c r="M45" s="139">
        <v>2</v>
      </c>
      <c r="N45" s="139">
        <v>0</v>
      </c>
      <c r="O45" s="149">
        <v>0</v>
      </c>
      <c r="P45" s="140"/>
      <c r="Q45" s="185">
        <f>SUM(C45:P45)</f>
        <v>46</v>
      </c>
      <c r="R45" s="103" t="str">
        <f>A49</f>
        <v>30～39歳(n = 174 )　　</v>
      </c>
      <c r="S45" s="96">
        <f>C50</f>
        <v>67.052023121387279</v>
      </c>
      <c r="T45" s="97">
        <f t="shared" ref="T45:AE45" si="28">D50</f>
        <v>87.283236994219649</v>
      </c>
      <c r="U45" s="97">
        <f t="shared" si="28"/>
        <v>17.919075144508671</v>
      </c>
      <c r="V45" s="97">
        <f t="shared" si="28"/>
        <v>33.52601156069364</v>
      </c>
      <c r="W45" s="97">
        <f t="shared" si="28"/>
        <v>19.075144508670519</v>
      </c>
      <c r="X45" s="97">
        <f t="shared" si="28"/>
        <v>12.716763005780345</v>
      </c>
      <c r="Y45" s="98">
        <f t="shared" si="28"/>
        <v>47.97687861271676</v>
      </c>
      <c r="Z45" s="118">
        <f t="shared" si="28"/>
        <v>11.560693641618498</v>
      </c>
      <c r="AA45" s="97">
        <f t="shared" si="28"/>
        <v>27.167630057803464</v>
      </c>
      <c r="AB45" s="97">
        <f t="shared" si="28"/>
        <v>8.6705202312138727</v>
      </c>
      <c r="AC45" s="97">
        <f t="shared" si="28"/>
        <v>9.8265895953757223</v>
      </c>
      <c r="AD45" s="98">
        <f t="shared" si="28"/>
        <v>6.3583815028901727</v>
      </c>
      <c r="AE45" s="99">
        <f t="shared" si="28"/>
        <v>1.1560693641618496</v>
      </c>
    </row>
    <row r="46" spans="1:31" ht="12.75" customHeight="1" x14ac:dyDescent="0.2">
      <c r="A46" s="287"/>
      <c r="B46" s="123">
        <f t="shared" si="27"/>
        <v>0.90148100450740498</v>
      </c>
      <c r="C46" s="134">
        <v>78.571428571428569</v>
      </c>
      <c r="D46" s="135">
        <v>85.714285714285708</v>
      </c>
      <c r="E46" s="135">
        <v>7.1428571428571423</v>
      </c>
      <c r="F46" s="135">
        <v>28.571428571428569</v>
      </c>
      <c r="G46" s="135">
        <v>7.1428571428571423</v>
      </c>
      <c r="H46" s="135">
        <v>0</v>
      </c>
      <c r="I46" s="136">
        <v>78.571428571428569</v>
      </c>
      <c r="J46" s="151">
        <v>21.428571428571427</v>
      </c>
      <c r="K46" s="135">
        <v>0</v>
      </c>
      <c r="L46" s="135">
        <v>7.1428571428571423</v>
      </c>
      <c r="M46" s="135">
        <v>14.285714285714285</v>
      </c>
      <c r="N46" s="135">
        <v>0</v>
      </c>
      <c r="O46" s="136">
        <v>0</v>
      </c>
      <c r="P46" s="137"/>
      <c r="R46" s="103" t="str">
        <f>A51</f>
        <v>40～49歳(n = 249 )　　</v>
      </c>
      <c r="S46" s="96">
        <f>C52</f>
        <v>72.289156626506028</v>
      </c>
      <c r="T46" s="97">
        <f t="shared" ref="T46:AE46" si="29">D52</f>
        <v>83.935742971887549</v>
      </c>
      <c r="U46" s="97">
        <f t="shared" si="29"/>
        <v>38.955823293172692</v>
      </c>
      <c r="V46" s="97">
        <f t="shared" si="29"/>
        <v>33.734939759036145</v>
      </c>
      <c r="W46" s="97">
        <f t="shared" si="29"/>
        <v>23.293172690763054</v>
      </c>
      <c r="X46" s="97">
        <f t="shared" si="29"/>
        <v>23.293172690763054</v>
      </c>
      <c r="Y46" s="98">
        <f t="shared" si="29"/>
        <v>27.309236947791167</v>
      </c>
      <c r="Z46" s="118">
        <f t="shared" si="29"/>
        <v>14.457831325301203</v>
      </c>
      <c r="AA46" s="97">
        <f t="shared" si="29"/>
        <v>20.883534136546185</v>
      </c>
      <c r="AB46" s="97">
        <f t="shared" si="29"/>
        <v>13.654618473895583</v>
      </c>
      <c r="AC46" s="97">
        <f t="shared" si="29"/>
        <v>10.441767068273093</v>
      </c>
      <c r="AD46" s="98">
        <f t="shared" si="29"/>
        <v>4.0160642570281126</v>
      </c>
      <c r="AE46" s="99">
        <f t="shared" si="29"/>
        <v>0.80321285140562237</v>
      </c>
    </row>
    <row r="47" spans="1:31" ht="12.75" customHeight="1" x14ac:dyDescent="0.2">
      <c r="A47" s="286" t="str">
        <f>A27</f>
        <v>20～29歳(n = 114 )　　</v>
      </c>
      <c r="B47" s="122">
        <f t="shared" si="27"/>
        <v>114</v>
      </c>
      <c r="C47" s="138">
        <v>76</v>
      </c>
      <c r="D47" s="139">
        <v>99</v>
      </c>
      <c r="E47" s="139">
        <v>20</v>
      </c>
      <c r="F47" s="139">
        <v>24</v>
      </c>
      <c r="G47" s="139">
        <v>8</v>
      </c>
      <c r="H47" s="139">
        <v>5</v>
      </c>
      <c r="I47" s="149">
        <v>83</v>
      </c>
      <c r="J47" s="152">
        <v>15</v>
      </c>
      <c r="K47" s="139">
        <v>13</v>
      </c>
      <c r="L47" s="139">
        <v>4</v>
      </c>
      <c r="M47" s="139">
        <v>3</v>
      </c>
      <c r="N47" s="139">
        <v>0</v>
      </c>
      <c r="O47" s="149">
        <v>1</v>
      </c>
      <c r="P47" s="140"/>
      <c r="R47" s="103" t="str">
        <f>A53</f>
        <v>50～59歳(n = 250 )　　</v>
      </c>
      <c r="S47" s="96">
        <f>C54</f>
        <v>80.400000000000006</v>
      </c>
      <c r="T47" s="97">
        <f t="shared" ref="T47:AE47" si="30">D54</f>
        <v>76</v>
      </c>
      <c r="U47" s="97">
        <f t="shared" si="30"/>
        <v>55.600000000000009</v>
      </c>
      <c r="V47" s="97">
        <f t="shared" si="30"/>
        <v>30.8</v>
      </c>
      <c r="W47" s="97">
        <f t="shared" si="30"/>
        <v>22.8</v>
      </c>
      <c r="X47" s="97">
        <f t="shared" si="30"/>
        <v>21.2</v>
      </c>
      <c r="Y47" s="98">
        <f t="shared" si="30"/>
        <v>22</v>
      </c>
      <c r="Z47" s="118">
        <f t="shared" si="30"/>
        <v>20.399999999999999</v>
      </c>
      <c r="AA47" s="97">
        <f t="shared" si="30"/>
        <v>14.799999999999999</v>
      </c>
      <c r="AB47" s="97">
        <f t="shared" si="30"/>
        <v>12</v>
      </c>
      <c r="AC47" s="97">
        <f t="shared" si="30"/>
        <v>8.4</v>
      </c>
      <c r="AD47" s="98">
        <f t="shared" si="30"/>
        <v>3.2</v>
      </c>
      <c r="AE47" s="99">
        <f t="shared" si="30"/>
        <v>0.4</v>
      </c>
    </row>
    <row r="48" spans="1:31" ht="12.75" customHeight="1" x14ac:dyDescent="0.2">
      <c r="A48" s="287"/>
      <c r="B48" s="123">
        <f t="shared" si="27"/>
        <v>7.3406310367031544</v>
      </c>
      <c r="C48" s="134">
        <v>66.666666666666657</v>
      </c>
      <c r="D48" s="135">
        <v>86.842105263157904</v>
      </c>
      <c r="E48" s="135">
        <v>17.543859649122805</v>
      </c>
      <c r="F48" s="135">
        <v>21.052631578947366</v>
      </c>
      <c r="G48" s="135">
        <v>7.0175438596491224</v>
      </c>
      <c r="H48" s="135">
        <v>4.3859649122807012</v>
      </c>
      <c r="I48" s="136">
        <v>72.807017543859658</v>
      </c>
      <c r="J48" s="151">
        <v>13.157894736842104</v>
      </c>
      <c r="K48" s="135">
        <v>11.403508771929824</v>
      </c>
      <c r="L48" s="135">
        <v>3.5087719298245612</v>
      </c>
      <c r="M48" s="135">
        <v>2.6315789473684208</v>
      </c>
      <c r="N48" s="135">
        <v>0</v>
      </c>
      <c r="O48" s="136">
        <v>0.8771929824561403</v>
      </c>
      <c r="P48" s="137"/>
      <c r="R48" s="103" t="str">
        <f>A55</f>
        <v>60～69歳(n = 329 )　　</v>
      </c>
      <c r="S48" s="96">
        <f>C56</f>
        <v>75.766871165644162</v>
      </c>
      <c r="T48" s="97">
        <f t="shared" ref="T48:AE48" si="31">D56</f>
        <v>59.509202453987733</v>
      </c>
      <c r="U48" s="97">
        <f t="shared" si="31"/>
        <v>67.177914110429455</v>
      </c>
      <c r="V48" s="97">
        <f t="shared" si="31"/>
        <v>23.619631901840492</v>
      </c>
      <c r="W48" s="97">
        <f t="shared" si="31"/>
        <v>32.208588957055213</v>
      </c>
      <c r="X48" s="97">
        <f t="shared" si="31"/>
        <v>28.527607361963192</v>
      </c>
      <c r="Y48" s="98">
        <f t="shared" si="31"/>
        <v>9.5092024539877311</v>
      </c>
      <c r="Z48" s="118">
        <f t="shared" si="31"/>
        <v>26.687116564417181</v>
      </c>
      <c r="AA48" s="97">
        <f t="shared" si="31"/>
        <v>11.349693251533742</v>
      </c>
      <c r="AB48" s="97">
        <f t="shared" si="31"/>
        <v>15.950920245398773</v>
      </c>
      <c r="AC48" s="97">
        <f t="shared" si="31"/>
        <v>9.2024539877300615</v>
      </c>
      <c r="AD48" s="98">
        <f t="shared" si="31"/>
        <v>3.3742331288343559</v>
      </c>
      <c r="AE48" s="99">
        <f t="shared" si="31"/>
        <v>0</v>
      </c>
    </row>
    <row r="49" spans="1:31" ht="13.5" customHeight="1" x14ac:dyDescent="0.2">
      <c r="A49" s="286" t="str">
        <f>A29</f>
        <v>30～39歳(n = 174 )　　</v>
      </c>
      <c r="B49" s="122">
        <f t="shared" si="27"/>
        <v>174</v>
      </c>
      <c r="C49" s="138">
        <v>116</v>
      </c>
      <c r="D49" s="139">
        <v>151</v>
      </c>
      <c r="E49" s="139">
        <v>31</v>
      </c>
      <c r="F49" s="139">
        <v>58</v>
      </c>
      <c r="G49" s="139">
        <v>33</v>
      </c>
      <c r="H49" s="139">
        <v>22</v>
      </c>
      <c r="I49" s="149">
        <v>83</v>
      </c>
      <c r="J49" s="152">
        <v>20</v>
      </c>
      <c r="K49" s="139">
        <v>47</v>
      </c>
      <c r="L49" s="139">
        <v>15</v>
      </c>
      <c r="M49" s="139">
        <v>17</v>
      </c>
      <c r="N49" s="139">
        <v>11</v>
      </c>
      <c r="O49" s="149">
        <v>2</v>
      </c>
      <c r="P49" s="140"/>
      <c r="R49" s="102" t="str">
        <f>A57</f>
        <v>70歳以上(n = 382 )　　</v>
      </c>
      <c r="S49" s="86">
        <f>C58</f>
        <v>74.270557029177724</v>
      </c>
      <c r="T49" s="87">
        <f t="shared" ref="T49:AE49" si="32">D58</f>
        <v>24.933687002652519</v>
      </c>
      <c r="U49" s="87">
        <f t="shared" si="32"/>
        <v>82.758620689655174</v>
      </c>
      <c r="V49" s="87">
        <f t="shared" si="32"/>
        <v>35.013262599469499</v>
      </c>
      <c r="W49" s="87">
        <f t="shared" si="32"/>
        <v>41.909814323607428</v>
      </c>
      <c r="X49" s="87">
        <f t="shared" si="32"/>
        <v>47.480106100795751</v>
      </c>
      <c r="Y49" s="88">
        <f t="shared" si="32"/>
        <v>3.7135278514588856</v>
      </c>
      <c r="Z49" s="116">
        <f t="shared" si="32"/>
        <v>26.525198938992045</v>
      </c>
      <c r="AA49" s="87">
        <f t="shared" si="32"/>
        <v>11.405835543766578</v>
      </c>
      <c r="AB49" s="87">
        <f t="shared" si="32"/>
        <v>17.50663129973475</v>
      </c>
      <c r="AC49" s="87">
        <f t="shared" si="32"/>
        <v>17.241379310344829</v>
      </c>
      <c r="AD49" s="88">
        <f t="shared" si="32"/>
        <v>1.8567639257294428</v>
      </c>
      <c r="AE49" s="89">
        <f t="shared" si="32"/>
        <v>1.0610079575596816</v>
      </c>
    </row>
    <row r="50" spans="1:31" x14ac:dyDescent="0.2">
      <c r="A50" s="287"/>
      <c r="B50" s="123">
        <f t="shared" si="27"/>
        <v>11.204121056020606</v>
      </c>
      <c r="C50" s="134">
        <v>67.052023121387279</v>
      </c>
      <c r="D50" s="135">
        <v>87.283236994219649</v>
      </c>
      <c r="E50" s="135">
        <v>17.919075144508671</v>
      </c>
      <c r="F50" s="135">
        <v>33.52601156069364</v>
      </c>
      <c r="G50" s="135">
        <v>19.075144508670519</v>
      </c>
      <c r="H50" s="135">
        <v>12.716763005780345</v>
      </c>
      <c r="I50" s="136">
        <v>47.97687861271676</v>
      </c>
      <c r="J50" s="151">
        <v>11.560693641618498</v>
      </c>
      <c r="K50" s="135">
        <v>27.167630057803464</v>
      </c>
      <c r="L50" s="135">
        <v>8.6705202312138727</v>
      </c>
      <c r="M50" s="135">
        <v>9.8265895953757223</v>
      </c>
      <c r="N50" s="135">
        <v>6.3583815028901727</v>
      </c>
      <c r="O50" s="136">
        <v>1.1560693641618496</v>
      </c>
      <c r="P50" s="137"/>
    </row>
    <row r="51" spans="1:31" x14ac:dyDescent="0.2">
      <c r="A51" s="286" t="str">
        <f>A31</f>
        <v>40～49歳(n = 249 )　　</v>
      </c>
      <c r="B51" s="122">
        <f t="shared" si="27"/>
        <v>249</v>
      </c>
      <c r="C51" s="138">
        <v>180</v>
      </c>
      <c r="D51" s="139">
        <v>209</v>
      </c>
      <c r="E51" s="139">
        <v>97</v>
      </c>
      <c r="F51" s="139">
        <v>84</v>
      </c>
      <c r="G51" s="139">
        <v>58</v>
      </c>
      <c r="H51" s="139">
        <v>58</v>
      </c>
      <c r="I51" s="149">
        <v>68</v>
      </c>
      <c r="J51" s="152">
        <v>36</v>
      </c>
      <c r="K51" s="139">
        <v>52</v>
      </c>
      <c r="L51" s="139">
        <v>34</v>
      </c>
      <c r="M51" s="139">
        <v>26</v>
      </c>
      <c r="N51" s="139">
        <v>10</v>
      </c>
      <c r="O51" s="149">
        <v>2</v>
      </c>
      <c r="P51" s="140"/>
    </row>
    <row r="52" spans="1:31" x14ac:dyDescent="0.2">
      <c r="A52" s="287"/>
      <c r="B52" s="123">
        <f t="shared" si="27"/>
        <v>16.033483580167417</v>
      </c>
      <c r="C52" s="134">
        <v>72.289156626506028</v>
      </c>
      <c r="D52" s="135">
        <v>83.935742971887549</v>
      </c>
      <c r="E52" s="135">
        <v>38.955823293172692</v>
      </c>
      <c r="F52" s="135">
        <v>33.734939759036145</v>
      </c>
      <c r="G52" s="135">
        <v>23.293172690763054</v>
      </c>
      <c r="H52" s="135">
        <v>23.293172690763054</v>
      </c>
      <c r="I52" s="136">
        <v>27.309236947791167</v>
      </c>
      <c r="J52" s="151">
        <v>14.457831325301203</v>
      </c>
      <c r="K52" s="135">
        <v>20.883534136546185</v>
      </c>
      <c r="L52" s="135">
        <v>13.654618473895583</v>
      </c>
      <c r="M52" s="135">
        <v>10.441767068273093</v>
      </c>
      <c r="N52" s="135">
        <v>4.0160642570281126</v>
      </c>
      <c r="O52" s="136">
        <v>0.80321285140562237</v>
      </c>
      <c r="P52" s="137"/>
    </row>
    <row r="53" spans="1:31" x14ac:dyDescent="0.2">
      <c r="A53" s="286" t="str">
        <f>A33</f>
        <v>50～59歳(n = 250 )　　</v>
      </c>
      <c r="B53" s="122">
        <f t="shared" si="27"/>
        <v>250</v>
      </c>
      <c r="C53" s="138">
        <v>201</v>
      </c>
      <c r="D53" s="139">
        <v>190</v>
      </c>
      <c r="E53" s="139">
        <v>139</v>
      </c>
      <c r="F53" s="139">
        <v>77</v>
      </c>
      <c r="G53" s="139">
        <v>57</v>
      </c>
      <c r="H53" s="139">
        <v>53</v>
      </c>
      <c r="I53" s="149">
        <v>55</v>
      </c>
      <c r="J53" s="152">
        <v>51</v>
      </c>
      <c r="K53" s="139">
        <v>37</v>
      </c>
      <c r="L53" s="139">
        <v>30</v>
      </c>
      <c r="M53" s="139">
        <v>21</v>
      </c>
      <c r="N53" s="139">
        <v>8</v>
      </c>
      <c r="O53" s="149">
        <v>1</v>
      </c>
      <c r="P53" s="140"/>
    </row>
    <row r="54" spans="1:31" x14ac:dyDescent="0.2">
      <c r="A54" s="287"/>
      <c r="B54" s="123">
        <f t="shared" si="27"/>
        <v>16.097875080489377</v>
      </c>
      <c r="C54" s="134">
        <v>80.400000000000006</v>
      </c>
      <c r="D54" s="135">
        <v>76</v>
      </c>
      <c r="E54" s="135">
        <v>55.600000000000009</v>
      </c>
      <c r="F54" s="135">
        <v>30.8</v>
      </c>
      <c r="G54" s="135">
        <v>22.8</v>
      </c>
      <c r="H54" s="135">
        <v>21.2</v>
      </c>
      <c r="I54" s="136">
        <v>22</v>
      </c>
      <c r="J54" s="151">
        <v>20.399999999999999</v>
      </c>
      <c r="K54" s="135">
        <v>14.799999999999999</v>
      </c>
      <c r="L54" s="135">
        <v>12</v>
      </c>
      <c r="M54" s="135">
        <v>8.4</v>
      </c>
      <c r="N54" s="135">
        <v>3.2</v>
      </c>
      <c r="O54" s="136">
        <v>0.4</v>
      </c>
      <c r="P54" s="137"/>
    </row>
    <row r="55" spans="1:31" x14ac:dyDescent="0.2">
      <c r="A55" s="286" t="str">
        <f>A35</f>
        <v>60～69歳(n = 329 )　　</v>
      </c>
      <c r="B55" s="122">
        <f t="shared" si="27"/>
        <v>329</v>
      </c>
      <c r="C55" s="138">
        <v>247</v>
      </c>
      <c r="D55" s="139">
        <v>194</v>
      </c>
      <c r="E55" s="139">
        <v>219</v>
      </c>
      <c r="F55" s="139">
        <v>77</v>
      </c>
      <c r="G55" s="139">
        <v>105</v>
      </c>
      <c r="H55" s="139">
        <v>93</v>
      </c>
      <c r="I55" s="149">
        <v>31</v>
      </c>
      <c r="J55" s="152">
        <v>87</v>
      </c>
      <c r="K55" s="139">
        <v>37</v>
      </c>
      <c r="L55" s="139">
        <v>52</v>
      </c>
      <c r="M55" s="139">
        <v>30</v>
      </c>
      <c r="N55" s="139">
        <v>11</v>
      </c>
      <c r="O55" s="149">
        <v>0</v>
      </c>
      <c r="P55" s="140"/>
    </row>
    <row r="56" spans="1:31" x14ac:dyDescent="0.2">
      <c r="A56" s="287"/>
      <c r="B56" s="123">
        <f t="shared" si="27"/>
        <v>21.184803605924017</v>
      </c>
      <c r="C56" s="134">
        <v>75.766871165644162</v>
      </c>
      <c r="D56" s="135">
        <v>59.509202453987733</v>
      </c>
      <c r="E56" s="135">
        <v>67.177914110429455</v>
      </c>
      <c r="F56" s="135">
        <v>23.619631901840492</v>
      </c>
      <c r="G56" s="135">
        <v>32.208588957055213</v>
      </c>
      <c r="H56" s="135">
        <v>28.527607361963192</v>
      </c>
      <c r="I56" s="136">
        <v>9.5092024539877311</v>
      </c>
      <c r="J56" s="151">
        <v>26.687116564417181</v>
      </c>
      <c r="K56" s="135">
        <v>11.349693251533742</v>
      </c>
      <c r="L56" s="135">
        <v>15.950920245398773</v>
      </c>
      <c r="M56" s="135">
        <v>9.2024539877300615</v>
      </c>
      <c r="N56" s="135">
        <v>3.3742331288343559</v>
      </c>
      <c r="O56" s="136">
        <v>0</v>
      </c>
      <c r="P56" s="137"/>
    </row>
    <row r="57" spans="1:31" x14ac:dyDescent="0.2">
      <c r="A57" s="286" t="str">
        <f>A37</f>
        <v>70歳以上(n = 382 )　　</v>
      </c>
      <c r="B57" s="122">
        <f t="shared" si="27"/>
        <v>382</v>
      </c>
      <c r="C57" s="138">
        <v>280</v>
      </c>
      <c r="D57" s="139">
        <v>94</v>
      </c>
      <c r="E57" s="139">
        <v>312</v>
      </c>
      <c r="F57" s="139">
        <v>132</v>
      </c>
      <c r="G57" s="139">
        <v>158</v>
      </c>
      <c r="H57" s="139">
        <v>179</v>
      </c>
      <c r="I57" s="149">
        <v>14</v>
      </c>
      <c r="J57" s="152">
        <v>100</v>
      </c>
      <c r="K57" s="139">
        <v>43</v>
      </c>
      <c r="L57" s="139">
        <v>66</v>
      </c>
      <c r="M57" s="139">
        <v>65</v>
      </c>
      <c r="N57" s="139">
        <v>7</v>
      </c>
      <c r="O57" s="149">
        <v>4</v>
      </c>
      <c r="P57" s="140"/>
    </row>
    <row r="58" spans="1:31" x14ac:dyDescent="0.2">
      <c r="A58" s="287"/>
      <c r="B58" s="123">
        <f t="shared" si="27"/>
        <v>24.597553122987765</v>
      </c>
      <c r="C58" s="134">
        <v>74.270557029177724</v>
      </c>
      <c r="D58" s="135">
        <v>24.933687002652519</v>
      </c>
      <c r="E58" s="135">
        <v>82.758620689655174</v>
      </c>
      <c r="F58" s="135">
        <v>35.013262599469499</v>
      </c>
      <c r="G58" s="135">
        <v>41.909814323607428</v>
      </c>
      <c r="H58" s="135">
        <v>47.480106100795751</v>
      </c>
      <c r="I58" s="136">
        <v>3.7135278514588856</v>
      </c>
      <c r="J58" s="151">
        <v>26.525198938992045</v>
      </c>
      <c r="K58" s="135">
        <v>11.405835543766578</v>
      </c>
      <c r="L58" s="135">
        <v>17.50663129973475</v>
      </c>
      <c r="M58" s="135">
        <v>17.241379310344829</v>
      </c>
      <c r="N58" s="135">
        <v>1.8567639257294428</v>
      </c>
      <c r="O58" s="136">
        <v>1.0610079575596816</v>
      </c>
      <c r="P58" s="137"/>
    </row>
    <row r="60" spans="1:31" x14ac:dyDescent="0.2">
      <c r="A60" s="8"/>
      <c r="B60" s="8"/>
      <c r="C60" s="8"/>
      <c r="D60" s="9"/>
      <c r="E60" s="8"/>
      <c r="F60" s="8"/>
      <c r="G60" s="8"/>
      <c r="H60" s="9" t="s">
        <v>19</v>
      </c>
      <c r="I60" s="8"/>
      <c r="J60" s="8"/>
      <c r="K60" s="8"/>
      <c r="L60" s="8"/>
      <c r="M60" s="8"/>
      <c r="N60" s="8"/>
      <c r="O60" s="8"/>
      <c r="P60" s="8"/>
    </row>
    <row r="61" spans="1:31" x14ac:dyDescent="0.2">
      <c r="A61" s="3" t="s">
        <v>163</v>
      </c>
      <c r="B61" s="1" t="str">
        <f>B1</f>
        <v>生活に必要な情報の入手媒体</v>
      </c>
      <c r="C61" s="8"/>
      <c r="D61" s="9"/>
      <c r="E61" s="8"/>
      <c r="F61" s="8"/>
      <c r="G61" s="8"/>
      <c r="H61" s="9" t="s">
        <v>1</v>
      </c>
      <c r="I61" s="8"/>
      <c r="J61" s="8"/>
      <c r="K61" s="8"/>
      <c r="L61" s="8"/>
      <c r="M61" s="8"/>
      <c r="N61" s="8"/>
      <c r="O61" s="8"/>
      <c r="P61" s="8"/>
    </row>
    <row r="62" spans="1:31" ht="101.25" customHeight="1" x14ac:dyDescent="0.2">
      <c r="A62" s="13" t="s">
        <v>27</v>
      </c>
      <c r="B62" s="67" t="str">
        <f t="shared" ref="B62:P62" si="33">B22</f>
        <v>調査数</v>
      </c>
      <c r="C62" s="68" t="str">
        <f t="shared" si="33"/>
        <v>テレビ（データ放送を除く）</v>
      </c>
      <c r="D62" s="69" t="str">
        <f t="shared" si="33"/>
        <v>テレビのデータ放送</v>
      </c>
      <c r="E62" s="69" t="str">
        <f t="shared" si="33"/>
        <v>ラジオ</v>
      </c>
      <c r="F62" s="69" t="str">
        <f t="shared" si="33"/>
        <v>新聞</v>
      </c>
      <c r="G62" s="69" t="str">
        <f t="shared" si="33"/>
        <v>　　　フェイスブック、ツイッターなどのSNS
（ソーシャル・ネットワーキング・サービス）</v>
      </c>
      <c r="H62" s="69" t="str">
        <f t="shared" si="33"/>
        <v>メールマガジン</v>
      </c>
      <c r="I62" s="70" t="str">
        <f t="shared" si="33"/>
        <v>新聞</v>
      </c>
      <c r="J62" s="115" t="str">
        <f t="shared" si="33"/>
        <v>雑誌</v>
      </c>
      <c r="K62" s="69" t="str">
        <f t="shared" si="33"/>
        <v>　　　　　　　　　　　　　　　　フリーペーパー
（戸別配布される無料の地域情報誌など）</v>
      </c>
      <c r="L62" s="69" t="str">
        <f t="shared" si="33"/>
        <v>国、県、市町村の広報紙やホームページ</v>
      </c>
      <c r="M62" s="69" t="str">
        <f t="shared" si="33"/>
        <v>自治会の連絡網、回覧板など</v>
      </c>
      <c r="N62" s="70" t="str">
        <f t="shared" si="33"/>
        <v>友人、知人からのクチコミ</v>
      </c>
      <c r="O62" s="70" t="str">
        <f t="shared" si="33"/>
        <v>その他</v>
      </c>
      <c r="P62" s="71">
        <f t="shared" si="33"/>
        <v>0</v>
      </c>
      <c r="Q62" s="111" t="s">
        <v>122</v>
      </c>
      <c r="R62" s="223"/>
    </row>
    <row r="63" spans="1:31" ht="13.5" customHeight="1" x14ac:dyDescent="0.2">
      <c r="A63" s="286" t="str">
        <f>'問2S（表）'!A52</f>
        <v>全体(n = 1,553 )　　</v>
      </c>
      <c r="B63" s="36">
        <f>'問4M（表）'!B61</f>
        <v>1553</v>
      </c>
      <c r="C63" s="36">
        <f t="shared" ref="C63:O63" si="34">SUM(C65,C67,C69,C71,C73)</f>
        <v>1118</v>
      </c>
      <c r="D63" s="36">
        <f t="shared" si="34"/>
        <v>312</v>
      </c>
      <c r="E63" s="36">
        <f t="shared" si="34"/>
        <v>201</v>
      </c>
      <c r="F63" s="36">
        <f t="shared" si="34"/>
        <v>952</v>
      </c>
      <c r="G63" s="36">
        <f t="shared" si="34"/>
        <v>354</v>
      </c>
      <c r="H63" s="36">
        <f t="shared" si="34"/>
        <v>47</v>
      </c>
      <c r="I63" s="36">
        <f t="shared" si="34"/>
        <v>820</v>
      </c>
      <c r="J63" s="36">
        <f t="shared" si="34"/>
        <v>163</v>
      </c>
      <c r="K63" s="36">
        <f t="shared" si="34"/>
        <v>227</v>
      </c>
      <c r="L63" s="36">
        <f t="shared" si="34"/>
        <v>419</v>
      </c>
      <c r="M63" s="36">
        <f t="shared" si="34"/>
        <v>407</v>
      </c>
      <c r="N63" s="36">
        <f t="shared" si="34"/>
        <v>457</v>
      </c>
      <c r="O63" s="36">
        <f t="shared" si="34"/>
        <v>10</v>
      </c>
      <c r="P63" s="36"/>
      <c r="Q63" s="112">
        <f>SUM($C63:P63)</f>
        <v>5487</v>
      </c>
      <c r="R63" s="185"/>
    </row>
    <row r="64" spans="1:31" x14ac:dyDescent="0.2">
      <c r="A64" s="287"/>
      <c r="B64" s="20">
        <f>B63/$B$63*100</f>
        <v>100</v>
      </c>
      <c r="C64" s="20">
        <f t="shared" ref="C64:O64" si="35">C63/$B63*100</f>
        <v>71.989697359948494</v>
      </c>
      <c r="D64" s="20">
        <f t="shared" si="35"/>
        <v>20.09014810045074</v>
      </c>
      <c r="E64" s="20">
        <f t="shared" si="35"/>
        <v>12.942691564713456</v>
      </c>
      <c r="F64" s="20">
        <f t="shared" si="35"/>
        <v>61.300708306503537</v>
      </c>
      <c r="G64" s="20">
        <f t="shared" si="35"/>
        <v>22.794591113972956</v>
      </c>
      <c r="H64" s="20">
        <f t="shared" si="35"/>
        <v>3.0264005151320026</v>
      </c>
      <c r="I64" s="20">
        <f t="shared" si="35"/>
        <v>52.801030264005156</v>
      </c>
      <c r="J64" s="20">
        <f t="shared" si="35"/>
        <v>10.495814552479073</v>
      </c>
      <c r="K64" s="20">
        <f t="shared" si="35"/>
        <v>14.616870573084354</v>
      </c>
      <c r="L64" s="20">
        <f t="shared" si="35"/>
        <v>26.980038634900193</v>
      </c>
      <c r="M64" s="20">
        <f t="shared" si="35"/>
        <v>26.207340631036701</v>
      </c>
      <c r="N64" s="20">
        <f t="shared" si="35"/>
        <v>29.426915647134578</v>
      </c>
      <c r="O64" s="20">
        <f t="shared" si="35"/>
        <v>0.64391500321957496</v>
      </c>
      <c r="P64" s="20"/>
      <c r="Q64" s="112"/>
    </row>
    <row r="65" spans="1:31" ht="13.5" customHeight="1" x14ac:dyDescent="0.2">
      <c r="A65" s="286" t="str">
        <f>'問2S（表）'!A54</f>
        <v>岐阜圏域(n = 584 )　　</v>
      </c>
      <c r="B65" s="36">
        <f>'問4M（表）'!B63</f>
        <v>584</v>
      </c>
      <c r="C65" s="32">
        <v>432</v>
      </c>
      <c r="D65" s="33">
        <v>112</v>
      </c>
      <c r="E65" s="33">
        <v>73</v>
      </c>
      <c r="F65" s="33">
        <v>364</v>
      </c>
      <c r="G65" s="33">
        <v>145</v>
      </c>
      <c r="H65" s="33">
        <v>17</v>
      </c>
      <c r="I65" s="34">
        <v>314</v>
      </c>
      <c r="J65" s="49">
        <v>68</v>
      </c>
      <c r="K65" s="48">
        <v>104</v>
      </c>
      <c r="L65" s="33">
        <v>160</v>
      </c>
      <c r="M65" s="33">
        <v>148</v>
      </c>
      <c r="N65" s="33">
        <v>156</v>
      </c>
      <c r="O65" s="34">
        <v>4</v>
      </c>
      <c r="P65" s="34"/>
      <c r="Q65" s="112">
        <f>SUM($C65:P65)</f>
        <v>2097</v>
      </c>
      <c r="R65" t="str">
        <f>" 岐阜圏域（N = "&amp;Q66&amp;" : n = "&amp;B65&amp;"）"</f>
        <v xml:space="preserve"> 岐阜圏域（N = 2,097 : n = 584）</v>
      </c>
    </row>
    <row r="66" spans="1:31" x14ac:dyDescent="0.2">
      <c r="A66" s="287"/>
      <c r="B66" s="20">
        <f>B65/$B$63*100</f>
        <v>37.604636188023186</v>
      </c>
      <c r="C66" s="20">
        <f t="shared" ref="C66:O66" si="36">C65/$B65*100</f>
        <v>73.972602739726028</v>
      </c>
      <c r="D66" s="20">
        <f t="shared" si="36"/>
        <v>19.17808219178082</v>
      </c>
      <c r="E66" s="20">
        <f t="shared" si="36"/>
        <v>12.5</v>
      </c>
      <c r="F66" s="20">
        <f t="shared" si="36"/>
        <v>62.328767123287676</v>
      </c>
      <c r="G66" s="20">
        <f t="shared" si="36"/>
        <v>24.828767123287669</v>
      </c>
      <c r="H66" s="20">
        <f t="shared" si="36"/>
        <v>2.9109589041095889</v>
      </c>
      <c r="I66" s="20">
        <f t="shared" si="36"/>
        <v>53.767123287671239</v>
      </c>
      <c r="J66" s="20">
        <f t="shared" si="36"/>
        <v>11.643835616438356</v>
      </c>
      <c r="K66" s="20">
        <f t="shared" si="36"/>
        <v>17.80821917808219</v>
      </c>
      <c r="L66" s="20">
        <f t="shared" si="36"/>
        <v>27.397260273972602</v>
      </c>
      <c r="M66" s="20">
        <f t="shared" si="36"/>
        <v>25.342465753424658</v>
      </c>
      <c r="N66" s="20">
        <f t="shared" si="36"/>
        <v>26.712328767123289</v>
      </c>
      <c r="O66" s="20">
        <f t="shared" si="36"/>
        <v>0.68493150684931503</v>
      </c>
      <c r="P66" s="20"/>
      <c r="Q66" s="226" t="s">
        <v>274</v>
      </c>
    </row>
    <row r="67" spans="1:31" ht="13.5" customHeight="1" x14ac:dyDescent="0.2">
      <c r="A67" s="286" t="str">
        <f>'問2S（表）'!A56</f>
        <v>西濃圏域(n = 280 )　　</v>
      </c>
      <c r="B67" s="36">
        <f>'問4M（表）'!B65</f>
        <v>280</v>
      </c>
      <c r="C67" s="32">
        <v>195</v>
      </c>
      <c r="D67" s="33">
        <v>68</v>
      </c>
      <c r="E67" s="33">
        <v>42</v>
      </c>
      <c r="F67" s="33">
        <v>177</v>
      </c>
      <c r="G67" s="33">
        <v>61</v>
      </c>
      <c r="H67" s="33">
        <v>7</v>
      </c>
      <c r="I67" s="34">
        <v>150</v>
      </c>
      <c r="J67" s="49">
        <v>29</v>
      </c>
      <c r="K67" s="48">
        <v>35</v>
      </c>
      <c r="L67" s="33">
        <v>74</v>
      </c>
      <c r="M67" s="33">
        <v>79</v>
      </c>
      <c r="N67" s="33">
        <v>75</v>
      </c>
      <c r="O67" s="34">
        <v>1</v>
      </c>
      <c r="P67" s="34"/>
      <c r="Q67" s="112">
        <f>SUM($C67:P67)</f>
        <v>993</v>
      </c>
      <c r="R67" t="str">
        <f>" 西濃圏域（N = "&amp;Q67&amp;" : n = "&amp;B67&amp;"）"</f>
        <v xml:space="preserve"> 西濃圏域（N = 993 : n = 280）</v>
      </c>
    </row>
    <row r="68" spans="1:31" x14ac:dyDescent="0.2">
      <c r="A68" s="287"/>
      <c r="B68" s="20">
        <f>B67/$B$63*100</f>
        <v>18.0296200901481</v>
      </c>
      <c r="C68" s="20">
        <f t="shared" ref="C68:O68" si="37">C67/$B67*100</f>
        <v>69.642857142857139</v>
      </c>
      <c r="D68" s="20">
        <f t="shared" si="37"/>
        <v>24.285714285714285</v>
      </c>
      <c r="E68" s="20">
        <f t="shared" si="37"/>
        <v>15</v>
      </c>
      <c r="F68" s="20">
        <f t="shared" si="37"/>
        <v>63.214285714285708</v>
      </c>
      <c r="G68" s="20">
        <f t="shared" si="37"/>
        <v>21.785714285714285</v>
      </c>
      <c r="H68" s="20">
        <f t="shared" si="37"/>
        <v>2.5</v>
      </c>
      <c r="I68" s="20">
        <f t="shared" si="37"/>
        <v>53.571428571428569</v>
      </c>
      <c r="J68" s="20">
        <f t="shared" si="37"/>
        <v>10.357142857142858</v>
      </c>
      <c r="K68" s="20">
        <f t="shared" si="37"/>
        <v>12.5</v>
      </c>
      <c r="L68" s="20">
        <f t="shared" si="37"/>
        <v>26.428571428571431</v>
      </c>
      <c r="M68" s="20">
        <f t="shared" si="37"/>
        <v>28.214285714285715</v>
      </c>
      <c r="N68" s="20">
        <f t="shared" si="37"/>
        <v>26.785714285714285</v>
      </c>
      <c r="O68" s="20">
        <f t="shared" si="37"/>
        <v>0.35714285714285715</v>
      </c>
      <c r="P68" s="20"/>
      <c r="Q68" s="112"/>
    </row>
    <row r="69" spans="1:31" ht="13.5" customHeight="1" x14ac:dyDescent="0.2">
      <c r="A69" s="286" t="str">
        <f>'問2S（表）'!A58</f>
        <v>中濃圏域(n = 279 )　　</v>
      </c>
      <c r="B69" s="36">
        <f>'問4M（表）'!B67</f>
        <v>279</v>
      </c>
      <c r="C69" s="32">
        <v>208</v>
      </c>
      <c r="D69" s="33">
        <v>56</v>
      </c>
      <c r="E69" s="33">
        <v>38</v>
      </c>
      <c r="F69" s="33">
        <v>171</v>
      </c>
      <c r="G69" s="33">
        <v>68</v>
      </c>
      <c r="H69" s="33">
        <v>14</v>
      </c>
      <c r="I69" s="34">
        <v>145</v>
      </c>
      <c r="J69" s="49">
        <v>32</v>
      </c>
      <c r="K69" s="48">
        <v>35</v>
      </c>
      <c r="L69" s="33">
        <v>76</v>
      </c>
      <c r="M69" s="33">
        <v>81</v>
      </c>
      <c r="N69" s="33">
        <v>94</v>
      </c>
      <c r="O69" s="34">
        <v>2</v>
      </c>
      <c r="P69" s="34"/>
      <c r="Q69" s="112">
        <f>SUM($C69:P69)</f>
        <v>1020</v>
      </c>
      <c r="R69" t="str">
        <f>" 中濃圏域（N = "&amp;Q70&amp;" : n = "&amp;B69&amp;"）"</f>
        <v xml:space="preserve"> 中濃圏域（N = 1,020 : n = 279）</v>
      </c>
    </row>
    <row r="70" spans="1:31" x14ac:dyDescent="0.2">
      <c r="A70" s="287"/>
      <c r="B70" s="20">
        <f>B69/$B$63*100</f>
        <v>17.965228589826143</v>
      </c>
      <c r="C70" s="20">
        <f t="shared" ref="C70:O70" si="38">C69/$B69*100</f>
        <v>74.551971326164875</v>
      </c>
      <c r="D70" s="20">
        <f t="shared" si="38"/>
        <v>20.071684587813621</v>
      </c>
      <c r="E70" s="20">
        <f t="shared" si="38"/>
        <v>13.620071684587815</v>
      </c>
      <c r="F70" s="20">
        <f t="shared" si="38"/>
        <v>61.29032258064516</v>
      </c>
      <c r="G70" s="20">
        <f t="shared" si="38"/>
        <v>24.372759856630825</v>
      </c>
      <c r="H70" s="20">
        <f t="shared" si="38"/>
        <v>5.0179211469534053</v>
      </c>
      <c r="I70" s="20">
        <f t="shared" si="38"/>
        <v>51.971326164874554</v>
      </c>
      <c r="J70" s="20">
        <f t="shared" si="38"/>
        <v>11.469534050179211</v>
      </c>
      <c r="K70" s="20">
        <f t="shared" si="38"/>
        <v>12.544802867383511</v>
      </c>
      <c r="L70" s="20">
        <f t="shared" si="38"/>
        <v>27.24014336917563</v>
      </c>
      <c r="M70" s="20">
        <f t="shared" si="38"/>
        <v>29.032258064516132</v>
      </c>
      <c r="N70" s="20">
        <f t="shared" si="38"/>
        <v>33.691756272401435</v>
      </c>
      <c r="O70" s="20">
        <f t="shared" si="38"/>
        <v>0.71684587813620071</v>
      </c>
      <c r="P70" s="20"/>
      <c r="Q70" s="226" t="s">
        <v>261</v>
      </c>
    </row>
    <row r="71" spans="1:31" ht="13.5" customHeight="1" x14ac:dyDescent="0.2">
      <c r="A71" s="286" t="str">
        <f>'問2S（表）'!A60</f>
        <v>東濃圏域(n = 262 )　　</v>
      </c>
      <c r="B71" s="36">
        <f>'問4M（表）'!B69</f>
        <v>262</v>
      </c>
      <c r="C71" s="32">
        <v>202</v>
      </c>
      <c r="D71" s="33">
        <v>57</v>
      </c>
      <c r="E71" s="33">
        <v>37</v>
      </c>
      <c r="F71" s="33">
        <v>170</v>
      </c>
      <c r="G71" s="33">
        <v>52</v>
      </c>
      <c r="H71" s="33">
        <v>7</v>
      </c>
      <c r="I71" s="34">
        <v>146</v>
      </c>
      <c r="J71" s="49">
        <v>26</v>
      </c>
      <c r="K71" s="48">
        <v>33</v>
      </c>
      <c r="L71" s="33">
        <v>72</v>
      </c>
      <c r="M71" s="33">
        <v>74</v>
      </c>
      <c r="N71" s="33">
        <v>90</v>
      </c>
      <c r="O71" s="34">
        <v>2</v>
      </c>
      <c r="P71" s="34"/>
      <c r="Q71" s="112">
        <f>SUM($C71:P71)</f>
        <v>968</v>
      </c>
      <c r="R71" t="str">
        <f>" 東濃圏域（N = "&amp;Q71&amp;" : n = "&amp;B71&amp;"）"</f>
        <v xml:space="preserve"> 東濃圏域（N = 968 : n = 262）</v>
      </c>
    </row>
    <row r="72" spans="1:31" x14ac:dyDescent="0.2">
      <c r="A72" s="287"/>
      <c r="B72" s="20">
        <f>B71/$B$63*100</f>
        <v>16.870573084352866</v>
      </c>
      <c r="C72" s="20">
        <f t="shared" ref="C72:O72" si="39">C71/$B71*100</f>
        <v>77.099236641221367</v>
      </c>
      <c r="D72" s="20">
        <f t="shared" si="39"/>
        <v>21.755725190839694</v>
      </c>
      <c r="E72" s="20">
        <f t="shared" si="39"/>
        <v>14.122137404580155</v>
      </c>
      <c r="F72" s="20">
        <f t="shared" si="39"/>
        <v>64.885496183206101</v>
      </c>
      <c r="G72" s="20">
        <f t="shared" si="39"/>
        <v>19.847328244274809</v>
      </c>
      <c r="H72" s="20">
        <f t="shared" si="39"/>
        <v>2.6717557251908395</v>
      </c>
      <c r="I72" s="20">
        <f t="shared" si="39"/>
        <v>55.725190839694662</v>
      </c>
      <c r="J72" s="20">
        <f t="shared" si="39"/>
        <v>9.9236641221374047</v>
      </c>
      <c r="K72" s="20">
        <f t="shared" si="39"/>
        <v>12.595419847328243</v>
      </c>
      <c r="L72" s="20">
        <f t="shared" si="39"/>
        <v>27.480916030534353</v>
      </c>
      <c r="M72" s="20">
        <f t="shared" si="39"/>
        <v>28.244274809160309</v>
      </c>
      <c r="N72" s="20">
        <f t="shared" si="39"/>
        <v>34.351145038167942</v>
      </c>
      <c r="O72" s="20">
        <f t="shared" si="39"/>
        <v>0.76335877862595414</v>
      </c>
      <c r="P72" s="20"/>
      <c r="Q72" s="214"/>
    </row>
    <row r="73" spans="1:31" x14ac:dyDescent="0.2">
      <c r="A73" s="286" t="str">
        <f>'問2S（表）'!A62</f>
        <v>飛騨圏域(n = 114 )　　</v>
      </c>
      <c r="B73" s="36">
        <f>'問4M（表）'!B71</f>
        <v>114</v>
      </c>
      <c r="C73" s="32">
        <v>81</v>
      </c>
      <c r="D73" s="33">
        <v>19</v>
      </c>
      <c r="E73" s="33">
        <v>11</v>
      </c>
      <c r="F73" s="33">
        <v>70</v>
      </c>
      <c r="G73" s="33">
        <v>28</v>
      </c>
      <c r="H73" s="33">
        <v>2</v>
      </c>
      <c r="I73" s="34">
        <v>65</v>
      </c>
      <c r="J73" s="49">
        <v>8</v>
      </c>
      <c r="K73" s="48">
        <v>20</v>
      </c>
      <c r="L73" s="33">
        <v>37</v>
      </c>
      <c r="M73" s="33">
        <v>25</v>
      </c>
      <c r="N73" s="33">
        <v>42</v>
      </c>
      <c r="O73" s="34">
        <v>1</v>
      </c>
      <c r="P73" s="34"/>
      <c r="Q73" s="112">
        <f>SUM($C73:P73)</f>
        <v>409</v>
      </c>
      <c r="R73" t="str">
        <f>" 飛騨圏域（N = "&amp;Q73&amp;" : n = "&amp;B73&amp;"）"</f>
        <v xml:space="preserve"> 飛騨圏域（N = 409 : n = 114）</v>
      </c>
    </row>
    <row r="74" spans="1:31" x14ac:dyDescent="0.2">
      <c r="A74" s="287"/>
      <c r="B74" s="20">
        <f>B73/$B$63*100</f>
        <v>7.3406310367031544</v>
      </c>
      <c r="C74" s="20">
        <f t="shared" ref="C74:O74" si="40">C73/$B73*100</f>
        <v>71.05263157894737</v>
      </c>
      <c r="D74" s="20">
        <f t="shared" si="40"/>
        <v>16.666666666666664</v>
      </c>
      <c r="E74" s="20">
        <f t="shared" si="40"/>
        <v>9.6491228070175428</v>
      </c>
      <c r="F74" s="20">
        <f t="shared" si="40"/>
        <v>61.403508771929829</v>
      </c>
      <c r="G74" s="20">
        <f t="shared" si="40"/>
        <v>24.561403508771928</v>
      </c>
      <c r="H74" s="20">
        <f t="shared" si="40"/>
        <v>1.7543859649122806</v>
      </c>
      <c r="I74" s="20">
        <f t="shared" si="40"/>
        <v>57.017543859649123</v>
      </c>
      <c r="J74" s="20">
        <f t="shared" si="40"/>
        <v>7.0175438596491224</v>
      </c>
      <c r="K74" s="20">
        <f t="shared" si="40"/>
        <v>17.543859649122805</v>
      </c>
      <c r="L74" s="20">
        <f t="shared" si="40"/>
        <v>32.456140350877192</v>
      </c>
      <c r="M74" s="20">
        <f t="shared" si="40"/>
        <v>21.929824561403507</v>
      </c>
      <c r="N74" s="20">
        <f t="shared" si="40"/>
        <v>36.84210526315789</v>
      </c>
      <c r="O74" s="20">
        <f t="shared" si="40"/>
        <v>0.8771929824561403</v>
      </c>
      <c r="P74" s="20"/>
      <c r="Q74" s="214"/>
    </row>
    <row r="75" spans="1:31" s="205" customFormat="1" x14ac:dyDescent="0.2">
      <c r="A75" s="203"/>
      <c r="B75" s="201"/>
      <c r="C75" s="191">
        <f>_xlfn.RANK.EQ(C64,$C$64:$R$64,0)</f>
        <v>1</v>
      </c>
      <c r="D75" s="191">
        <f t="shared" ref="D75:P75" si="41">_xlfn.RANK.EQ(D64,$C$64:$R$64,0)</f>
        <v>8</v>
      </c>
      <c r="E75" s="191">
        <f t="shared" si="41"/>
        <v>10</v>
      </c>
      <c r="F75" s="191">
        <f t="shared" si="41"/>
        <v>2</v>
      </c>
      <c r="G75" s="191">
        <f t="shared" si="41"/>
        <v>7</v>
      </c>
      <c r="H75" s="191">
        <f t="shared" si="41"/>
        <v>12</v>
      </c>
      <c r="I75" s="191">
        <f t="shared" si="41"/>
        <v>3</v>
      </c>
      <c r="J75" s="191">
        <f t="shared" si="41"/>
        <v>11</v>
      </c>
      <c r="K75" s="191">
        <f t="shared" si="41"/>
        <v>9</v>
      </c>
      <c r="L75" s="191">
        <f t="shared" si="41"/>
        <v>5</v>
      </c>
      <c r="M75" s="191">
        <f t="shared" si="41"/>
        <v>6</v>
      </c>
      <c r="N75" s="191">
        <f t="shared" si="41"/>
        <v>4</v>
      </c>
      <c r="O75" s="191">
        <f t="shared" si="41"/>
        <v>13</v>
      </c>
      <c r="P75" s="191" t="e">
        <f t="shared" si="41"/>
        <v>#N/A</v>
      </c>
      <c r="Q75" s="204"/>
    </row>
    <row r="76" spans="1:31" x14ac:dyDescent="0.2">
      <c r="A76" s="26" t="s">
        <v>63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31" ht="12.75" customHeight="1" x14ac:dyDescent="0.2">
      <c r="A77" s="6" t="s">
        <v>4</v>
      </c>
      <c r="B77" s="4"/>
      <c r="C77" s="27">
        <v>1</v>
      </c>
      <c r="D77" s="27">
        <v>2</v>
      </c>
      <c r="E77" s="27">
        <v>3</v>
      </c>
      <c r="F77" s="27">
        <v>4</v>
      </c>
      <c r="G77" s="27">
        <v>5</v>
      </c>
      <c r="H77" s="27">
        <v>6</v>
      </c>
      <c r="I77" s="27">
        <v>7</v>
      </c>
      <c r="J77" s="27">
        <v>8</v>
      </c>
      <c r="K77" s="27">
        <v>9</v>
      </c>
      <c r="L77" s="27">
        <v>10</v>
      </c>
      <c r="M77" s="27">
        <v>11</v>
      </c>
      <c r="N77" s="27">
        <v>12</v>
      </c>
      <c r="O77" s="27">
        <v>13</v>
      </c>
      <c r="P77" s="27">
        <v>14</v>
      </c>
      <c r="R77" s="53"/>
      <c r="S77" s="27">
        <v>1</v>
      </c>
      <c r="T77" s="27">
        <v>2</v>
      </c>
      <c r="U77" s="27">
        <v>3</v>
      </c>
      <c r="V77" s="27">
        <v>4</v>
      </c>
      <c r="W77" s="27">
        <v>5</v>
      </c>
      <c r="X77" s="27">
        <v>6</v>
      </c>
      <c r="Y77" s="27">
        <v>7</v>
      </c>
      <c r="Z77" s="27">
        <v>8</v>
      </c>
      <c r="AA77" s="27">
        <v>9</v>
      </c>
      <c r="AB77" s="27">
        <v>10</v>
      </c>
      <c r="AC77" s="27">
        <v>11</v>
      </c>
      <c r="AD77" s="27">
        <v>12</v>
      </c>
      <c r="AE77" s="27">
        <v>13</v>
      </c>
    </row>
    <row r="78" spans="1:31" ht="101.25" customHeight="1" x14ac:dyDescent="0.2">
      <c r="A78" s="12" t="str">
        <f>A62</f>
        <v>【居住圏域別】</v>
      </c>
      <c r="B78" s="67" t="s">
        <v>161</v>
      </c>
      <c r="C78" s="68" t="s">
        <v>207</v>
      </c>
      <c r="D78" s="69" t="s">
        <v>224</v>
      </c>
      <c r="E78" s="69" t="s">
        <v>225</v>
      </c>
      <c r="F78" s="69" t="s">
        <v>226</v>
      </c>
      <c r="G78" s="69" t="s">
        <v>227</v>
      </c>
      <c r="H78" s="69" t="s">
        <v>228</v>
      </c>
      <c r="I78" s="70" t="s">
        <v>205</v>
      </c>
      <c r="J78" s="115" t="s">
        <v>206</v>
      </c>
      <c r="K78" s="69" t="s">
        <v>229</v>
      </c>
      <c r="L78" s="69" t="s">
        <v>181</v>
      </c>
      <c r="M78" s="69" t="s">
        <v>230</v>
      </c>
      <c r="N78" s="70" t="s">
        <v>182</v>
      </c>
      <c r="O78" s="70" t="s">
        <v>60</v>
      </c>
      <c r="P78" s="71"/>
      <c r="Q78" s="52" t="s">
        <v>35</v>
      </c>
      <c r="R78" s="12" t="str">
        <f>A78</f>
        <v>【居住圏域別】</v>
      </c>
      <c r="S78" s="68" t="str">
        <f>C78</f>
        <v>テレビ（データ放送を除く）</v>
      </c>
      <c r="T78" s="69" t="str">
        <f t="shared" ref="T78:AE78" si="42">D78</f>
        <v>インターネット（行政機関のホームページを除く）</v>
      </c>
      <c r="U78" s="69" t="str">
        <f t="shared" si="42"/>
        <v>新聞</v>
      </c>
      <c r="V78" s="69" t="str">
        <f t="shared" si="42"/>
        <v>友人、知人からのクチコミ</v>
      </c>
      <c r="W78" s="69" t="str">
        <f t="shared" si="42"/>
        <v>国、県、市町村の広報紙やホームページ</v>
      </c>
      <c r="X78" s="69" t="str">
        <f t="shared" si="42"/>
        <v>自治会の連絡網、回覧板など</v>
      </c>
      <c r="Y78" s="70" t="str">
        <f t="shared" si="42"/>
        <v>　　　フェイスブック、ツイッターなどのSNS
（ソーシャル・ネットワーキング・サービス）</v>
      </c>
      <c r="Z78" s="115" t="str">
        <f t="shared" si="42"/>
        <v>テレビのデータ放送</v>
      </c>
      <c r="AA78" s="69" t="str">
        <f t="shared" si="42"/>
        <v>　　　　　　　　　　　　　　　　フリーペーパー
（戸別配布される無料の地域情報誌など）</v>
      </c>
      <c r="AB78" s="69" t="str">
        <f t="shared" si="42"/>
        <v>ラジオ</v>
      </c>
      <c r="AC78" s="69" t="str">
        <f t="shared" si="42"/>
        <v>雑誌</v>
      </c>
      <c r="AD78" s="70" t="str">
        <f t="shared" si="42"/>
        <v>メールマガジン</v>
      </c>
      <c r="AE78" s="71" t="str">
        <f t="shared" si="42"/>
        <v>その他</v>
      </c>
    </row>
    <row r="79" spans="1:31" ht="12.75" customHeight="1" x14ac:dyDescent="0.2">
      <c r="A79" s="286" t="str">
        <f>A63</f>
        <v>全体(n = 1,553 )　　</v>
      </c>
      <c r="B79" s="122">
        <f>B63</f>
        <v>1553</v>
      </c>
      <c r="C79" s="130">
        <v>1118</v>
      </c>
      <c r="D79" s="131">
        <v>952</v>
      </c>
      <c r="E79" s="131">
        <v>820</v>
      </c>
      <c r="F79" s="131">
        <v>457</v>
      </c>
      <c r="G79" s="131">
        <v>419</v>
      </c>
      <c r="H79" s="131">
        <v>407</v>
      </c>
      <c r="I79" s="132">
        <v>354</v>
      </c>
      <c r="J79" s="150">
        <v>312</v>
      </c>
      <c r="K79" s="131">
        <v>227</v>
      </c>
      <c r="L79" s="131">
        <v>201</v>
      </c>
      <c r="M79" s="131">
        <v>163</v>
      </c>
      <c r="N79" s="132">
        <v>47</v>
      </c>
      <c r="O79" s="132">
        <v>10</v>
      </c>
      <c r="P79" s="133"/>
      <c r="R79" s="101" t="str">
        <f>A81</f>
        <v>岐阜圏域(n = 584 )　　</v>
      </c>
      <c r="S79" s="92">
        <f>C82</f>
        <v>74.482758620689665</v>
      </c>
      <c r="T79" s="93">
        <f t="shared" ref="T79:AE79" si="43">D82</f>
        <v>62.758620689655174</v>
      </c>
      <c r="U79" s="93">
        <f t="shared" si="43"/>
        <v>54.137931034482754</v>
      </c>
      <c r="V79" s="93">
        <f t="shared" si="43"/>
        <v>26.896551724137929</v>
      </c>
      <c r="W79" s="93">
        <f t="shared" si="43"/>
        <v>27.586206896551722</v>
      </c>
      <c r="X79" s="93">
        <f t="shared" si="43"/>
        <v>25.517241379310345</v>
      </c>
      <c r="Y79" s="94">
        <f t="shared" si="43"/>
        <v>25</v>
      </c>
      <c r="Z79" s="117">
        <f t="shared" si="43"/>
        <v>19.310344827586206</v>
      </c>
      <c r="AA79" s="93">
        <f t="shared" si="43"/>
        <v>17.931034482758619</v>
      </c>
      <c r="AB79" s="93">
        <f t="shared" si="43"/>
        <v>12.586206896551724</v>
      </c>
      <c r="AC79" s="93">
        <f t="shared" si="43"/>
        <v>11.724137931034482</v>
      </c>
      <c r="AD79" s="94">
        <f t="shared" si="43"/>
        <v>2.9310344827586206</v>
      </c>
      <c r="AE79" s="95">
        <f t="shared" si="43"/>
        <v>0.68965517241379315</v>
      </c>
    </row>
    <row r="80" spans="1:31" ht="12.75" customHeight="1" x14ac:dyDescent="0.2">
      <c r="A80" s="287"/>
      <c r="B80" s="123">
        <f>B64</f>
        <v>100</v>
      </c>
      <c r="C80" s="134">
        <v>74.039735099337747</v>
      </c>
      <c r="D80" s="135">
        <v>63.046357615894046</v>
      </c>
      <c r="E80" s="135">
        <v>54.304635761589402</v>
      </c>
      <c r="F80" s="135">
        <v>30.264900662251655</v>
      </c>
      <c r="G80" s="135">
        <v>27.748344370860927</v>
      </c>
      <c r="H80" s="135">
        <v>26.953642384105958</v>
      </c>
      <c r="I80" s="136">
        <v>23.443708609271525</v>
      </c>
      <c r="J80" s="151">
        <v>20.662251655629138</v>
      </c>
      <c r="K80" s="135">
        <v>15.033112582781458</v>
      </c>
      <c r="L80" s="135">
        <v>13.311258278145695</v>
      </c>
      <c r="M80" s="135">
        <v>10.794701986754966</v>
      </c>
      <c r="N80" s="136">
        <v>3.1125827814569536</v>
      </c>
      <c r="O80" s="136">
        <v>0.66225165562913912</v>
      </c>
      <c r="P80" s="137"/>
      <c r="R80" s="103" t="str">
        <f>A83</f>
        <v>西濃圏域(n = 280 )　　</v>
      </c>
      <c r="S80" s="96">
        <f>C84</f>
        <v>70.397111913357406</v>
      </c>
      <c r="T80" s="97">
        <f t="shared" ref="T80:AE80" si="44">D84</f>
        <v>63.898916967509024</v>
      </c>
      <c r="U80" s="97">
        <f t="shared" si="44"/>
        <v>54.151624548736464</v>
      </c>
      <c r="V80" s="97">
        <f t="shared" si="44"/>
        <v>27.075812274368232</v>
      </c>
      <c r="W80" s="97">
        <f t="shared" si="44"/>
        <v>26.714801444043324</v>
      </c>
      <c r="X80" s="97">
        <f t="shared" si="44"/>
        <v>28.51985559566787</v>
      </c>
      <c r="Y80" s="98">
        <f t="shared" si="44"/>
        <v>22.021660649819495</v>
      </c>
      <c r="Z80" s="118">
        <f t="shared" si="44"/>
        <v>24.548736462093864</v>
      </c>
      <c r="AA80" s="97">
        <f t="shared" si="44"/>
        <v>12.63537906137184</v>
      </c>
      <c r="AB80" s="97">
        <f t="shared" si="44"/>
        <v>15.162454873646208</v>
      </c>
      <c r="AC80" s="97">
        <f t="shared" si="44"/>
        <v>10.469314079422382</v>
      </c>
      <c r="AD80" s="98">
        <f t="shared" si="44"/>
        <v>2.5270758122743682</v>
      </c>
      <c r="AE80" s="99">
        <f t="shared" si="44"/>
        <v>0.36101083032490977</v>
      </c>
    </row>
    <row r="81" spans="1:31" ht="12.75" customHeight="1" x14ac:dyDescent="0.2">
      <c r="A81" s="286" t="str">
        <f>A65</f>
        <v>岐阜圏域(n = 584 )　　</v>
      </c>
      <c r="B81" s="122">
        <f t="shared" ref="B81:B90" si="45">B65</f>
        <v>584</v>
      </c>
      <c r="C81" s="138">
        <v>432</v>
      </c>
      <c r="D81" s="139">
        <v>364</v>
      </c>
      <c r="E81" s="139">
        <v>314</v>
      </c>
      <c r="F81" s="139">
        <v>156</v>
      </c>
      <c r="G81" s="139">
        <v>160</v>
      </c>
      <c r="H81" s="139">
        <v>148</v>
      </c>
      <c r="I81" s="149">
        <v>145</v>
      </c>
      <c r="J81" s="152">
        <v>112</v>
      </c>
      <c r="K81" s="139">
        <v>104</v>
      </c>
      <c r="L81" s="139">
        <v>73</v>
      </c>
      <c r="M81" s="139">
        <v>68</v>
      </c>
      <c r="N81" s="139">
        <v>17</v>
      </c>
      <c r="O81" s="149">
        <v>4</v>
      </c>
      <c r="P81" s="140"/>
      <c r="Q81" s="185">
        <f>SUM(C81:P81)</f>
        <v>2097</v>
      </c>
      <c r="R81" s="103" t="str">
        <f>A85</f>
        <v>中濃圏域(n = 279 )　　</v>
      </c>
      <c r="S81" s="96">
        <f>C86</f>
        <v>74.551971326164875</v>
      </c>
      <c r="T81" s="97">
        <f t="shared" ref="T81:AE81" si="46">D86</f>
        <v>61.29032258064516</v>
      </c>
      <c r="U81" s="97">
        <f t="shared" si="46"/>
        <v>51.971326164874554</v>
      </c>
      <c r="V81" s="97">
        <f t="shared" si="46"/>
        <v>33.691756272401435</v>
      </c>
      <c r="W81" s="97">
        <f t="shared" si="46"/>
        <v>27.24014336917563</v>
      </c>
      <c r="X81" s="97">
        <f t="shared" si="46"/>
        <v>29.032258064516132</v>
      </c>
      <c r="Y81" s="98">
        <f t="shared" si="46"/>
        <v>24.372759856630825</v>
      </c>
      <c r="Z81" s="118">
        <f t="shared" si="46"/>
        <v>20.071684587813621</v>
      </c>
      <c r="AA81" s="97">
        <f t="shared" si="46"/>
        <v>12.544802867383511</v>
      </c>
      <c r="AB81" s="97">
        <f t="shared" si="46"/>
        <v>13.620071684587815</v>
      </c>
      <c r="AC81" s="97">
        <f t="shared" si="46"/>
        <v>11.469534050179211</v>
      </c>
      <c r="AD81" s="98">
        <f t="shared" si="46"/>
        <v>5.0179211469534053</v>
      </c>
      <c r="AE81" s="99">
        <f t="shared" si="46"/>
        <v>0.71684587813620071</v>
      </c>
    </row>
    <row r="82" spans="1:31" ht="12.75" customHeight="1" x14ac:dyDescent="0.2">
      <c r="A82" s="287"/>
      <c r="B82" s="123">
        <f t="shared" si="45"/>
        <v>37.604636188023186</v>
      </c>
      <c r="C82" s="134">
        <v>74.482758620689665</v>
      </c>
      <c r="D82" s="135">
        <v>62.758620689655174</v>
      </c>
      <c r="E82" s="135">
        <v>54.137931034482754</v>
      </c>
      <c r="F82" s="135">
        <v>26.896551724137929</v>
      </c>
      <c r="G82" s="135">
        <v>27.586206896551722</v>
      </c>
      <c r="H82" s="135">
        <v>25.517241379310345</v>
      </c>
      <c r="I82" s="136">
        <v>25</v>
      </c>
      <c r="J82" s="151">
        <v>19.310344827586206</v>
      </c>
      <c r="K82" s="135">
        <v>17.931034482758619</v>
      </c>
      <c r="L82" s="135">
        <v>12.586206896551724</v>
      </c>
      <c r="M82" s="135">
        <v>11.724137931034482</v>
      </c>
      <c r="N82" s="135">
        <v>2.9310344827586206</v>
      </c>
      <c r="O82" s="136">
        <v>0.68965517241379315</v>
      </c>
      <c r="P82" s="137"/>
      <c r="R82" s="103" t="str">
        <f>A87</f>
        <v>東濃圏域(n = 262 )　　</v>
      </c>
      <c r="S82" s="96">
        <f>C88</f>
        <v>77.099236641221367</v>
      </c>
      <c r="T82" s="97">
        <f t="shared" ref="T82:AE82" si="47">D88</f>
        <v>64.885496183206101</v>
      </c>
      <c r="U82" s="97">
        <f t="shared" si="47"/>
        <v>55.725190839694662</v>
      </c>
      <c r="V82" s="97">
        <f t="shared" si="47"/>
        <v>34.351145038167942</v>
      </c>
      <c r="W82" s="97">
        <f t="shared" si="47"/>
        <v>27.480916030534353</v>
      </c>
      <c r="X82" s="97">
        <f t="shared" si="47"/>
        <v>28.244274809160309</v>
      </c>
      <c r="Y82" s="98">
        <f t="shared" si="47"/>
        <v>19.847328244274809</v>
      </c>
      <c r="Z82" s="118">
        <f t="shared" si="47"/>
        <v>21.755725190839694</v>
      </c>
      <c r="AA82" s="97">
        <f t="shared" si="47"/>
        <v>12.595419847328243</v>
      </c>
      <c r="AB82" s="97">
        <f t="shared" si="47"/>
        <v>14.122137404580155</v>
      </c>
      <c r="AC82" s="97">
        <f t="shared" si="47"/>
        <v>9.9236641221374047</v>
      </c>
      <c r="AD82" s="98">
        <f t="shared" si="47"/>
        <v>2.6717557251908395</v>
      </c>
      <c r="AE82" s="99">
        <f t="shared" si="47"/>
        <v>0.76335877862595414</v>
      </c>
    </row>
    <row r="83" spans="1:31" ht="13.5" customHeight="1" x14ac:dyDescent="0.2">
      <c r="A83" s="286" t="str">
        <f>A67</f>
        <v>西濃圏域(n = 280 )　　</v>
      </c>
      <c r="B83" s="122">
        <f t="shared" si="45"/>
        <v>280</v>
      </c>
      <c r="C83" s="138">
        <v>195</v>
      </c>
      <c r="D83" s="139">
        <v>177</v>
      </c>
      <c r="E83" s="139">
        <v>150</v>
      </c>
      <c r="F83" s="139">
        <v>75</v>
      </c>
      <c r="G83" s="139">
        <v>74</v>
      </c>
      <c r="H83" s="139">
        <v>79</v>
      </c>
      <c r="I83" s="149">
        <v>61</v>
      </c>
      <c r="J83" s="152">
        <v>68</v>
      </c>
      <c r="K83" s="139">
        <v>35</v>
      </c>
      <c r="L83" s="139">
        <v>42</v>
      </c>
      <c r="M83" s="139">
        <v>29</v>
      </c>
      <c r="N83" s="139">
        <v>7</v>
      </c>
      <c r="O83" s="149">
        <v>1</v>
      </c>
      <c r="P83" s="140"/>
      <c r="R83" s="102" t="str">
        <f>A89</f>
        <v>飛騨圏域(n = 114 )　　</v>
      </c>
      <c r="S83" s="86">
        <f>C90</f>
        <v>72.321428571428569</v>
      </c>
      <c r="T83" s="87">
        <f t="shared" ref="T83:AE83" si="48">D90</f>
        <v>62.5</v>
      </c>
      <c r="U83" s="87">
        <f t="shared" si="48"/>
        <v>58.035714285714292</v>
      </c>
      <c r="V83" s="87">
        <f t="shared" si="48"/>
        <v>37.5</v>
      </c>
      <c r="W83" s="87">
        <f t="shared" si="48"/>
        <v>33.035714285714285</v>
      </c>
      <c r="X83" s="87">
        <f t="shared" si="48"/>
        <v>22.321428571428573</v>
      </c>
      <c r="Y83" s="88">
        <f t="shared" si="48"/>
        <v>25</v>
      </c>
      <c r="Z83" s="116">
        <f t="shared" si="48"/>
        <v>16.964285714285715</v>
      </c>
      <c r="AA83" s="87">
        <f t="shared" si="48"/>
        <v>17.857142857142858</v>
      </c>
      <c r="AB83" s="87">
        <f t="shared" si="48"/>
        <v>9.8214285714285712</v>
      </c>
      <c r="AC83" s="87">
        <f t="shared" si="48"/>
        <v>7.1428571428571423</v>
      </c>
      <c r="AD83" s="88">
        <f t="shared" si="48"/>
        <v>1.7857142857142856</v>
      </c>
      <c r="AE83" s="89">
        <f t="shared" si="48"/>
        <v>0.89285714285714279</v>
      </c>
    </row>
    <row r="84" spans="1:31" x14ac:dyDescent="0.2">
      <c r="A84" s="287"/>
      <c r="B84" s="123">
        <f t="shared" si="45"/>
        <v>18.0296200901481</v>
      </c>
      <c r="C84" s="134">
        <v>70.397111913357406</v>
      </c>
      <c r="D84" s="135">
        <v>63.898916967509024</v>
      </c>
      <c r="E84" s="135">
        <v>54.151624548736464</v>
      </c>
      <c r="F84" s="135">
        <v>27.075812274368232</v>
      </c>
      <c r="G84" s="135">
        <v>26.714801444043324</v>
      </c>
      <c r="H84" s="135">
        <v>28.51985559566787</v>
      </c>
      <c r="I84" s="136">
        <v>22.021660649819495</v>
      </c>
      <c r="J84" s="151">
        <v>24.548736462093864</v>
      </c>
      <c r="K84" s="135">
        <v>12.63537906137184</v>
      </c>
      <c r="L84" s="135">
        <v>15.162454873646208</v>
      </c>
      <c r="M84" s="135">
        <v>10.469314079422382</v>
      </c>
      <c r="N84" s="135">
        <v>2.5270758122743682</v>
      </c>
      <c r="O84" s="136">
        <v>0.36101083032490977</v>
      </c>
      <c r="P84" s="137"/>
    </row>
    <row r="85" spans="1:31" x14ac:dyDescent="0.2">
      <c r="A85" s="286" t="str">
        <f>A69</f>
        <v>中濃圏域(n = 279 )　　</v>
      </c>
      <c r="B85" s="122">
        <f t="shared" si="45"/>
        <v>279</v>
      </c>
      <c r="C85" s="138">
        <v>208</v>
      </c>
      <c r="D85" s="139">
        <v>171</v>
      </c>
      <c r="E85" s="139">
        <v>145</v>
      </c>
      <c r="F85" s="139">
        <v>94</v>
      </c>
      <c r="G85" s="139">
        <v>76</v>
      </c>
      <c r="H85" s="139">
        <v>81</v>
      </c>
      <c r="I85" s="149">
        <v>68</v>
      </c>
      <c r="J85" s="152">
        <v>56</v>
      </c>
      <c r="K85" s="139">
        <v>35</v>
      </c>
      <c r="L85" s="139">
        <v>38</v>
      </c>
      <c r="M85" s="139">
        <v>32</v>
      </c>
      <c r="N85" s="139">
        <v>14</v>
      </c>
      <c r="O85" s="149">
        <v>2</v>
      </c>
      <c r="P85" s="140"/>
    </row>
    <row r="86" spans="1:31" x14ac:dyDescent="0.2">
      <c r="A86" s="287"/>
      <c r="B86" s="123">
        <f t="shared" si="45"/>
        <v>17.965228589826143</v>
      </c>
      <c r="C86" s="134">
        <v>74.551971326164875</v>
      </c>
      <c r="D86" s="135">
        <v>61.29032258064516</v>
      </c>
      <c r="E86" s="135">
        <v>51.971326164874554</v>
      </c>
      <c r="F86" s="135">
        <v>33.691756272401435</v>
      </c>
      <c r="G86" s="135">
        <v>27.24014336917563</v>
      </c>
      <c r="H86" s="135">
        <v>29.032258064516132</v>
      </c>
      <c r="I86" s="136">
        <v>24.372759856630825</v>
      </c>
      <c r="J86" s="151">
        <v>20.071684587813621</v>
      </c>
      <c r="K86" s="135">
        <v>12.544802867383511</v>
      </c>
      <c r="L86" s="135">
        <v>13.620071684587815</v>
      </c>
      <c r="M86" s="135">
        <v>11.469534050179211</v>
      </c>
      <c r="N86" s="135">
        <v>5.0179211469534053</v>
      </c>
      <c r="O86" s="136">
        <v>0.71684587813620071</v>
      </c>
      <c r="P86" s="137"/>
    </row>
    <row r="87" spans="1:31" x14ac:dyDescent="0.2">
      <c r="A87" s="286" t="str">
        <f>A71</f>
        <v>東濃圏域(n = 262 )　　</v>
      </c>
      <c r="B87" s="122">
        <f t="shared" si="45"/>
        <v>262</v>
      </c>
      <c r="C87" s="138">
        <v>202</v>
      </c>
      <c r="D87" s="139">
        <v>170</v>
      </c>
      <c r="E87" s="139">
        <v>146</v>
      </c>
      <c r="F87" s="139">
        <v>90</v>
      </c>
      <c r="G87" s="139">
        <v>72</v>
      </c>
      <c r="H87" s="139">
        <v>74</v>
      </c>
      <c r="I87" s="149">
        <v>52</v>
      </c>
      <c r="J87" s="152">
        <v>57</v>
      </c>
      <c r="K87" s="139">
        <v>33</v>
      </c>
      <c r="L87" s="139">
        <v>37</v>
      </c>
      <c r="M87" s="139">
        <v>26</v>
      </c>
      <c r="N87" s="139">
        <v>7</v>
      </c>
      <c r="O87" s="149">
        <v>2</v>
      </c>
      <c r="P87" s="140"/>
    </row>
    <row r="88" spans="1:31" x14ac:dyDescent="0.2">
      <c r="A88" s="287"/>
      <c r="B88" s="123">
        <f t="shared" si="45"/>
        <v>16.870573084352866</v>
      </c>
      <c r="C88" s="134">
        <v>77.099236641221367</v>
      </c>
      <c r="D88" s="135">
        <v>64.885496183206101</v>
      </c>
      <c r="E88" s="135">
        <v>55.725190839694662</v>
      </c>
      <c r="F88" s="135">
        <v>34.351145038167942</v>
      </c>
      <c r="G88" s="135">
        <v>27.480916030534353</v>
      </c>
      <c r="H88" s="135">
        <v>28.244274809160309</v>
      </c>
      <c r="I88" s="136">
        <v>19.847328244274809</v>
      </c>
      <c r="J88" s="151">
        <v>21.755725190839694</v>
      </c>
      <c r="K88" s="135">
        <v>12.595419847328243</v>
      </c>
      <c r="L88" s="135">
        <v>14.122137404580155</v>
      </c>
      <c r="M88" s="135">
        <v>9.9236641221374047</v>
      </c>
      <c r="N88" s="135">
        <v>2.6717557251908395</v>
      </c>
      <c r="O88" s="136">
        <v>0.76335877862595414</v>
      </c>
      <c r="P88" s="137"/>
    </row>
    <row r="89" spans="1:31" x14ac:dyDescent="0.2">
      <c r="A89" s="286" t="str">
        <f>A73</f>
        <v>飛騨圏域(n = 114 )　　</v>
      </c>
      <c r="B89" s="122">
        <f t="shared" si="45"/>
        <v>114</v>
      </c>
      <c r="C89" s="138">
        <v>81</v>
      </c>
      <c r="D89" s="139">
        <v>70</v>
      </c>
      <c r="E89" s="139">
        <v>65</v>
      </c>
      <c r="F89" s="139">
        <v>42</v>
      </c>
      <c r="G89" s="139">
        <v>37</v>
      </c>
      <c r="H89" s="139">
        <v>25</v>
      </c>
      <c r="I89" s="149">
        <v>28</v>
      </c>
      <c r="J89" s="152">
        <v>19</v>
      </c>
      <c r="K89" s="139">
        <v>20</v>
      </c>
      <c r="L89" s="139">
        <v>11</v>
      </c>
      <c r="M89" s="139">
        <v>8</v>
      </c>
      <c r="N89" s="139">
        <v>2</v>
      </c>
      <c r="O89" s="149">
        <v>1</v>
      </c>
      <c r="P89" s="140"/>
    </row>
    <row r="90" spans="1:31" x14ac:dyDescent="0.2">
      <c r="A90" s="287"/>
      <c r="B90" s="123">
        <f t="shared" si="45"/>
        <v>7.3406310367031544</v>
      </c>
      <c r="C90" s="134">
        <v>72.321428571428569</v>
      </c>
      <c r="D90" s="135">
        <v>62.5</v>
      </c>
      <c r="E90" s="135">
        <v>58.035714285714292</v>
      </c>
      <c r="F90" s="135">
        <v>37.5</v>
      </c>
      <c r="G90" s="135">
        <v>33.035714285714285</v>
      </c>
      <c r="H90" s="135">
        <v>22.321428571428573</v>
      </c>
      <c r="I90" s="136">
        <v>25</v>
      </c>
      <c r="J90" s="151">
        <v>16.964285714285715</v>
      </c>
      <c r="K90" s="135">
        <v>17.857142857142858</v>
      </c>
      <c r="L90" s="135">
        <v>9.8214285714285712</v>
      </c>
      <c r="M90" s="135">
        <v>7.1428571428571423</v>
      </c>
      <c r="N90" s="135">
        <v>1.7857142857142856</v>
      </c>
      <c r="O90" s="136">
        <v>0.89285714285714279</v>
      </c>
      <c r="P90" s="137"/>
    </row>
  </sheetData>
  <sortState columnSort="1" ref="C77:P78">
    <sortCondition ref="C77:P77"/>
  </sortState>
  <mergeCells count="34">
    <mergeCell ref="A35:A36"/>
    <mergeCell ref="A3:A4"/>
    <mergeCell ref="A5:A6"/>
    <mergeCell ref="A7:A8"/>
    <mergeCell ref="A13:A14"/>
    <mergeCell ref="A15:A16"/>
    <mergeCell ref="A17:A18"/>
    <mergeCell ref="A23:A24"/>
    <mergeCell ref="A27:A28"/>
    <mergeCell ref="A29:A30"/>
    <mergeCell ref="A31:A32"/>
    <mergeCell ref="A33:A34"/>
    <mergeCell ref="A25:A26"/>
    <mergeCell ref="A69:A70"/>
    <mergeCell ref="A37:A38"/>
    <mergeCell ref="A43:A44"/>
    <mergeCell ref="A47:A48"/>
    <mergeCell ref="A49:A50"/>
    <mergeCell ref="A51:A52"/>
    <mergeCell ref="A53:A54"/>
    <mergeCell ref="A55:A56"/>
    <mergeCell ref="A57:A58"/>
    <mergeCell ref="A63:A64"/>
    <mergeCell ref="A65:A66"/>
    <mergeCell ref="A67:A68"/>
    <mergeCell ref="A45:A46"/>
    <mergeCell ref="A87:A88"/>
    <mergeCell ref="A89:A90"/>
    <mergeCell ref="A71:A72"/>
    <mergeCell ref="A73:A74"/>
    <mergeCell ref="A79:A80"/>
    <mergeCell ref="A81:A82"/>
    <mergeCell ref="A83:A84"/>
    <mergeCell ref="A85:A86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S58"/>
  <sheetViews>
    <sheetView topLeftCell="A37" zoomScale="85" zoomScaleNormal="85" workbookViewId="0"/>
  </sheetViews>
  <sheetFormatPr defaultRowHeight="13.2" x14ac:dyDescent="0.2"/>
  <cols>
    <col min="9" max="9" width="6.33203125" bestFit="1" customWidth="1"/>
    <col min="19" max="19" width="9" style="58"/>
  </cols>
  <sheetData>
    <row r="1" spans="1:19" x14ac:dyDescent="0.2">
      <c r="A1" s="3" t="s">
        <v>79</v>
      </c>
      <c r="B1" s="1" t="s">
        <v>80</v>
      </c>
      <c r="C1" s="8"/>
      <c r="D1" s="8"/>
      <c r="E1" s="8"/>
      <c r="F1" s="8"/>
      <c r="G1" s="9" t="s">
        <v>19</v>
      </c>
    </row>
    <row r="2" spans="1:19" ht="43.2" x14ac:dyDescent="0.2">
      <c r="A2" s="12" t="s">
        <v>20</v>
      </c>
      <c r="B2" s="67" t="s">
        <v>3</v>
      </c>
      <c r="C2" s="68" t="s">
        <v>131</v>
      </c>
      <c r="D2" s="69" t="s">
        <v>91</v>
      </c>
      <c r="E2" s="69" t="s">
        <v>92</v>
      </c>
      <c r="F2" s="69" t="s">
        <v>93</v>
      </c>
      <c r="G2" s="69" t="s">
        <v>94</v>
      </c>
      <c r="H2" s="71" t="s">
        <v>0</v>
      </c>
      <c r="I2" s="21" t="s">
        <v>35</v>
      </c>
      <c r="J2" s="12" t="str">
        <f>A2</f>
        <v>【性別】</v>
      </c>
      <c r="K2" s="68" t="str">
        <f t="shared" ref="K2:P2" si="0">C2</f>
        <v>住みやすい</v>
      </c>
      <c r="L2" s="69" t="str">
        <f t="shared" si="0"/>
        <v>どちらかといえば住みやすい</v>
      </c>
      <c r="M2" s="70" t="str">
        <f t="shared" si="0"/>
        <v>どちらともいえない</v>
      </c>
      <c r="N2" s="69" t="str">
        <f t="shared" si="0"/>
        <v>どちらかといえば住みにくい</v>
      </c>
      <c r="O2" s="70" t="str">
        <f t="shared" si="0"/>
        <v>住みにくい</v>
      </c>
      <c r="P2" s="71" t="str">
        <f t="shared" si="0"/>
        <v>無回答</v>
      </c>
      <c r="Q2" s="54" t="s">
        <v>98</v>
      </c>
      <c r="R2" s="54" t="s">
        <v>99</v>
      </c>
      <c r="S2" s="59" t="s">
        <v>45</v>
      </c>
    </row>
    <row r="3" spans="1:19" ht="13.5" customHeight="1" x14ac:dyDescent="0.2">
      <c r="A3" s="284" t="str">
        <f>'問5M（表）'!A3:A4</f>
        <v>全体(n = 1,553 )　　</v>
      </c>
      <c r="B3" s="36">
        <f>'問5M（表）'!B3</f>
        <v>1553</v>
      </c>
      <c r="C3" s="32">
        <v>389</v>
      </c>
      <c r="D3" s="32">
        <v>712</v>
      </c>
      <c r="E3" s="32">
        <v>301</v>
      </c>
      <c r="F3" s="32">
        <v>113</v>
      </c>
      <c r="G3" s="32">
        <v>29</v>
      </c>
      <c r="H3" s="32">
        <v>9</v>
      </c>
      <c r="I3" s="7"/>
      <c r="J3" s="75" t="str">
        <f>A3</f>
        <v>全体(n = 1,553 )　　</v>
      </c>
      <c r="K3" s="78">
        <f t="shared" ref="K3:P3" si="1">C4</f>
        <v>25.04829362524147</v>
      </c>
      <c r="L3" s="79">
        <f t="shared" si="1"/>
        <v>45.846748229233739</v>
      </c>
      <c r="M3" s="80">
        <f t="shared" si="1"/>
        <v>19.381841596909208</v>
      </c>
      <c r="N3" s="79">
        <f t="shared" si="1"/>
        <v>7.2762395363811976</v>
      </c>
      <c r="O3" s="80">
        <f t="shared" si="1"/>
        <v>1.8673535093367677</v>
      </c>
      <c r="P3" s="81">
        <f t="shared" si="1"/>
        <v>0.57952350289761745</v>
      </c>
      <c r="Q3" s="24">
        <f>K3+L3</f>
        <v>70.89504185447521</v>
      </c>
      <c r="R3" s="24">
        <f>N3+O3</f>
        <v>9.1435930457179655</v>
      </c>
      <c r="S3" s="25">
        <f>Q3-R3</f>
        <v>61.751448808757246</v>
      </c>
    </row>
    <row r="4" spans="1:19" ht="13.5" customHeight="1" x14ac:dyDescent="0.2">
      <c r="A4" s="285"/>
      <c r="B4" s="37"/>
      <c r="C4" s="20">
        <f>C3/$B3*100</f>
        <v>25.04829362524147</v>
      </c>
      <c r="D4" s="20">
        <f t="shared" ref="D4:H4" si="2">D3/$B3*100</f>
        <v>45.846748229233739</v>
      </c>
      <c r="E4" s="20">
        <f t="shared" si="2"/>
        <v>19.381841596909208</v>
      </c>
      <c r="F4" s="20">
        <f t="shared" si="2"/>
        <v>7.2762395363811976</v>
      </c>
      <c r="G4" s="20">
        <f t="shared" si="2"/>
        <v>1.8673535093367677</v>
      </c>
      <c r="H4" s="20">
        <f t="shared" si="2"/>
        <v>0.57952350289761745</v>
      </c>
      <c r="I4" s="7"/>
      <c r="J4" s="76" t="str">
        <f>A5</f>
        <v>男性(n = 664 )　　</v>
      </c>
      <c r="K4" s="82">
        <f t="shared" ref="K4:P4" si="3">C6</f>
        <v>22.289156626506024</v>
      </c>
      <c r="L4" s="83">
        <f t="shared" si="3"/>
        <v>48.343373493975903</v>
      </c>
      <c r="M4" s="84">
        <f t="shared" si="3"/>
        <v>20.481927710843372</v>
      </c>
      <c r="N4" s="83">
        <f t="shared" si="3"/>
        <v>6.3253012048192767</v>
      </c>
      <c r="O4" s="84">
        <f t="shared" si="3"/>
        <v>2.1084337349397591</v>
      </c>
      <c r="P4" s="85">
        <f t="shared" si="3"/>
        <v>0.45180722891566261</v>
      </c>
      <c r="Q4" s="24">
        <f>K4+L4</f>
        <v>70.632530120481931</v>
      </c>
      <c r="R4" s="24">
        <f>N4+O4</f>
        <v>8.4337349397590362</v>
      </c>
      <c r="S4" s="25">
        <f>Q4-R4</f>
        <v>62.198795180722897</v>
      </c>
    </row>
    <row r="5" spans="1:19" ht="13.5" customHeight="1" x14ac:dyDescent="0.2">
      <c r="A5" s="284" t="str">
        <f>'問5M（表）'!A5:A6</f>
        <v>男性(n = 664 )　　</v>
      </c>
      <c r="B5" s="36">
        <f>'問5M（表）'!B5</f>
        <v>664</v>
      </c>
      <c r="C5" s="28">
        <v>148</v>
      </c>
      <c r="D5" s="29">
        <v>321</v>
      </c>
      <c r="E5" s="30">
        <v>136</v>
      </c>
      <c r="F5" s="29">
        <v>42</v>
      </c>
      <c r="G5" s="30">
        <v>14</v>
      </c>
      <c r="H5" s="31">
        <v>3</v>
      </c>
      <c r="J5" s="77" t="str">
        <f>A7</f>
        <v>女性(n = 868 )　　</v>
      </c>
      <c r="K5" s="86">
        <f t="shared" ref="K5:P5" si="4">C8</f>
        <v>26.958525345622121</v>
      </c>
      <c r="L5" s="87">
        <f t="shared" si="4"/>
        <v>44.585253456221196</v>
      </c>
      <c r="M5" s="88">
        <f t="shared" si="4"/>
        <v>18.317972350230416</v>
      </c>
      <c r="N5" s="87">
        <f t="shared" si="4"/>
        <v>7.8341013824884786</v>
      </c>
      <c r="O5" s="88">
        <f t="shared" si="4"/>
        <v>1.7281105990783412</v>
      </c>
      <c r="P5" s="89">
        <f t="shared" si="4"/>
        <v>0.57603686635944706</v>
      </c>
      <c r="Q5" s="24">
        <f>K5+L5</f>
        <v>71.543778801843317</v>
      </c>
      <c r="R5" s="24">
        <f>N5+O5</f>
        <v>9.5622119815668203</v>
      </c>
      <c r="S5" s="25">
        <f>Q5-R5</f>
        <v>61.981566820276498</v>
      </c>
    </row>
    <row r="6" spans="1:19" x14ac:dyDescent="0.2">
      <c r="A6" s="285"/>
      <c r="B6" s="20">
        <f>B5/$B3*100</f>
        <v>42.755956213779783</v>
      </c>
      <c r="C6" s="20">
        <f>C5/$B5*100</f>
        <v>22.289156626506024</v>
      </c>
      <c r="D6" s="20">
        <f t="shared" ref="D6:H6" si="5">D5/$B5*100</f>
        <v>48.343373493975903</v>
      </c>
      <c r="E6" s="20">
        <f t="shared" si="5"/>
        <v>20.481927710843372</v>
      </c>
      <c r="F6" s="20">
        <f t="shared" si="5"/>
        <v>6.3253012048192767</v>
      </c>
      <c r="G6" s="20">
        <f t="shared" si="5"/>
        <v>2.1084337349397591</v>
      </c>
      <c r="H6" s="20">
        <f t="shared" si="5"/>
        <v>0.45180722891566261</v>
      </c>
    </row>
    <row r="7" spans="1:19" ht="13.5" customHeight="1" x14ac:dyDescent="0.2">
      <c r="A7" s="284" t="str">
        <f>'問5M（表）'!A7:A8</f>
        <v>女性(n = 868 )　　</v>
      </c>
      <c r="B7" s="36">
        <f>'問5M（表）'!B7</f>
        <v>868</v>
      </c>
      <c r="C7" s="28">
        <v>234</v>
      </c>
      <c r="D7" s="29">
        <v>387</v>
      </c>
      <c r="E7" s="30">
        <v>159</v>
      </c>
      <c r="F7" s="29">
        <v>68</v>
      </c>
      <c r="G7" s="30">
        <v>15</v>
      </c>
      <c r="H7" s="31">
        <v>5</v>
      </c>
    </row>
    <row r="8" spans="1:19" x14ac:dyDescent="0.2">
      <c r="A8" s="285"/>
      <c r="B8" s="20">
        <f>B7/$B3*100</f>
        <v>55.891822279459113</v>
      </c>
      <c r="C8" s="20">
        <f t="shared" ref="C8:H8" si="6">C7/$B7*100</f>
        <v>26.958525345622121</v>
      </c>
      <c r="D8" s="20">
        <f t="shared" si="6"/>
        <v>44.585253456221196</v>
      </c>
      <c r="E8" s="20">
        <f t="shared" si="6"/>
        <v>18.317972350230416</v>
      </c>
      <c r="F8" s="20">
        <f t="shared" si="6"/>
        <v>7.8341013824884786</v>
      </c>
      <c r="G8" s="20">
        <f t="shared" si="6"/>
        <v>1.7281105990783412</v>
      </c>
      <c r="H8" s="20">
        <f t="shared" si="6"/>
        <v>0.57603686635944706</v>
      </c>
    </row>
    <row r="9" spans="1:19" s="205" customFormat="1" x14ac:dyDescent="0.2">
      <c r="A9" s="203"/>
      <c r="B9" s="201"/>
      <c r="C9" s="191"/>
      <c r="D9" s="191"/>
      <c r="E9" s="191"/>
      <c r="F9" s="191"/>
      <c r="G9" s="191"/>
      <c r="H9" s="191"/>
    </row>
    <row r="11" spans="1:19" x14ac:dyDescent="0.2">
      <c r="A11" s="3" t="s">
        <v>132</v>
      </c>
      <c r="B11" s="1" t="str">
        <f>B1</f>
        <v>現在住んでいる地域は住みやすいか</v>
      </c>
      <c r="C11" s="8"/>
      <c r="D11" s="8"/>
      <c r="E11" s="8"/>
      <c r="F11" s="8"/>
      <c r="G11" s="9" t="s">
        <v>1</v>
      </c>
      <c r="H11" s="9"/>
    </row>
    <row r="12" spans="1:19" ht="43.2" x14ac:dyDescent="0.2">
      <c r="A12" s="12" t="s">
        <v>25</v>
      </c>
      <c r="B12" s="67" t="str">
        <f>B2</f>
        <v>調査数</v>
      </c>
      <c r="C12" s="68" t="str">
        <f t="shared" ref="C12:H12" si="7">C2</f>
        <v>住みやすい</v>
      </c>
      <c r="D12" s="69" t="str">
        <f t="shared" si="7"/>
        <v>どちらかといえば住みやすい</v>
      </c>
      <c r="E12" s="70" t="str">
        <f t="shared" si="7"/>
        <v>どちらともいえない</v>
      </c>
      <c r="F12" s="69" t="str">
        <f t="shared" si="7"/>
        <v>どちらかといえば住みにくい</v>
      </c>
      <c r="G12" s="70" t="str">
        <f t="shared" si="7"/>
        <v>住みにくい</v>
      </c>
      <c r="H12" s="71" t="str">
        <f t="shared" si="7"/>
        <v>無回答</v>
      </c>
      <c r="I12" s="21" t="s">
        <v>35</v>
      </c>
      <c r="J12" s="12" t="str">
        <f>A12</f>
        <v>【年代別】</v>
      </c>
      <c r="K12" s="68" t="str">
        <f t="shared" ref="K12:P12" si="8">C12</f>
        <v>住みやすい</v>
      </c>
      <c r="L12" s="69" t="str">
        <f t="shared" si="8"/>
        <v>どちらかといえば住みやすい</v>
      </c>
      <c r="M12" s="70" t="str">
        <f t="shared" si="8"/>
        <v>どちらともいえない</v>
      </c>
      <c r="N12" s="69" t="str">
        <f t="shared" si="8"/>
        <v>どちらかといえば住みにくい</v>
      </c>
      <c r="O12" s="70" t="str">
        <f t="shared" si="8"/>
        <v>住みにくい</v>
      </c>
      <c r="P12" s="71" t="str">
        <f t="shared" si="8"/>
        <v>無回答</v>
      </c>
      <c r="Q12" s="54" t="s">
        <v>98</v>
      </c>
      <c r="R12" s="54" t="s">
        <v>99</v>
      </c>
      <c r="S12" s="59" t="s">
        <v>45</v>
      </c>
    </row>
    <row r="13" spans="1:19" ht="13.5" customHeight="1" x14ac:dyDescent="0.2">
      <c r="A13" s="284" t="str">
        <f>'問5M（表）'!A23</f>
        <v>全体(n = 1,553 )　　</v>
      </c>
      <c r="B13" s="36">
        <f>'問5M（表）'!B23</f>
        <v>1553</v>
      </c>
      <c r="C13" s="32">
        <v>389</v>
      </c>
      <c r="D13" s="32">
        <v>712</v>
      </c>
      <c r="E13" s="32">
        <v>301</v>
      </c>
      <c r="F13" s="32">
        <v>113</v>
      </c>
      <c r="G13" s="32">
        <v>29</v>
      </c>
      <c r="H13" s="32">
        <v>9</v>
      </c>
      <c r="J13" s="196" t="str">
        <f>A13</f>
        <v>全体(n = 1,553 )　　</v>
      </c>
      <c r="K13" s="195">
        <f>C14</f>
        <v>25.04829362524147</v>
      </c>
      <c r="L13" s="197">
        <f t="shared" ref="L13:P13" si="9">D14</f>
        <v>45.846748229233739</v>
      </c>
      <c r="M13" s="198">
        <f t="shared" si="9"/>
        <v>19.381841596909208</v>
      </c>
      <c r="N13" s="197">
        <f t="shared" si="9"/>
        <v>7.2762395363811976</v>
      </c>
      <c r="O13" s="198">
        <f t="shared" si="9"/>
        <v>1.8673535093367677</v>
      </c>
      <c r="P13" s="199">
        <f t="shared" si="9"/>
        <v>0.57952350289761745</v>
      </c>
      <c r="Q13" s="24">
        <f>K13+L13</f>
        <v>70.89504185447521</v>
      </c>
      <c r="R13" s="24">
        <f>N13+O13</f>
        <v>9.1435930457179655</v>
      </c>
      <c r="S13" s="25">
        <f>Q13-R13</f>
        <v>61.751448808757246</v>
      </c>
    </row>
    <row r="14" spans="1:19" ht="13.5" customHeight="1" x14ac:dyDescent="0.2">
      <c r="A14" s="285"/>
      <c r="B14" s="37">
        <v>100</v>
      </c>
      <c r="C14" s="20">
        <f>C13/$B13*100</f>
        <v>25.04829362524147</v>
      </c>
      <c r="D14" s="20">
        <f t="shared" ref="D14:H14" si="10">D13/$B13*100</f>
        <v>45.846748229233739</v>
      </c>
      <c r="E14" s="20">
        <f t="shared" si="10"/>
        <v>19.381841596909208</v>
      </c>
      <c r="F14" s="20">
        <f t="shared" si="10"/>
        <v>7.2762395363811976</v>
      </c>
      <c r="G14" s="20">
        <f t="shared" si="10"/>
        <v>1.8673535093367677</v>
      </c>
      <c r="H14" s="20">
        <f t="shared" si="10"/>
        <v>0.57952350289761745</v>
      </c>
      <c r="J14" s="91" t="str">
        <f>A15</f>
        <v>18～19歳(n = 14 )　　</v>
      </c>
      <c r="K14" s="96">
        <f>C16</f>
        <v>28.571428571428569</v>
      </c>
      <c r="L14" s="97">
        <f t="shared" ref="L14:P14" si="11">D16</f>
        <v>35.714285714285715</v>
      </c>
      <c r="M14" s="98">
        <f t="shared" si="11"/>
        <v>14.285714285714285</v>
      </c>
      <c r="N14" s="97">
        <f t="shared" si="11"/>
        <v>21.428571428571427</v>
      </c>
      <c r="O14" s="98">
        <f t="shared" si="11"/>
        <v>0</v>
      </c>
      <c r="P14" s="99">
        <f t="shared" si="11"/>
        <v>0</v>
      </c>
      <c r="Q14" s="24">
        <f>K14+L14</f>
        <v>64.285714285714278</v>
      </c>
      <c r="R14" s="24">
        <f t="shared" ref="R14" si="12">N14+O14</f>
        <v>21.428571428571427</v>
      </c>
      <c r="S14" s="25">
        <f>Q14-R14</f>
        <v>42.857142857142847</v>
      </c>
    </row>
    <row r="15" spans="1:19" ht="13.5" customHeight="1" x14ac:dyDescent="0.2">
      <c r="A15" s="284" t="str">
        <f>'問5M（表）'!A25</f>
        <v>18～19歳(n = 14 )　　</v>
      </c>
      <c r="B15" s="36">
        <f>'問5M（表）'!B25</f>
        <v>14</v>
      </c>
      <c r="C15" s="28">
        <v>4</v>
      </c>
      <c r="D15" s="29">
        <v>5</v>
      </c>
      <c r="E15" s="30">
        <v>2</v>
      </c>
      <c r="F15" s="29">
        <v>3</v>
      </c>
      <c r="G15" s="30">
        <v>0</v>
      </c>
      <c r="H15" s="31">
        <v>0</v>
      </c>
      <c r="J15" s="76" t="str">
        <f>A17</f>
        <v>20～29歳(n = 114 )　　</v>
      </c>
      <c r="K15" s="82">
        <f t="shared" ref="K15:P15" si="13">C18</f>
        <v>33.333333333333329</v>
      </c>
      <c r="L15" s="83">
        <f t="shared" si="13"/>
        <v>42.982456140350877</v>
      </c>
      <c r="M15" s="84">
        <f t="shared" si="13"/>
        <v>14.912280701754385</v>
      </c>
      <c r="N15" s="83">
        <f t="shared" si="13"/>
        <v>5.2631578947368416</v>
      </c>
      <c r="O15" s="84">
        <f t="shared" si="13"/>
        <v>3.5087719298245612</v>
      </c>
      <c r="P15" s="85">
        <f t="shared" si="13"/>
        <v>0</v>
      </c>
      <c r="Q15" s="24">
        <f>K15+L15</f>
        <v>76.315789473684205</v>
      </c>
      <c r="R15" s="24">
        <f t="shared" ref="R15:R20" si="14">N15+O15</f>
        <v>8.7719298245614024</v>
      </c>
      <c r="S15" s="25">
        <f>Q15-R15</f>
        <v>67.543859649122808</v>
      </c>
    </row>
    <row r="16" spans="1:19" ht="13.5" customHeight="1" x14ac:dyDescent="0.2">
      <c r="A16" s="285"/>
      <c r="B16" s="20">
        <f>B15/$B$13*100</f>
        <v>0.90148100450740498</v>
      </c>
      <c r="C16" s="20">
        <f>C15/$B15*100</f>
        <v>28.571428571428569</v>
      </c>
      <c r="D16" s="20">
        <f t="shared" ref="D16:H16" si="15">D15/$B15*100</f>
        <v>35.714285714285715</v>
      </c>
      <c r="E16" s="20">
        <f t="shared" si="15"/>
        <v>14.285714285714285</v>
      </c>
      <c r="F16" s="20">
        <f t="shared" si="15"/>
        <v>21.428571428571427</v>
      </c>
      <c r="G16" s="20">
        <f t="shared" si="15"/>
        <v>0</v>
      </c>
      <c r="H16" s="20">
        <f t="shared" si="15"/>
        <v>0</v>
      </c>
      <c r="J16" s="91" t="str">
        <f>A19</f>
        <v>30～39歳(n = 174 )　　</v>
      </c>
      <c r="K16" s="96">
        <f t="shared" ref="K16:P16" si="16">C20</f>
        <v>25.287356321839084</v>
      </c>
      <c r="L16" s="97">
        <f t="shared" si="16"/>
        <v>47.701149425287355</v>
      </c>
      <c r="M16" s="98">
        <f t="shared" si="16"/>
        <v>18.96551724137931</v>
      </c>
      <c r="N16" s="97">
        <f t="shared" si="16"/>
        <v>6.3218390804597711</v>
      </c>
      <c r="O16" s="98">
        <f t="shared" si="16"/>
        <v>1.1494252873563218</v>
      </c>
      <c r="P16" s="99">
        <f t="shared" si="16"/>
        <v>0.57471264367816088</v>
      </c>
      <c r="Q16" s="24">
        <f>K16+L16</f>
        <v>72.988505747126439</v>
      </c>
      <c r="R16" s="24">
        <f t="shared" si="14"/>
        <v>7.4712643678160928</v>
      </c>
      <c r="S16" s="25">
        <f>Q16-R16</f>
        <v>65.517241379310349</v>
      </c>
    </row>
    <row r="17" spans="1:19" ht="13.5" customHeight="1" x14ac:dyDescent="0.2">
      <c r="A17" s="284" t="str">
        <f>'問5M（表）'!A27</f>
        <v>20～29歳(n = 114 )　　</v>
      </c>
      <c r="B17" s="36">
        <f>'問5M（表）'!B27</f>
        <v>114</v>
      </c>
      <c r="C17" s="28">
        <v>38</v>
      </c>
      <c r="D17" s="29">
        <v>49</v>
      </c>
      <c r="E17" s="30">
        <v>17</v>
      </c>
      <c r="F17" s="29">
        <v>6</v>
      </c>
      <c r="G17" s="30">
        <v>4</v>
      </c>
      <c r="H17" s="31">
        <v>0</v>
      </c>
      <c r="J17" s="91" t="str">
        <f>A21</f>
        <v>40～49歳(n = 249 )　　</v>
      </c>
      <c r="K17" s="96">
        <f t="shared" ref="K17:P17" si="17">C22</f>
        <v>23.293172690763054</v>
      </c>
      <c r="L17" s="97">
        <f t="shared" si="17"/>
        <v>43.775100401606423</v>
      </c>
      <c r="M17" s="98">
        <f t="shared" si="17"/>
        <v>21.686746987951807</v>
      </c>
      <c r="N17" s="97">
        <f t="shared" si="17"/>
        <v>8.4337349397590362</v>
      </c>
      <c r="O17" s="98">
        <f t="shared" si="17"/>
        <v>2.8112449799196786</v>
      </c>
      <c r="P17" s="99">
        <f t="shared" si="17"/>
        <v>0</v>
      </c>
      <c r="Q17" s="24">
        <f t="shared" ref="Q17:Q19" si="18">K17+L17</f>
        <v>67.068273092369481</v>
      </c>
      <c r="R17" s="24">
        <f t="shared" si="14"/>
        <v>11.244979919678714</v>
      </c>
      <c r="S17" s="25">
        <f t="shared" ref="S17:S20" si="19">Q17-R17</f>
        <v>55.823293172690768</v>
      </c>
    </row>
    <row r="18" spans="1:19" ht="13.5" customHeight="1" x14ac:dyDescent="0.2">
      <c r="A18" s="285"/>
      <c r="B18" s="20">
        <f>B17/$B$13*100</f>
        <v>7.3406310367031544</v>
      </c>
      <c r="C18" s="20">
        <f t="shared" ref="C18:H18" si="20">C17/$B17*100</f>
        <v>33.333333333333329</v>
      </c>
      <c r="D18" s="20">
        <f t="shared" si="20"/>
        <v>42.982456140350877</v>
      </c>
      <c r="E18" s="20">
        <f t="shared" si="20"/>
        <v>14.912280701754385</v>
      </c>
      <c r="F18" s="20">
        <f t="shared" si="20"/>
        <v>5.2631578947368416</v>
      </c>
      <c r="G18" s="20">
        <f t="shared" si="20"/>
        <v>3.5087719298245612</v>
      </c>
      <c r="H18" s="20">
        <f t="shared" si="20"/>
        <v>0</v>
      </c>
      <c r="J18" s="91" t="str">
        <f>A23</f>
        <v>50～59歳(n = 250 )　　</v>
      </c>
      <c r="K18" s="96">
        <f t="shared" ref="K18:P18" si="21">C24</f>
        <v>19.600000000000001</v>
      </c>
      <c r="L18" s="97">
        <f t="shared" si="21"/>
        <v>40.400000000000006</v>
      </c>
      <c r="M18" s="98">
        <f t="shared" si="21"/>
        <v>28.4</v>
      </c>
      <c r="N18" s="97">
        <f t="shared" si="21"/>
        <v>9.1999999999999993</v>
      </c>
      <c r="O18" s="98">
        <f t="shared" si="21"/>
        <v>2.4</v>
      </c>
      <c r="P18" s="99">
        <f t="shared" si="21"/>
        <v>0</v>
      </c>
      <c r="Q18" s="24">
        <f t="shared" si="18"/>
        <v>60.000000000000007</v>
      </c>
      <c r="R18" s="24">
        <f t="shared" si="14"/>
        <v>11.6</v>
      </c>
      <c r="S18" s="25">
        <f t="shared" si="19"/>
        <v>48.400000000000006</v>
      </c>
    </row>
    <row r="19" spans="1:19" ht="13.5" customHeight="1" x14ac:dyDescent="0.2">
      <c r="A19" s="284" t="str">
        <f>'問5M（表）'!A29</f>
        <v>30～39歳(n = 174 )　　</v>
      </c>
      <c r="B19" s="36">
        <f>'問5M（表）'!B29</f>
        <v>174</v>
      </c>
      <c r="C19" s="28">
        <v>44</v>
      </c>
      <c r="D19" s="29">
        <v>83</v>
      </c>
      <c r="E19" s="30">
        <v>33</v>
      </c>
      <c r="F19" s="29">
        <v>11</v>
      </c>
      <c r="G19" s="30">
        <v>2</v>
      </c>
      <c r="H19" s="31">
        <v>1</v>
      </c>
      <c r="J19" s="91" t="str">
        <f>A25</f>
        <v>60～69歳(n = 329 )　　</v>
      </c>
      <c r="K19" s="96">
        <f t="shared" ref="K19:P19" si="22">C26</f>
        <v>20.972644376899694</v>
      </c>
      <c r="L19" s="97">
        <f t="shared" si="22"/>
        <v>55.319148936170215</v>
      </c>
      <c r="M19" s="98">
        <f t="shared" si="22"/>
        <v>14.893617021276595</v>
      </c>
      <c r="N19" s="97">
        <f t="shared" si="22"/>
        <v>6.0790273556231007</v>
      </c>
      <c r="O19" s="98">
        <f t="shared" si="22"/>
        <v>1.8237082066869299</v>
      </c>
      <c r="P19" s="99">
        <f t="shared" si="22"/>
        <v>0.91185410334346495</v>
      </c>
      <c r="Q19" s="24">
        <f t="shared" si="18"/>
        <v>76.291793313069917</v>
      </c>
      <c r="R19" s="24">
        <f t="shared" si="14"/>
        <v>7.9027355623100304</v>
      </c>
      <c r="S19" s="25">
        <f t="shared" si="19"/>
        <v>68.389057750759889</v>
      </c>
    </row>
    <row r="20" spans="1:19" ht="13.5" customHeight="1" x14ac:dyDescent="0.2">
      <c r="A20" s="285"/>
      <c r="B20" s="20">
        <f>B19/$B$13*100</f>
        <v>11.204121056020606</v>
      </c>
      <c r="C20" s="20">
        <f t="shared" ref="C20:H20" si="23">C19/$B19*100</f>
        <v>25.287356321839084</v>
      </c>
      <c r="D20" s="20">
        <f t="shared" si="23"/>
        <v>47.701149425287355</v>
      </c>
      <c r="E20" s="20">
        <f t="shared" si="23"/>
        <v>18.96551724137931</v>
      </c>
      <c r="F20" s="20">
        <f t="shared" si="23"/>
        <v>6.3218390804597711</v>
      </c>
      <c r="G20" s="20">
        <f t="shared" si="23"/>
        <v>1.1494252873563218</v>
      </c>
      <c r="H20" s="20">
        <f t="shared" si="23"/>
        <v>0.57471264367816088</v>
      </c>
      <c r="J20" s="77" t="str">
        <f>A27</f>
        <v>70歳以上(n = 382 )　　</v>
      </c>
      <c r="K20" s="86">
        <f t="shared" ref="K20:P20" si="24">C28</f>
        <v>29.05759162303665</v>
      </c>
      <c r="L20" s="87">
        <f t="shared" si="24"/>
        <v>45.287958115183244</v>
      </c>
      <c r="M20" s="88">
        <f t="shared" si="24"/>
        <v>17.015706806282722</v>
      </c>
      <c r="N20" s="87">
        <f t="shared" si="24"/>
        <v>6.5445026178010473</v>
      </c>
      <c r="O20" s="88">
        <f t="shared" si="24"/>
        <v>1.0471204188481675</v>
      </c>
      <c r="P20" s="89">
        <f t="shared" si="24"/>
        <v>1.0471204188481675</v>
      </c>
      <c r="Q20" s="24">
        <f>K20+L20</f>
        <v>74.345549738219887</v>
      </c>
      <c r="R20" s="24">
        <f t="shared" si="14"/>
        <v>7.5916230366492146</v>
      </c>
      <c r="S20" s="25">
        <f t="shared" si="19"/>
        <v>66.753926701570677</v>
      </c>
    </row>
    <row r="21" spans="1:19" x14ac:dyDescent="0.2">
      <c r="A21" s="284" t="str">
        <f>'問5M（表）'!A31</f>
        <v>40～49歳(n = 249 )　　</v>
      </c>
      <c r="B21" s="36">
        <f>'問5M（表）'!B31</f>
        <v>249</v>
      </c>
      <c r="C21" s="28">
        <v>58</v>
      </c>
      <c r="D21" s="29">
        <v>109</v>
      </c>
      <c r="E21" s="30">
        <v>54</v>
      </c>
      <c r="F21" s="29">
        <v>21</v>
      </c>
      <c r="G21" s="30">
        <v>7</v>
      </c>
      <c r="H21" s="31">
        <v>0</v>
      </c>
      <c r="Q21" s="24"/>
      <c r="R21" s="24"/>
      <c r="S21" s="25"/>
    </row>
    <row r="22" spans="1:19" x14ac:dyDescent="0.2">
      <c r="A22" s="285"/>
      <c r="B22" s="20">
        <f>B21/$B$13*100</f>
        <v>16.033483580167417</v>
      </c>
      <c r="C22" s="20">
        <f t="shared" ref="C22:H22" si="25">C21/$B21*100</f>
        <v>23.293172690763054</v>
      </c>
      <c r="D22" s="20">
        <f t="shared" si="25"/>
        <v>43.775100401606423</v>
      </c>
      <c r="E22" s="20">
        <f t="shared" si="25"/>
        <v>21.686746987951807</v>
      </c>
      <c r="F22" s="20">
        <f t="shared" si="25"/>
        <v>8.4337349397590362</v>
      </c>
      <c r="G22" s="20">
        <f t="shared" si="25"/>
        <v>2.8112449799196786</v>
      </c>
      <c r="H22" s="20">
        <f t="shared" si="25"/>
        <v>0</v>
      </c>
    </row>
    <row r="23" spans="1:19" x14ac:dyDescent="0.2">
      <c r="A23" s="284" t="str">
        <f>'問5M（表）'!A33</f>
        <v>50～59歳(n = 250 )　　</v>
      </c>
      <c r="B23" s="36">
        <f>'問5M（表）'!B33</f>
        <v>250</v>
      </c>
      <c r="C23" s="28">
        <v>49</v>
      </c>
      <c r="D23" s="29">
        <v>101</v>
      </c>
      <c r="E23" s="30">
        <v>71</v>
      </c>
      <c r="F23" s="29">
        <v>23</v>
      </c>
      <c r="G23" s="30">
        <v>6</v>
      </c>
      <c r="H23" s="31">
        <v>0</v>
      </c>
    </row>
    <row r="24" spans="1:19" x14ac:dyDescent="0.2">
      <c r="A24" s="285"/>
      <c r="B24" s="20">
        <f>B23/$B$13*100</f>
        <v>16.097875080489377</v>
      </c>
      <c r="C24" s="20">
        <f t="shared" ref="C24:H24" si="26">C23/$B23*100</f>
        <v>19.600000000000001</v>
      </c>
      <c r="D24" s="20">
        <f t="shared" si="26"/>
        <v>40.400000000000006</v>
      </c>
      <c r="E24" s="20">
        <f t="shared" si="26"/>
        <v>28.4</v>
      </c>
      <c r="F24" s="20">
        <f t="shared" si="26"/>
        <v>9.1999999999999993</v>
      </c>
      <c r="G24" s="20">
        <f t="shared" si="26"/>
        <v>2.4</v>
      </c>
      <c r="H24" s="20">
        <f t="shared" si="26"/>
        <v>0</v>
      </c>
    </row>
    <row r="25" spans="1:19" x14ac:dyDescent="0.2">
      <c r="A25" s="284" t="str">
        <f>'問5M（表）'!A35</f>
        <v>60～69歳(n = 329 )　　</v>
      </c>
      <c r="B25" s="36">
        <f>'問5M（表）'!B35</f>
        <v>329</v>
      </c>
      <c r="C25" s="28">
        <v>69</v>
      </c>
      <c r="D25" s="29">
        <v>182</v>
      </c>
      <c r="E25" s="30">
        <v>49</v>
      </c>
      <c r="F25" s="29">
        <v>20</v>
      </c>
      <c r="G25" s="30">
        <v>6</v>
      </c>
      <c r="H25" s="31">
        <v>3</v>
      </c>
    </row>
    <row r="26" spans="1:19" x14ac:dyDescent="0.2">
      <c r="A26" s="285"/>
      <c r="B26" s="20">
        <f>B25/$B$13*100</f>
        <v>21.184803605924017</v>
      </c>
      <c r="C26" s="20">
        <f t="shared" ref="C26:H26" si="27">C25/$B25*100</f>
        <v>20.972644376899694</v>
      </c>
      <c r="D26" s="20">
        <f t="shared" si="27"/>
        <v>55.319148936170215</v>
      </c>
      <c r="E26" s="20">
        <f t="shared" si="27"/>
        <v>14.893617021276595</v>
      </c>
      <c r="F26" s="20">
        <f t="shared" si="27"/>
        <v>6.0790273556231007</v>
      </c>
      <c r="G26" s="20">
        <f t="shared" si="27"/>
        <v>1.8237082066869299</v>
      </c>
      <c r="H26" s="20">
        <f t="shared" si="27"/>
        <v>0.91185410334346495</v>
      </c>
    </row>
    <row r="27" spans="1:19" x14ac:dyDescent="0.2">
      <c r="A27" s="284" t="str">
        <f>'問5M（表）'!A37</f>
        <v>70歳以上(n = 382 )　　</v>
      </c>
      <c r="B27" s="36">
        <f>'問5M（表）'!B37</f>
        <v>382</v>
      </c>
      <c r="C27" s="28">
        <v>111</v>
      </c>
      <c r="D27" s="29">
        <v>173</v>
      </c>
      <c r="E27" s="30">
        <v>65</v>
      </c>
      <c r="F27" s="29">
        <v>25</v>
      </c>
      <c r="G27" s="30">
        <v>4</v>
      </c>
      <c r="H27" s="31">
        <v>4</v>
      </c>
    </row>
    <row r="28" spans="1:19" x14ac:dyDescent="0.2">
      <c r="A28" s="285"/>
      <c r="B28" s="20">
        <f>B27/$B$13*100</f>
        <v>24.597553122987765</v>
      </c>
      <c r="C28" s="20">
        <f t="shared" ref="C28:H28" si="28">C27/$B27*100</f>
        <v>29.05759162303665</v>
      </c>
      <c r="D28" s="20">
        <f t="shared" si="28"/>
        <v>45.287958115183244</v>
      </c>
      <c r="E28" s="20">
        <f t="shared" si="28"/>
        <v>17.015706806282722</v>
      </c>
      <c r="F28" s="20">
        <f t="shared" si="28"/>
        <v>6.5445026178010473</v>
      </c>
      <c r="G28" s="20">
        <f t="shared" si="28"/>
        <v>1.0471204188481675</v>
      </c>
      <c r="H28" s="20">
        <f t="shared" si="28"/>
        <v>1.0471204188481675</v>
      </c>
    </row>
    <row r="30" spans="1:19" ht="13.5" customHeight="1" x14ac:dyDescent="0.2">
      <c r="A30" s="3" t="s">
        <v>133</v>
      </c>
      <c r="B30" s="1" t="str">
        <f>B11</f>
        <v>現在住んでいる地域は住みやすいか</v>
      </c>
      <c r="C30" s="8"/>
      <c r="D30" s="8"/>
      <c r="E30" s="8"/>
      <c r="F30" s="8"/>
      <c r="G30" s="9" t="s">
        <v>19</v>
      </c>
      <c r="H30" s="9"/>
    </row>
    <row r="31" spans="1:19" ht="33.75" customHeight="1" x14ac:dyDescent="0.2">
      <c r="A31" s="13" t="s">
        <v>27</v>
      </c>
      <c r="B31" s="67" t="str">
        <f>B12</f>
        <v>調査数</v>
      </c>
      <c r="C31" s="68" t="str">
        <f t="shared" ref="C31:H31" si="29">C12</f>
        <v>住みやすい</v>
      </c>
      <c r="D31" s="69" t="str">
        <f t="shared" si="29"/>
        <v>どちらかといえば住みやすい</v>
      </c>
      <c r="E31" s="70" t="str">
        <f t="shared" si="29"/>
        <v>どちらともいえない</v>
      </c>
      <c r="F31" s="69" t="str">
        <f t="shared" si="29"/>
        <v>どちらかといえば住みにくい</v>
      </c>
      <c r="G31" s="70" t="str">
        <f t="shared" si="29"/>
        <v>住みにくい</v>
      </c>
      <c r="H31" s="71" t="str">
        <f t="shared" si="29"/>
        <v>無回答</v>
      </c>
      <c r="I31" s="21" t="s">
        <v>35</v>
      </c>
      <c r="J31" s="12" t="str">
        <f>A31</f>
        <v>【居住圏域別】</v>
      </c>
      <c r="K31" s="68" t="str">
        <f t="shared" ref="K31:P31" si="30">C31</f>
        <v>住みやすい</v>
      </c>
      <c r="L31" s="69" t="str">
        <f t="shared" si="30"/>
        <v>どちらかといえば住みやすい</v>
      </c>
      <c r="M31" s="70" t="str">
        <f t="shared" si="30"/>
        <v>どちらともいえない</v>
      </c>
      <c r="N31" s="69" t="str">
        <f t="shared" si="30"/>
        <v>どちらかといえば住みにくい</v>
      </c>
      <c r="O31" s="70" t="str">
        <f t="shared" si="30"/>
        <v>住みにくい</v>
      </c>
      <c r="P31" s="71" t="str">
        <f t="shared" si="30"/>
        <v>無回答</v>
      </c>
      <c r="Q31" s="54" t="s">
        <v>98</v>
      </c>
      <c r="R31" s="54" t="s">
        <v>99</v>
      </c>
      <c r="S31" s="59" t="s">
        <v>45</v>
      </c>
    </row>
    <row r="32" spans="1:19" ht="13.5" customHeight="1" x14ac:dyDescent="0.2">
      <c r="A32" s="284" t="str">
        <f>'問5M（表）'!A63</f>
        <v>全体(n = 1,553 )　　</v>
      </c>
      <c r="B32" s="36">
        <f>'問5M（表）'!B63</f>
        <v>1553</v>
      </c>
      <c r="C32" s="32">
        <v>389</v>
      </c>
      <c r="D32" s="32">
        <v>712</v>
      </c>
      <c r="E32" s="32">
        <v>301</v>
      </c>
      <c r="F32" s="32">
        <v>113</v>
      </c>
      <c r="G32" s="32">
        <v>29</v>
      </c>
      <c r="H32" s="32">
        <v>9</v>
      </c>
      <c r="J32" s="75" t="str">
        <f>A32</f>
        <v>全体(n = 1,553 )　　</v>
      </c>
      <c r="K32" s="78">
        <f t="shared" ref="K32:P32" si="31">C33</f>
        <v>25.04829362524147</v>
      </c>
      <c r="L32" s="79">
        <f t="shared" si="31"/>
        <v>45.846748229233739</v>
      </c>
      <c r="M32" s="80">
        <f t="shared" si="31"/>
        <v>19.381841596909208</v>
      </c>
      <c r="N32" s="79">
        <f t="shared" si="31"/>
        <v>7.2762395363811976</v>
      </c>
      <c r="O32" s="80">
        <f t="shared" si="31"/>
        <v>1.8673535093367677</v>
      </c>
      <c r="P32" s="81">
        <f t="shared" si="31"/>
        <v>0.57952350289761745</v>
      </c>
      <c r="Q32" s="24">
        <f>K32+L32</f>
        <v>70.89504185447521</v>
      </c>
      <c r="R32" s="24">
        <f>N32+O32</f>
        <v>9.1435930457179655</v>
      </c>
      <c r="S32" s="25">
        <f>Q32-R32</f>
        <v>61.751448808757246</v>
      </c>
    </row>
    <row r="33" spans="1:19" ht="13.5" customHeight="1" x14ac:dyDescent="0.2">
      <c r="A33" s="285"/>
      <c r="B33" s="37">
        <v>100</v>
      </c>
      <c r="C33" s="20">
        <f t="shared" ref="C33:H33" si="32">C32/$B32*100</f>
        <v>25.04829362524147</v>
      </c>
      <c r="D33" s="20">
        <f t="shared" si="32"/>
        <v>45.846748229233739</v>
      </c>
      <c r="E33" s="20">
        <f t="shared" si="32"/>
        <v>19.381841596909208</v>
      </c>
      <c r="F33" s="20">
        <f t="shared" si="32"/>
        <v>7.2762395363811976</v>
      </c>
      <c r="G33" s="20">
        <f t="shared" si="32"/>
        <v>1.8673535093367677</v>
      </c>
      <c r="H33" s="20">
        <f t="shared" si="32"/>
        <v>0.57952350289761745</v>
      </c>
      <c r="J33" s="90" t="str">
        <f>A34</f>
        <v>岐阜圏域(n = 584 )　　</v>
      </c>
      <c r="K33" s="92">
        <f t="shared" ref="K33:P33" si="33">C35</f>
        <v>29.794520547945208</v>
      </c>
      <c r="L33" s="93">
        <f t="shared" si="33"/>
        <v>47.260273972602739</v>
      </c>
      <c r="M33" s="94">
        <f t="shared" si="33"/>
        <v>14.212328767123289</v>
      </c>
      <c r="N33" s="93">
        <f t="shared" si="33"/>
        <v>6.1643835616438354</v>
      </c>
      <c r="O33" s="94">
        <f t="shared" si="33"/>
        <v>1.7123287671232876</v>
      </c>
      <c r="P33" s="95">
        <f t="shared" si="33"/>
        <v>0.85616438356164382</v>
      </c>
      <c r="Q33" s="24">
        <f>K33+L33</f>
        <v>77.054794520547944</v>
      </c>
      <c r="R33" s="24">
        <f t="shared" ref="R33:R37" si="34">N33+O33</f>
        <v>7.8767123287671232</v>
      </c>
      <c r="S33" s="25">
        <f>Q33-R33</f>
        <v>69.178082191780817</v>
      </c>
    </row>
    <row r="34" spans="1:19" ht="13.5" customHeight="1" x14ac:dyDescent="0.2">
      <c r="A34" s="284" t="str">
        <f>'問5M（表）'!A65</f>
        <v>岐阜圏域(n = 584 )　　</v>
      </c>
      <c r="B34" s="36">
        <f>'問5M（表）'!B65</f>
        <v>584</v>
      </c>
      <c r="C34" s="28">
        <v>174</v>
      </c>
      <c r="D34" s="29">
        <v>276</v>
      </c>
      <c r="E34" s="30">
        <v>83</v>
      </c>
      <c r="F34" s="29">
        <v>36</v>
      </c>
      <c r="G34" s="30">
        <v>10</v>
      </c>
      <c r="H34" s="31">
        <v>5</v>
      </c>
      <c r="J34" s="91" t="str">
        <f>A36</f>
        <v>西濃圏域(n = 280 )　　</v>
      </c>
      <c r="K34" s="96">
        <f t="shared" ref="K34:P34" si="35">C37</f>
        <v>24.285714285714285</v>
      </c>
      <c r="L34" s="97">
        <f t="shared" si="35"/>
        <v>44.642857142857146</v>
      </c>
      <c r="M34" s="98">
        <f t="shared" si="35"/>
        <v>21.428571428571427</v>
      </c>
      <c r="N34" s="97">
        <f t="shared" si="35"/>
        <v>7.8571428571428568</v>
      </c>
      <c r="O34" s="98">
        <f t="shared" si="35"/>
        <v>1.0714285714285714</v>
      </c>
      <c r="P34" s="99">
        <f t="shared" si="35"/>
        <v>0.7142857142857143</v>
      </c>
      <c r="Q34" s="24">
        <f>K34+L34</f>
        <v>68.928571428571431</v>
      </c>
      <c r="R34" s="24">
        <f t="shared" si="34"/>
        <v>8.9285714285714288</v>
      </c>
      <c r="S34" s="25">
        <f>Q34-R34</f>
        <v>60</v>
      </c>
    </row>
    <row r="35" spans="1:19" ht="13.5" customHeight="1" x14ac:dyDescent="0.2">
      <c r="A35" s="285"/>
      <c r="B35" s="20">
        <f>B34/$B$32*100</f>
        <v>37.604636188023186</v>
      </c>
      <c r="C35" s="20">
        <f t="shared" ref="C35:H35" si="36">C34/$B34*100</f>
        <v>29.794520547945208</v>
      </c>
      <c r="D35" s="20">
        <f t="shared" si="36"/>
        <v>47.260273972602739</v>
      </c>
      <c r="E35" s="20">
        <f t="shared" si="36"/>
        <v>14.212328767123289</v>
      </c>
      <c r="F35" s="20">
        <f t="shared" si="36"/>
        <v>6.1643835616438354</v>
      </c>
      <c r="G35" s="20">
        <f t="shared" si="36"/>
        <v>1.7123287671232876</v>
      </c>
      <c r="H35" s="20">
        <f t="shared" si="36"/>
        <v>0.85616438356164382</v>
      </c>
      <c r="J35" s="91" t="str">
        <f>A38</f>
        <v>中濃圏域(n = 279 )　　</v>
      </c>
      <c r="K35" s="96">
        <f t="shared" ref="K35:P35" si="37">C39</f>
        <v>21.50537634408602</v>
      </c>
      <c r="L35" s="97">
        <f t="shared" si="37"/>
        <v>47.311827956989248</v>
      </c>
      <c r="M35" s="98">
        <f t="shared" si="37"/>
        <v>18.996415770609318</v>
      </c>
      <c r="N35" s="97">
        <f t="shared" si="37"/>
        <v>10.035842293906811</v>
      </c>
      <c r="O35" s="98">
        <f t="shared" si="37"/>
        <v>2.1505376344086025</v>
      </c>
      <c r="P35" s="99">
        <f t="shared" si="37"/>
        <v>0</v>
      </c>
      <c r="Q35" s="24">
        <f t="shared" ref="Q35:Q37" si="38">K35+L35</f>
        <v>68.817204301075265</v>
      </c>
      <c r="R35" s="24">
        <f t="shared" si="34"/>
        <v>12.186379928315413</v>
      </c>
      <c r="S35" s="25">
        <f t="shared" ref="S35:S37" si="39">Q35-R35</f>
        <v>56.630824372759854</v>
      </c>
    </row>
    <row r="36" spans="1:19" ht="13.5" customHeight="1" x14ac:dyDescent="0.2">
      <c r="A36" s="284" t="str">
        <f>'問5M（表）'!A67</f>
        <v>西濃圏域(n = 280 )　　</v>
      </c>
      <c r="B36" s="36">
        <f>'問5M（表）'!B67</f>
        <v>280</v>
      </c>
      <c r="C36" s="28">
        <v>68</v>
      </c>
      <c r="D36" s="29">
        <v>125</v>
      </c>
      <c r="E36" s="30">
        <v>60</v>
      </c>
      <c r="F36" s="29">
        <v>22</v>
      </c>
      <c r="G36" s="30">
        <v>3</v>
      </c>
      <c r="H36" s="31">
        <v>2</v>
      </c>
      <c r="J36" s="91" t="str">
        <f>A40</f>
        <v>東濃圏域(n = 262 )　　</v>
      </c>
      <c r="K36" s="96">
        <f t="shared" ref="K36:P36" si="40">C41</f>
        <v>18.702290076335878</v>
      </c>
      <c r="L36" s="97">
        <f t="shared" si="40"/>
        <v>46.18320610687023</v>
      </c>
      <c r="M36" s="98">
        <f t="shared" si="40"/>
        <v>25.572519083969464</v>
      </c>
      <c r="N36" s="97">
        <f t="shared" si="40"/>
        <v>7.2519083969465647</v>
      </c>
      <c r="O36" s="98">
        <f t="shared" si="40"/>
        <v>2.2900763358778624</v>
      </c>
      <c r="P36" s="99">
        <f t="shared" si="40"/>
        <v>0</v>
      </c>
      <c r="Q36" s="24">
        <f t="shared" si="38"/>
        <v>64.885496183206101</v>
      </c>
      <c r="R36" s="24">
        <f t="shared" si="34"/>
        <v>9.5419847328244281</v>
      </c>
      <c r="S36" s="25">
        <f t="shared" si="39"/>
        <v>55.343511450381669</v>
      </c>
    </row>
    <row r="37" spans="1:19" ht="13.5" customHeight="1" x14ac:dyDescent="0.2">
      <c r="A37" s="285"/>
      <c r="B37" s="20">
        <f>B36/$B$32*100</f>
        <v>18.0296200901481</v>
      </c>
      <c r="C37" s="20">
        <f t="shared" ref="C37:H37" si="41">C36/$B36*100</f>
        <v>24.285714285714285</v>
      </c>
      <c r="D37" s="20">
        <f t="shared" si="41"/>
        <v>44.642857142857146</v>
      </c>
      <c r="E37" s="20">
        <f t="shared" si="41"/>
        <v>21.428571428571427</v>
      </c>
      <c r="F37" s="20">
        <f t="shared" si="41"/>
        <v>7.8571428571428568</v>
      </c>
      <c r="G37" s="20">
        <f t="shared" si="41"/>
        <v>1.0714285714285714</v>
      </c>
      <c r="H37" s="20">
        <f t="shared" si="41"/>
        <v>0.7142857142857143</v>
      </c>
      <c r="J37" s="77" t="str">
        <f>A42</f>
        <v>飛騨圏域(n = 114 )　　</v>
      </c>
      <c r="K37" s="86">
        <f t="shared" ref="K37:P37" si="42">C43</f>
        <v>21.052631578947366</v>
      </c>
      <c r="L37" s="87">
        <f t="shared" si="42"/>
        <v>41.228070175438596</v>
      </c>
      <c r="M37" s="88">
        <f t="shared" si="42"/>
        <v>27.192982456140353</v>
      </c>
      <c r="N37" s="87">
        <f t="shared" si="42"/>
        <v>6.140350877192982</v>
      </c>
      <c r="O37" s="88">
        <f t="shared" si="42"/>
        <v>3.5087719298245612</v>
      </c>
      <c r="P37" s="89">
        <f t="shared" si="42"/>
        <v>0.8771929824561403</v>
      </c>
      <c r="Q37" s="24">
        <f t="shared" si="38"/>
        <v>62.280701754385959</v>
      </c>
      <c r="R37" s="24">
        <f t="shared" si="34"/>
        <v>9.6491228070175428</v>
      </c>
      <c r="S37" s="25">
        <f t="shared" si="39"/>
        <v>52.631578947368418</v>
      </c>
    </row>
    <row r="38" spans="1:19" ht="13.5" customHeight="1" x14ac:dyDescent="0.2">
      <c r="A38" s="284" t="str">
        <f>'問5M（表）'!A69</f>
        <v>中濃圏域(n = 279 )　　</v>
      </c>
      <c r="B38" s="36">
        <f>'問5M（表）'!B69</f>
        <v>279</v>
      </c>
      <c r="C38" s="28">
        <v>60</v>
      </c>
      <c r="D38" s="29">
        <v>132</v>
      </c>
      <c r="E38" s="30">
        <v>53</v>
      </c>
      <c r="F38" s="29">
        <v>28</v>
      </c>
      <c r="G38" s="30">
        <v>6</v>
      </c>
      <c r="H38" s="31">
        <v>0</v>
      </c>
      <c r="Q38" s="24"/>
      <c r="R38" s="24"/>
      <c r="S38" s="25"/>
    </row>
    <row r="39" spans="1:19" x14ac:dyDescent="0.2">
      <c r="A39" s="285"/>
      <c r="B39" s="20">
        <f>B38/$B$32*100</f>
        <v>17.965228589826143</v>
      </c>
      <c r="C39" s="20">
        <f t="shared" ref="C39:H39" si="43">C38/$B38*100</f>
        <v>21.50537634408602</v>
      </c>
      <c r="D39" s="20">
        <f t="shared" si="43"/>
        <v>47.311827956989248</v>
      </c>
      <c r="E39" s="20">
        <f t="shared" si="43"/>
        <v>18.996415770609318</v>
      </c>
      <c r="F39" s="20">
        <f t="shared" si="43"/>
        <v>10.035842293906811</v>
      </c>
      <c r="G39" s="20">
        <f t="shared" si="43"/>
        <v>2.1505376344086025</v>
      </c>
      <c r="H39" s="20">
        <f t="shared" si="43"/>
        <v>0</v>
      </c>
    </row>
    <row r="40" spans="1:19" x14ac:dyDescent="0.2">
      <c r="A40" s="284" t="str">
        <f>'問5M（表）'!A71</f>
        <v>東濃圏域(n = 262 )　　</v>
      </c>
      <c r="B40" s="36">
        <f>'問5M（表）'!B71</f>
        <v>262</v>
      </c>
      <c r="C40" s="28">
        <v>49</v>
      </c>
      <c r="D40" s="29">
        <v>121</v>
      </c>
      <c r="E40" s="30">
        <v>67</v>
      </c>
      <c r="F40" s="29">
        <v>19</v>
      </c>
      <c r="G40" s="30">
        <v>6</v>
      </c>
      <c r="H40" s="31">
        <v>0</v>
      </c>
    </row>
    <row r="41" spans="1:19" x14ac:dyDescent="0.2">
      <c r="A41" s="285"/>
      <c r="B41" s="20">
        <f>B40/$B$32*100</f>
        <v>16.870573084352866</v>
      </c>
      <c r="C41" s="20">
        <f t="shared" ref="C41:H41" si="44">C40/$B40*100</f>
        <v>18.702290076335878</v>
      </c>
      <c r="D41" s="20">
        <f t="shared" si="44"/>
        <v>46.18320610687023</v>
      </c>
      <c r="E41" s="20">
        <f t="shared" si="44"/>
        <v>25.572519083969464</v>
      </c>
      <c r="F41" s="20">
        <f t="shared" si="44"/>
        <v>7.2519083969465647</v>
      </c>
      <c r="G41" s="20">
        <f t="shared" si="44"/>
        <v>2.2900763358778624</v>
      </c>
      <c r="H41" s="20">
        <f t="shared" si="44"/>
        <v>0</v>
      </c>
    </row>
    <row r="42" spans="1:19" x14ac:dyDescent="0.2">
      <c r="A42" s="284" t="str">
        <f>'問5M（表）'!A73</f>
        <v>飛騨圏域(n = 114 )　　</v>
      </c>
      <c r="B42" s="36">
        <f>'問5M（表）'!B73</f>
        <v>114</v>
      </c>
      <c r="C42" s="28">
        <v>24</v>
      </c>
      <c r="D42" s="29">
        <v>47</v>
      </c>
      <c r="E42" s="30">
        <v>31</v>
      </c>
      <c r="F42" s="29">
        <v>7</v>
      </c>
      <c r="G42" s="30">
        <v>4</v>
      </c>
      <c r="H42" s="31">
        <v>1</v>
      </c>
    </row>
    <row r="43" spans="1:19" x14ac:dyDescent="0.2">
      <c r="A43" s="285"/>
      <c r="B43" s="20">
        <f>B42/$B$32*100</f>
        <v>7.3406310367031544</v>
      </c>
      <c r="C43" s="20">
        <f t="shared" ref="C43:H43" si="45">C42/$B42*100</f>
        <v>21.052631578947366</v>
      </c>
      <c r="D43" s="20">
        <f t="shared" si="45"/>
        <v>41.228070175438596</v>
      </c>
      <c r="E43" s="20">
        <f t="shared" si="45"/>
        <v>27.192982456140353</v>
      </c>
      <c r="F43" s="20">
        <f t="shared" si="45"/>
        <v>6.140350877192982</v>
      </c>
      <c r="G43" s="20">
        <f t="shared" si="45"/>
        <v>3.5087719298245612</v>
      </c>
      <c r="H43" s="20">
        <f t="shared" si="45"/>
        <v>0.8771929824561403</v>
      </c>
    </row>
    <row r="45" spans="1:19" ht="13.5" customHeight="1" x14ac:dyDescent="0.2">
      <c r="A45" s="3" t="s">
        <v>170</v>
      </c>
      <c r="B45" s="1" t="str">
        <f>B30</f>
        <v>現在住んでいる地域は住みやすいか</v>
      </c>
      <c r="C45" s="8"/>
      <c r="D45" s="8"/>
      <c r="E45" s="8"/>
      <c r="F45" s="8"/>
      <c r="G45" s="9" t="s">
        <v>19</v>
      </c>
      <c r="H45" s="9"/>
    </row>
    <row r="46" spans="1:19" ht="33.75" customHeight="1" x14ac:dyDescent="0.2">
      <c r="A46" s="13" t="s">
        <v>102</v>
      </c>
      <c r="B46" s="67" t="str">
        <f>B31</f>
        <v>調査数</v>
      </c>
      <c r="C46" s="68" t="str">
        <f t="shared" ref="C46:H46" si="46">C31</f>
        <v>住みやすい</v>
      </c>
      <c r="D46" s="69" t="str">
        <f t="shared" si="46"/>
        <v>どちらかといえば住みやすい</v>
      </c>
      <c r="E46" s="70" t="str">
        <f t="shared" si="46"/>
        <v>どちらともいえない</v>
      </c>
      <c r="F46" s="69" t="str">
        <f t="shared" si="46"/>
        <v>どちらかといえば住みにくい</v>
      </c>
      <c r="G46" s="70" t="str">
        <f t="shared" si="46"/>
        <v>住みにくい</v>
      </c>
      <c r="H46" s="71" t="str">
        <f t="shared" si="46"/>
        <v>無回答</v>
      </c>
      <c r="I46" s="21" t="s">
        <v>35</v>
      </c>
      <c r="J46" s="12" t="str">
        <f>A46</f>
        <v>【居住環境別】</v>
      </c>
      <c r="K46" s="68" t="str">
        <f t="shared" ref="K46:P46" si="47">C46</f>
        <v>住みやすい</v>
      </c>
      <c r="L46" s="69" t="str">
        <f t="shared" si="47"/>
        <v>どちらかといえば住みやすい</v>
      </c>
      <c r="M46" s="70" t="str">
        <f t="shared" si="47"/>
        <v>どちらともいえない</v>
      </c>
      <c r="N46" s="69" t="str">
        <f t="shared" si="47"/>
        <v>どちらかといえば住みにくい</v>
      </c>
      <c r="O46" s="70" t="str">
        <f t="shared" si="47"/>
        <v>住みにくい</v>
      </c>
      <c r="P46" s="71" t="str">
        <f t="shared" si="47"/>
        <v>無回答</v>
      </c>
      <c r="Q46" s="54" t="s">
        <v>98</v>
      </c>
      <c r="R46" s="54" t="s">
        <v>99</v>
      </c>
      <c r="S46" s="59" t="s">
        <v>45</v>
      </c>
    </row>
    <row r="47" spans="1:19" ht="13.5" customHeight="1" x14ac:dyDescent="0.2">
      <c r="A47" s="284" t="s">
        <v>262</v>
      </c>
      <c r="B47" s="36">
        <v>1553</v>
      </c>
      <c r="C47" s="32">
        <v>389</v>
      </c>
      <c r="D47" s="32">
        <v>712</v>
      </c>
      <c r="E47" s="32">
        <v>301</v>
      </c>
      <c r="F47" s="32">
        <v>113</v>
      </c>
      <c r="G47" s="32">
        <v>29</v>
      </c>
      <c r="H47" s="32">
        <v>9</v>
      </c>
      <c r="J47" s="75" t="str">
        <f>A47</f>
        <v>全体(n = 1,553 )　　</v>
      </c>
      <c r="K47" s="78">
        <f t="shared" ref="K47:P47" si="48">C48</f>
        <v>25.04829362524147</v>
      </c>
      <c r="L47" s="79">
        <f t="shared" si="48"/>
        <v>45.846748229233739</v>
      </c>
      <c r="M47" s="80">
        <f t="shared" si="48"/>
        <v>19.381841596909208</v>
      </c>
      <c r="N47" s="79">
        <f t="shared" si="48"/>
        <v>7.2762395363811976</v>
      </c>
      <c r="O47" s="80">
        <f t="shared" si="48"/>
        <v>1.8673535093367677</v>
      </c>
      <c r="P47" s="81">
        <f t="shared" si="48"/>
        <v>0.57952350289761745</v>
      </c>
      <c r="Q47" s="24">
        <f>K47+L47</f>
        <v>70.89504185447521</v>
      </c>
      <c r="R47" s="24">
        <f>N47+O47</f>
        <v>9.1435930457179655</v>
      </c>
      <c r="S47" s="25">
        <f>Q47-R47</f>
        <v>61.751448808757246</v>
      </c>
    </row>
    <row r="48" spans="1:19" ht="13.5" customHeight="1" x14ac:dyDescent="0.2">
      <c r="A48" s="285"/>
      <c r="B48" s="37">
        <v>100</v>
      </c>
      <c r="C48" s="20">
        <f t="shared" ref="C48" si="49">C47/$B47*100</f>
        <v>25.04829362524147</v>
      </c>
      <c r="D48" s="20">
        <f t="shared" ref="D48" si="50">D47/$B47*100</f>
        <v>45.846748229233739</v>
      </c>
      <c r="E48" s="20">
        <f t="shared" ref="E48" si="51">E47/$B47*100</f>
        <v>19.381841596909208</v>
      </c>
      <c r="F48" s="20">
        <f t="shared" ref="F48" si="52">F47/$B47*100</f>
        <v>7.2762395363811976</v>
      </c>
      <c r="G48" s="20">
        <f t="shared" ref="G48" si="53">G47/$B47*100</f>
        <v>1.8673535093367677</v>
      </c>
      <c r="H48" s="20">
        <f t="shared" ref="H48" si="54">H47/$B47*100</f>
        <v>0.57952350289761745</v>
      </c>
      <c r="J48" s="90" t="str">
        <f>A49</f>
        <v>農村地域(n = 215 )　　</v>
      </c>
      <c r="K48" s="92">
        <f t="shared" ref="K48:P48" si="55">C50</f>
        <v>20</v>
      </c>
      <c r="L48" s="93">
        <f t="shared" si="55"/>
        <v>44.186046511627907</v>
      </c>
      <c r="M48" s="94">
        <f t="shared" si="55"/>
        <v>22.790697674418606</v>
      </c>
      <c r="N48" s="93">
        <f t="shared" si="55"/>
        <v>10.697674418604651</v>
      </c>
      <c r="O48" s="94">
        <f t="shared" si="55"/>
        <v>1.8604651162790697</v>
      </c>
      <c r="P48" s="95">
        <f t="shared" si="55"/>
        <v>0.46511627906976744</v>
      </c>
      <c r="Q48" s="24">
        <f>K48+L48</f>
        <v>64.186046511627907</v>
      </c>
      <c r="R48" s="24">
        <f t="shared" ref="R48:R52" si="56">N48+O48</f>
        <v>12.55813953488372</v>
      </c>
      <c r="S48" s="25">
        <f>Q48-R48</f>
        <v>51.627906976744185</v>
      </c>
    </row>
    <row r="49" spans="1:19" ht="13.5" customHeight="1" x14ac:dyDescent="0.2">
      <c r="A49" s="280" t="str">
        <f>"農村地域(n = 215 )　　"</f>
        <v>農村地域(n = 215 )　　</v>
      </c>
      <c r="B49" s="36">
        <f>SUM(C49:H49)</f>
        <v>215</v>
      </c>
      <c r="C49" s="28">
        <v>43</v>
      </c>
      <c r="D49" s="29">
        <v>95</v>
      </c>
      <c r="E49" s="30">
        <v>49</v>
      </c>
      <c r="F49" s="29">
        <v>23</v>
      </c>
      <c r="G49" s="30">
        <v>4</v>
      </c>
      <c r="H49" s="31">
        <v>1</v>
      </c>
      <c r="J49" s="91" t="str">
        <f>A51</f>
        <v>山間地域(n = 238 )　　</v>
      </c>
      <c r="K49" s="96">
        <f t="shared" ref="K49:P49" si="57">C52</f>
        <v>16.806722689075631</v>
      </c>
      <c r="L49" s="97">
        <f t="shared" si="57"/>
        <v>39.075630252100844</v>
      </c>
      <c r="M49" s="98">
        <f t="shared" si="57"/>
        <v>28.991596638655466</v>
      </c>
      <c r="N49" s="97">
        <f t="shared" si="57"/>
        <v>10.92436974789916</v>
      </c>
      <c r="O49" s="98">
        <f t="shared" si="57"/>
        <v>3.7815126050420167</v>
      </c>
      <c r="P49" s="99">
        <f t="shared" si="57"/>
        <v>0.42016806722689076</v>
      </c>
      <c r="Q49" s="24">
        <f>K49+L49</f>
        <v>55.882352941176478</v>
      </c>
      <c r="R49" s="24">
        <f t="shared" si="56"/>
        <v>14.705882352941178</v>
      </c>
      <c r="S49" s="25">
        <f>Q49-R49</f>
        <v>41.176470588235304</v>
      </c>
    </row>
    <row r="50" spans="1:19" ht="13.5" customHeight="1" x14ac:dyDescent="0.2">
      <c r="A50" s="281"/>
      <c r="B50" s="20">
        <f>B49/$B$47*100</f>
        <v>13.844172569220865</v>
      </c>
      <c r="C50" s="20">
        <f t="shared" ref="C50" si="58">C49/$B49*100</f>
        <v>20</v>
      </c>
      <c r="D50" s="20">
        <f t="shared" ref="D50" si="59">D49/$B49*100</f>
        <v>44.186046511627907</v>
      </c>
      <c r="E50" s="20">
        <f t="shared" ref="E50" si="60">E49/$B49*100</f>
        <v>22.790697674418606</v>
      </c>
      <c r="F50" s="20">
        <f t="shared" ref="F50" si="61">F49/$B49*100</f>
        <v>10.697674418604651</v>
      </c>
      <c r="G50" s="20">
        <f t="shared" ref="G50" si="62">G49/$B49*100</f>
        <v>1.8604651162790697</v>
      </c>
      <c r="H50" s="20">
        <f t="shared" ref="H50" si="63">H49/$B49*100</f>
        <v>0.46511627906976744</v>
      </c>
      <c r="J50" s="91" t="str">
        <f>A53</f>
        <v>商業地域(n =  83 )　　</v>
      </c>
      <c r="K50" s="96">
        <f t="shared" ref="K50:P50" si="64">C54</f>
        <v>37.349397590361441</v>
      </c>
      <c r="L50" s="97">
        <f t="shared" si="64"/>
        <v>44.578313253012048</v>
      </c>
      <c r="M50" s="98">
        <f t="shared" si="64"/>
        <v>7.2289156626506017</v>
      </c>
      <c r="N50" s="97">
        <f t="shared" si="64"/>
        <v>9.6385542168674707</v>
      </c>
      <c r="O50" s="98">
        <f t="shared" si="64"/>
        <v>0</v>
      </c>
      <c r="P50" s="99">
        <f t="shared" si="64"/>
        <v>1.2048192771084338</v>
      </c>
      <c r="Q50" s="24">
        <f t="shared" ref="Q50:Q52" si="65">K50+L50</f>
        <v>81.92771084337349</v>
      </c>
      <c r="R50" s="24">
        <f t="shared" si="56"/>
        <v>9.6385542168674707</v>
      </c>
      <c r="S50" s="25">
        <f t="shared" ref="S50:S52" si="66">Q50-R50</f>
        <v>72.289156626506013</v>
      </c>
    </row>
    <row r="51" spans="1:19" ht="13.5" customHeight="1" x14ac:dyDescent="0.2">
      <c r="A51" s="280" t="str">
        <f>"山間地域(n = 238 )　　"</f>
        <v>山間地域(n = 238 )　　</v>
      </c>
      <c r="B51" s="36">
        <f>SUM(C51:H51)</f>
        <v>238</v>
      </c>
      <c r="C51" s="28">
        <v>40</v>
      </c>
      <c r="D51" s="29">
        <v>93</v>
      </c>
      <c r="E51" s="30">
        <v>69</v>
      </c>
      <c r="F51" s="29">
        <v>26</v>
      </c>
      <c r="G51" s="30">
        <v>9</v>
      </c>
      <c r="H51" s="31">
        <v>1</v>
      </c>
      <c r="J51" s="91" t="str">
        <f>A55</f>
        <v>住宅地域(n =977 )　　</v>
      </c>
      <c r="K51" s="96">
        <f t="shared" ref="K51" si="67">C56</f>
        <v>26.919140225179124</v>
      </c>
      <c r="L51" s="97">
        <f t="shared" ref="L51" si="68">D56</f>
        <v>48.413510747185263</v>
      </c>
      <c r="M51" s="98">
        <f t="shared" ref="M51" si="69">E56</f>
        <v>17.297850562947801</v>
      </c>
      <c r="N51" s="97">
        <f t="shared" ref="N51" si="70">F56</f>
        <v>5.3224155578300927</v>
      </c>
      <c r="O51" s="98">
        <f t="shared" ref="O51" si="71">G56</f>
        <v>1.5353121801432956</v>
      </c>
      <c r="P51" s="99">
        <f t="shared" ref="P51" si="72">H56</f>
        <v>0.51177072671443202</v>
      </c>
      <c r="Q51" s="24">
        <f t="shared" si="65"/>
        <v>75.332650972364391</v>
      </c>
      <c r="R51" s="24">
        <f t="shared" si="56"/>
        <v>6.8577277379733879</v>
      </c>
      <c r="S51" s="25">
        <f t="shared" si="66"/>
        <v>68.474923234390999</v>
      </c>
    </row>
    <row r="52" spans="1:19" ht="13.5" customHeight="1" x14ac:dyDescent="0.2">
      <c r="A52" s="281"/>
      <c r="B52" s="20">
        <f>B51/$B$47*100</f>
        <v>15.325177076625884</v>
      </c>
      <c r="C52" s="20">
        <f t="shared" ref="C52" si="73">C51/$B51*100</f>
        <v>16.806722689075631</v>
      </c>
      <c r="D52" s="20">
        <f t="shared" ref="D52" si="74">D51/$B51*100</f>
        <v>39.075630252100844</v>
      </c>
      <c r="E52" s="20">
        <f t="shared" ref="E52" si="75">E51/$B51*100</f>
        <v>28.991596638655466</v>
      </c>
      <c r="F52" s="20">
        <f t="shared" ref="F52" si="76">F51/$B51*100</f>
        <v>10.92436974789916</v>
      </c>
      <c r="G52" s="20">
        <f t="shared" ref="G52" si="77">G51/$B51*100</f>
        <v>3.7815126050420167</v>
      </c>
      <c r="H52" s="20">
        <f t="shared" ref="H52" si="78">H51/$B51*100</f>
        <v>0.42016806722689076</v>
      </c>
      <c r="J52" s="77" t="str">
        <f>A57</f>
        <v>その他(n =20)　　</v>
      </c>
      <c r="K52" s="86">
        <f t="shared" ref="K52" si="79">C58</f>
        <v>20</v>
      </c>
      <c r="L52" s="87">
        <f t="shared" ref="L52" si="80">D58</f>
        <v>45</v>
      </c>
      <c r="M52" s="88">
        <f t="shared" ref="M52" si="81">E58</f>
        <v>15</v>
      </c>
      <c r="N52" s="87">
        <f t="shared" ref="N52" si="82">F58</f>
        <v>15</v>
      </c>
      <c r="O52" s="88">
        <f t="shared" ref="O52" si="83">G58</f>
        <v>5</v>
      </c>
      <c r="P52" s="89">
        <f t="shared" ref="P52" si="84">H58</f>
        <v>0</v>
      </c>
      <c r="Q52" s="24">
        <f t="shared" si="65"/>
        <v>65</v>
      </c>
      <c r="R52" s="24">
        <f t="shared" si="56"/>
        <v>20</v>
      </c>
      <c r="S52" s="25">
        <f t="shared" si="66"/>
        <v>45</v>
      </c>
    </row>
    <row r="53" spans="1:19" ht="13.5" customHeight="1" x14ac:dyDescent="0.2">
      <c r="A53" s="280" t="str">
        <f>"商業地域(n =  83 )　　"</f>
        <v>商業地域(n =  83 )　　</v>
      </c>
      <c r="B53" s="36">
        <f>SUM(C53:H53)</f>
        <v>83</v>
      </c>
      <c r="C53" s="28">
        <v>31</v>
      </c>
      <c r="D53" s="29">
        <v>37</v>
      </c>
      <c r="E53" s="30">
        <v>6</v>
      </c>
      <c r="F53" s="29">
        <v>8</v>
      </c>
      <c r="G53" s="30">
        <v>0</v>
      </c>
      <c r="H53" s="31">
        <v>1</v>
      </c>
      <c r="Q53" s="24"/>
      <c r="R53" s="24"/>
      <c r="S53" s="25"/>
    </row>
    <row r="54" spans="1:19" x14ac:dyDescent="0.2">
      <c r="A54" s="281"/>
      <c r="B54" s="20">
        <f>B53/$B$47*100</f>
        <v>5.3444945267224728</v>
      </c>
      <c r="C54" s="20">
        <f t="shared" ref="C54" si="85">C53/$B53*100</f>
        <v>37.349397590361441</v>
      </c>
      <c r="D54" s="20">
        <f t="shared" ref="D54" si="86">D53/$B53*100</f>
        <v>44.578313253012048</v>
      </c>
      <c r="E54" s="20">
        <f t="shared" ref="E54" si="87">E53/$B53*100</f>
        <v>7.2289156626506017</v>
      </c>
      <c r="F54" s="20">
        <f t="shared" ref="F54" si="88">F53/$B53*100</f>
        <v>9.6385542168674707</v>
      </c>
      <c r="G54" s="20">
        <f t="shared" ref="G54" si="89">G53/$B53*100</f>
        <v>0</v>
      </c>
      <c r="H54" s="20">
        <f t="shared" ref="H54" si="90">H53/$B53*100</f>
        <v>1.2048192771084338</v>
      </c>
    </row>
    <row r="55" spans="1:19" ht="13.5" customHeight="1" x14ac:dyDescent="0.2">
      <c r="A55" s="280" t="str">
        <f>"住宅地域(n =977 )　　"</f>
        <v>住宅地域(n =977 )　　</v>
      </c>
      <c r="B55" s="36">
        <f>SUM(C55:H55)</f>
        <v>977</v>
      </c>
      <c r="C55" s="28">
        <v>263</v>
      </c>
      <c r="D55" s="29">
        <v>473</v>
      </c>
      <c r="E55" s="30">
        <v>169</v>
      </c>
      <c r="F55" s="29">
        <v>52</v>
      </c>
      <c r="G55" s="30">
        <v>15</v>
      </c>
      <c r="H55" s="31">
        <v>5</v>
      </c>
    </row>
    <row r="56" spans="1:19" x14ac:dyDescent="0.2">
      <c r="A56" s="281"/>
      <c r="B56" s="20">
        <f>B55/$B$47*100</f>
        <v>62.910495814552483</v>
      </c>
      <c r="C56" s="20">
        <f t="shared" ref="C56" si="91">C55/$B55*100</f>
        <v>26.919140225179124</v>
      </c>
      <c r="D56" s="20">
        <f t="shared" ref="D56" si="92">D55/$B55*100</f>
        <v>48.413510747185263</v>
      </c>
      <c r="E56" s="20">
        <f t="shared" ref="E56" si="93">E55/$B55*100</f>
        <v>17.297850562947801</v>
      </c>
      <c r="F56" s="20">
        <f t="shared" ref="F56" si="94">F55/$B55*100</f>
        <v>5.3224155578300927</v>
      </c>
      <c r="G56" s="20">
        <f t="shared" ref="G56" si="95">G55/$B55*100</f>
        <v>1.5353121801432956</v>
      </c>
      <c r="H56" s="20">
        <f t="shared" ref="H56" si="96">H55/$B55*100</f>
        <v>0.51177072671443202</v>
      </c>
    </row>
    <row r="57" spans="1:19" ht="13.5" customHeight="1" x14ac:dyDescent="0.2">
      <c r="A57" s="280" t="str">
        <f>"その他(n =20)　　"</f>
        <v>その他(n =20)　　</v>
      </c>
      <c r="B57" s="36">
        <f>SUM(C57:H57)</f>
        <v>20</v>
      </c>
      <c r="C57" s="28">
        <v>4</v>
      </c>
      <c r="D57" s="29">
        <v>9</v>
      </c>
      <c r="E57" s="30">
        <v>3</v>
      </c>
      <c r="F57" s="29">
        <v>3</v>
      </c>
      <c r="G57" s="30">
        <v>1</v>
      </c>
      <c r="H57" s="31">
        <v>0</v>
      </c>
    </row>
    <row r="58" spans="1:19" x14ac:dyDescent="0.2">
      <c r="A58" s="281"/>
      <c r="B58" s="20">
        <f>B57/$B$47*100</f>
        <v>1.2878300064391499</v>
      </c>
      <c r="C58" s="20">
        <f t="shared" ref="C58" si="97">C57/$B57*100</f>
        <v>20</v>
      </c>
      <c r="D58" s="20">
        <f t="shared" ref="D58" si="98">D57/$B57*100</f>
        <v>45</v>
      </c>
      <c r="E58" s="20">
        <f t="shared" ref="E58" si="99">E57/$B57*100</f>
        <v>15</v>
      </c>
      <c r="F58" s="20">
        <f t="shared" ref="F58" si="100">F57/$B57*100</f>
        <v>15</v>
      </c>
      <c r="G58" s="20">
        <f t="shared" ref="G58" si="101">G57/$B57*100</f>
        <v>5</v>
      </c>
      <c r="H58" s="20">
        <f t="shared" ref="H58" si="102">H57/$B57*100</f>
        <v>0</v>
      </c>
    </row>
  </sheetData>
  <mergeCells count="23">
    <mergeCell ref="A27:A28"/>
    <mergeCell ref="A3:A4"/>
    <mergeCell ref="A5:A6"/>
    <mergeCell ref="A7:A8"/>
    <mergeCell ref="A13:A14"/>
    <mergeCell ref="A17:A18"/>
    <mergeCell ref="A19:A20"/>
    <mergeCell ref="A21:A22"/>
    <mergeCell ref="A23:A24"/>
    <mergeCell ref="A25:A26"/>
    <mergeCell ref="A15:A16"/>
    <mergeCell ref="A57:A58"/>
    <mergeCell ref="A42:A43"/>
    <mergeCell ref="A32:A33"/>
    <mergeCell ref="A34:A35"/>
    <mergeCell ref="A36:A37"/>
    <mergeCell ref="A38:A39"/>
    <mergeCell ref="A40:A41"/>
    <mergeCell ref="A47:A48"/>
    <mergeCell ref="A49:A50"/>
    <mergeCell ref="A51:A52"/>
    <mergeCell ref="A53:A54"/>
    <mergeCell ref="A55:A5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/>
  </sheetPr>
  <dimension ref="A1:AE88"/>
  <sheetViews>
    <sheetView topLeftCell="A61" zoomScale="70" zoomScaleNormal="70" workbookViewId="0">
      <selection activeCell="P76" sqref="P76"/>
    </sheetView>
  </sheetViews>
  <sheetFormatPr defaultRowHeight="13.2" x14ac:dyDescent="0.2"/>
  <sheetData>
    <row r="1" spans="1:31" x14ac:dyDescent="0.2">
      <c r="A1" s="3" t="s">
        <v>172</v>
      </c>
      <c r="B1" s="1" t="s">
        <v>134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  <c r="O1" s="8"/>
      <c r="P1" s="8"/>
    </row>
    <row r="2" spans="1:31" ht="67.5" customHeight="1" x14ac:dyDescent="0.2">
      <c r="A2" s="12" t="s">
        <v>20</v>
      </c>
      <c r="B2" s="67" t="s">
        <v>3</v>
      </c>
      <c r="C2" s="68" t="s">
        <v>135</v>
      </c>
      <c r="D2" s="69" t="s">
        <v>136</v>
      </c>
      <c r="E2" s="69" t="s">
        <v>186</v>
      </c>
      <c r="F2" s="69" t="s">
        <v>137</v>
      </c>
      <c r="G2" s="69" t="s">
        <v>138</v>
      </c>
      <c r="H2" s="69" t="s">
        <v>103</v>
      </c>
      <c r="I2" s="69" t="s">
        <v>139</v>
      </c>
      <c r="J2" s="69" t="s">
        <v>140</v>
      </c>
      <c r="K2" s="69" t="s">
        <v>141</v>
      </c>
      <c r="L2" s="69" t="s">
        <v>157</v>
      </c>
      <c r="M2" s="69" t="s">
        <v>142</v>
      </c>
      <c r="N2" s="69" t="s">
        <v>104</v>
      </c>
      <c r="O2" s="69" t="s">
        <v>61</v>
      </c>
      <c r="P2" s="71"/>
      <c r="Q2" s="111" t="s">
        <v>122</v>
      </c>
    </row>
    <row r="3" spans="1:31" ht="13.5" customHeight="1" x14ac:dyDescent="0.2">
      <c r="A3" s="318" t="str">
        <f>"全体(n = "&amp;B3&amp;" )　　"</f>
        <v>全体(n = 1090 )　　</v>
      </c>
      <c r="B3" s="36">
        <f t="shared" ref="B3:O3" si="0">SUM(B5,B7)</f>
        <v>1090</v>
      </c>
      <c r="C3" s="36">
        <f t="shared" si="0"/>
        <v>508</v>
      </c>
      <c r="D3" s="36">
        <f t="shared" si="0"/>
        <v>125</v>
      </c>
      <c r="E3" s="36">
        <f t="shared" si="0"/>
        <v>351</v>
      </c>
      <c r="F3" s="36">
        <f t="shared" si="0"/>
        <v>589</v>
      </c>
      <c r="G3" s="36">
        <f t="shared" si="0"/>
        <v>358</v>
      </c>
      <c r="H3" s="36">
        <f t="shared" si="0"/>
        <v>23</v>
      </c>
      <c r="I3" s="36">
        <f t="shared" si="0"/>
        <v>69</v>
      </c>
      <c r="J3" s="36">
        <f t="shared" si="0"/>
        <v>173</v>
      </c>
      <c r="K3" s="36">
        <f t="shared" si="0"/>
        <v>159</v>
      </c>
      <c r="L3" s="36">
        <f t="shared" si="0"/>
        <v>507</v>
      </c>
      <c r="M3" s="36">
        <f t="shared" si="0"/>
        <v>566</v>
      </c>
      <c r="N3" s="36">
        <f t="shared" si="0"/>
        <v>23</v>
      </c>
      <c r="O3" s="36">
        <f t="shared" si="0"/>
        <v>13</v>
      </c>
      <c r="P3" s="36"/>
      <c r="Q3" s="112">
        <f>SUM($C3:P3)</f>
        <v>3464</v>
      </c>
      <c r="R3" s="185"/>
    </row>
    <row r="4" spans="1:31" x14ac:dyDescent="0.2">
      <c r="A4" s="319"/>
      <c r="B4" s="37"/>
      <c r="C4" s="20">
        <f>C3/$B3*100</f>
        <v>46.605504587155963</v>
      </c>
      <c r="D4" s="20">
        <f t="shared" ref="D4:O4" si="1">D3/$B3*100</f>
        <v>11.467889908256881</v>
      </c>
      <c r="E4" s="20">
        <f t="shared" si="1"/>
        <v>32.201834862385319</v>
      </c>
      <c r="F4" s="20">
        <f t="shared" si="1"/>
        <v>54.036697247706421</v>
      </c>
      <c r="G4" s="20">
        <f t="shared" si="1"/>
        <v>32.844036697247709</v>
      </c>
      <c r="H4" s="20">
        <f t="shared" si="1"/>
        <v>2.1100917431192663</v>
      </c>
      <c r="I4" s="20">
        <f t="shared" si="1"/>
        <v>6.3302752293577988</v>
      </c>
      <c r="J4" s="20">
        <f t="shared" si="1"/>
        <v>15.871559633027523</v>
      </c>
      <c r="K4" s="20">
        <f t="shared" si="1"/>
        <v>14.587155963302752</v>
      </c>
      <c r="L4" s="20">
        <f t="shared" si="1"/>
        <v>46.513761467889907</v>
      </c>
      <c r="M4" s="20">
        <f t="shared" si="1"/>
        <v>51.926605504587151</v>
      </c>
      <c r="N4" s="20">
        <f t="shared" si="1"/>
        <v>2.1100917431192663</v>
      </c>
      <c r="O4" s="20">
        <f t="shared" si="1"/>
        <v>1.1926605504587156</v>
      </c>
      <c r="P4" s="20"/>
      <c r="Q4" s="112"/>
    </row>
    <row r="5" spans="1:31" ht="13.5" customHeight="1" x14ac:dyDescent="0.2">
      <c r="A5" s="318" t="str">
        <f>"男性(n = "&amp;B5&amp;" )　　"</f>
        <v>男性(n = 469 )　　</v>
      </c>
      <c r="B5" s="36">
        <v>469</v>
      </c>
      <c r="C5" s="28">
        <v>220</v>
      </c>
      <c r="D5" s="29">
        <v>59</v>
      </c>
      <c r="E5" s="29">
        <v>155</v>
      </c>
      <c r="F5" s="29">
        <v>232</v>
      </c>
      <c r="G5" s="29">
        <v>167</v>
      </c>
      <c r="H5" s="29">
        <v>8</v>
      </c>
      <c r="I5" s="29">
        <v>27</v>
      </c>
      <c r="J5" s="29">
        <v>66</v>
      </c>
      <c r="K5" s="29">
        <v>73</v>
      </c>
      <c r="L5" s="29">
        <v>235</v>
      </c>
      <c r="M5" s="29">
        <v>249</v>
      </c>
      <c r="N5" s="29">
        <v>10</v>
      </c>
      <c r="O5" s="29">
        <v>7</v>
      </c>
      <c r="P5" s="31"/>
      <c r="Q5" s="112">
        <f>SUM($C5:P5)</f>
        <v>1508</v>
      </c>
      <c r="R5" t="str">
        <f>" 男性（N = "&amp;Q6&amp;" : n = "&amp;B5&amp;"）"</f>
        <v xml:space="preserve"> 男性（N = 1,508 : n = 469）</v>
      </c>
    </row>
    <row r="6" spans="1:31" x14ac:dyDescent="0.2">
      <c r="A6" s="319"/>
      <c r="B6" s="20">
        <f>B5/$B$3*100</f>
        <v>43.027522935779814</v>
      </c>
      <c r="C6" s="20">
        <f>C5/$B5*100</f>
        <v>46.908315565031984</v>
      </c>
      <c r="D6" s="20">
        <f t="shared" ref="D6:O6" si="2">D5/$B5*100</f>
        <v>12.579957356076759</v>
      </c>
      <c r="E6" s="20">
        <f t="shared" si="2"/>
        <v>33.049040511727078</v>
      </c>
      <c r="F6" s="20">
        <f t="shared" si="2"/>
        <v>49.466950959488273</v>
      </c>
      <c r="G6" s="20">
        <f t="shared" si="2"/>
        <v>35.607675906183367</v>
      </c>
      <c r="H6" s="20">
        <f t="shared" si="2"/>
        <v>1.7057569296375266</v>
      </c>
      <c r="I6" s="20">
        <f t="shared" si="2"/>
        <v>5.7569296375266523</v>
      </c>
      <c r="J6" s="20">
        <f t="shared" si="2"/>
        <v>14.072494669509595</v>
      </c>
      <c r="K6" s="20">
        <f t="shared" si="2"/>
        <v>15.565031982942431</v>
      </c>
      <c r="L6" s="20">
        <f t="shared" si="2"/>
        <v>50.106609808102341</v>
      </c>
      <c r="M6" s="20">
        <f t="shared" si="2"/>
        <v>53.091684434968009</v>
      </c>
      <c r="N6" s="20">
        <f t="shared" si="2"/>
        <v>2.1321961620469083</v>
      </c>
      <c r="O6" s="20">
        <f t="shared" si="2"/>
        <v>1.4925373134328357</v>
      </c>
      <c r="P6" s="20"/>
      <c r="Q6" s="226" t="s">
        <v>270</v>
      </c>
    </row>
    <row r="7" spans="1:31" ht="13.5" customHeight="1" x14ac:dyDescent="0.2">
      <c r="A7" s="318" t="str">
        <f>"女性(n = "&amp;B7&amp;" )　　"</f>
        <v>女性(n = 621 )　　</v>
      </c>
      <c r="B7" s="36">
        <v>621</v>
      </c>
      <c r="C7" s="28">
        <v>288</v>
      </c>
      <c r="D7" s="29">
        <v>66</v>
      </c>
      <c r="E7" s="29">
        <v>196</v>
      </c>
      <c r="F7" s="29">
        <v>357</v>
      </c>
      <c r="G7" s="29">
        <v>191</v>
      </c>
      <c r="H7" s="29">
        <v>15</v>
      </c>
      <c r="I7" s="29">
        <v>42</v>
      </c>
      <c r="J7" s="29">
        <v>107</v>
      </c>
      <c r="K7" s="29">
        <v>86</v>
      </c>
      <c r="L7" s="29">
        <v>272</v>
      </c>
      <c r="M7" s="29">
        <v>317</v>
      </c>
      <c r="N7" s="29">
        <v>13</v>
      </c>
      <c r="O7" s="29">
        <v>6</v>
      </c>
      <c r="P7" s="31"/>
      <c r="Q7" s="112">
        <f>SUM($C7:P7)</f>
        <v>1956</v>
      </c>
      <c r="R7" t="str">
        <f>" 女性（N = "&amp;Q8&amp;" : n = "&amp;B7&amp;"）"</f>
        <v xml:space="preserve"> 女性（N = 1,956 : n = 621）</v>
      </c>
    </row>
    <row r="8" spans="1:31" x14ac:dyDescent="0.2">
      <c r="A8" s="319"/>
      <c r="B8" s="20">
        <f>B7/$B$3*100</f>
        <v>56.972477064220186</v>
      </c>
      <c r="C8" s="20">
        <f t="shared" ref="C8:O8" si="3">C7/$B7*100</f>
        <v>46.376811594202898</v>
      </c>
      <c r="D8" s="20">
        <f t="shared" si="3"/>
        <v>10.628019323671497</v>
      </c>
      <c r="E8" s="20">
        <f t="shared" si="3"/>
        <v>31.561996779388085</v>
      </c>
      <c r="F8" s="20">
        <f t="shared" si="3"/>
        <v>57.487922705314013</v>
      </c>
      <c r="G8" s="20">
        <f t="shared" si="3"/>
        <v>30.756843800322059</v>
      </c>
      <c r="H8" s="20">
        <f t="shared" si="3"/>
        <v>2.4154589371980677</v>
      </c>
      <c r="I8" s="20">
        <f t="shared" si="3"/>
        <v>6.7632850241545892</v>
      </c>
      <c r="J8" s="20">
        <f t="shared" si="3"/>
        <v>17.230273752012881</v>
      </c>
      <c r="K8" s="20">
        <f t="shared" si="3"/>
        <v>13.848631239935589</v>
      </c>
      <c r="L8" s="20">
        <f t="shared" si="3"/>
        <v>43.800322061191629</v>
      </c>
      <c r="M8" s="20">
        <f t="shared" si="3"/>
        <v>51.046698872785832</v>
      </c>
      <c r="N8" s="20">
        <f t="shared" si="3"/>
        <v>2.0933977455716586</v>
      </c>
      <c r="O8" s="20">
        <f t="shared" si="3"/>
        <v>0.96618357487922701</v>
      </c>
      <c r="P8" s="20"/>
      <c r="Q8" s="226" t="s">
        <v>271</v>
      </c>
    </row>
    <row r="9" spans="1:31" s="205" customFormat="1" x14ac:dyDescent="0.2">
      <c r="A9" s="203"/>
      <c r="B9" s="201"/>
      <c r="C9" s="191">
        <f>_xlfn.RANK.EQ(C4,$C$4:$P$4,0)</f>
        <v>3</v>
      </c>
      <c r="D9" s="191">
        <f t="shared" ref="D9:P9" si="4">_xlfn.RANK.EQ(D4,$C$4:$P$4,0)</f>
        <v>9</v>
      </c>
      <c r="E9" s="191">
        <f t="shared" si="4"/>
        <v>6</v>
      </c>
      <c r="F9" s="191">
        <f t="shared" si="4"/>
        <v>1</v>
      </c>
      <c r="G9" s="191">
        <f t="shared" si="4"/>
        <v>5</v>
      </c>
      <c r="H9" s="191">
        <f t="shared" si="4"/>
        <v>11</v>
      </c>
      <c r="I9" s="191">
        <f t="shared" si="4"/>
        <v>10</v>
      </c>
      <c r="J9" s="191">
        <f t="shared" si="4"/>
        <v>7</v>
      </c>
      <c r="K9" s="191">
        <f t="shared" si="4"/>
        <v>8</v>
      </c>
      <c r="L9" s="191">
        <f t="shared" si="4"/>
        <v>4</v>
      </c>
      <c r="M9" s="191">
        <f t="shared" si="4"/>
        <v>2</v>
      </c>
      <c r="N9" s="191">
        <f t="shared" si="4"/>
        <v>11</v>
      </c>
      <c r="O9" s="191">
        <f t="shared" si="4"/>
        <v>13</v>
      </c>
      <c r="P9" s="191" t="e">
        <f t="shared" si="4"/>
        <v>#N/A</v>
      </c>
      <c r="Q9" s="204" t="s">
        <v>272</v>
      </c>
    </row>
    <row r="10" spans="1:31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1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f t="shared" ref="M11" si="5">_xlfn.RANK.EQ(M$14,$C$14:$M$14,0)</f>
        <v>11</v>
      </c>
      <c r="N11" s="27">
        <v>12</v>
      </c>
      <c r="O11" s="27">
        <v>13</v>
      </c>
      <c r="P11" s="27">
        <v>14</v>
      </c>
      <c r="R11" s="53"/>
      <c r="S11" s="27">
        <v>1</v>
      </c>
      <c r="T11" s="27">
        <v>2</v>
      </c>
      <c r="U11" s="27">
        <v>3</v>
      </c>
      <c r="V11" s="27">
        <v>4</v>
      </c>
      <c r="W11" s="27">
        <v>5</v>
      </c>
      <c r="X11" s="27">
        <v>6</v>
      </c>
      <c r="Y11" s="27">
        <v>7</v>
      </c>
      <c r="Z11" s="27">
        <v>8</v>
      </c>
      <c r="AA11" s="27">
        <v>9</v>
      </c>
      <c r="AB11" s="27">
        <v>10</v>
      </c>
      <c r="AC11" s="27">
        <v>11</v>
      </c>
      <c r="AD11" s="27">
        <v>12</v>
      </c>
      <c r="AE11" s="27">
        <v>13</v>
      </c>
    </row>
    <row r="12" spans="1:31" ht="86.4" x14ac:dyDescent="0.2">
      <c r="A12" s="12" t="str">
        <f>A2</f>
        <v>【性別】</v>
      </c>
      <c r="B12" s="67" t="str">
        <f>B2</f>
        <v>調査数</v>
      </c>
      <c r="C12" s="68" t="s">
        <v>137</v>
      </c>
      <c r="D12" s="69" t="s">
        <v>142</v>
      </c>
      <c r="E12" s="69" t="s">
        <v>135</v>
      </c>
      <c r="F12" s="69" t="s">
        <v>183</v>
      </c>
      <c r="G12" s="69" t="s">
        <v>138</v>
      </c>
      <c r="H12" s="69" t="s">
        <v>186</v>
      </c>
      <c r="I12" s="69" t="s">
        <v>140</v>
      </c>
      <c r="J12" s="69" t="s">
        <v>141</v>
      </c>
      <c r="K12" s="69" t="s">
        <v>136</v>
      </c>
      <c r="L12" s="69" t="s">
        <v>139</v>
      </c>
      <c r="M12" s="69" t="s">
        <v>103</v>
      </c>
      <c r="N12" s="69" t="s">
        <v>104</v>
      </c>
      <c r="O12" s="69" t="s">
        <v>61</v>
      </c>
      <c r="P12" s="71" t="s">
        <v>0</v>
      </c>
      <c r="Q12" s="52" t="s">
        <v>35</v>
      </c>
      <c r="R12" s="12" t="str">
        <f>A12</f>
        <v>【性別】</v>
      </c>
      <c r="S12" s="68" t="str">
        <f t="shared" ref="S12:AE12" si="6">C12</f>
        <v>食事、買い物が便利である</v>
      </c>
      <c r="T12" s="69" t="str">
        <f t="shared" si="6"/>
        <v>災害が少ない</v>
      </c>
      <c r="U12" s="69" t="str">
        <f t="shared" si="6"/>
        <v>自然が豊かである</v>
      </c>
      <c r="V12" s="69" t="str">
        <f t="shared" si="6"/>
        <v>治安がよい</v>
      </c>
      <c r="W12" s="69" t="str">
        <f t="shared" si="6"/>
        <v>交通の便がよい</v>
      </c>
      <c r="X12" s="69" t="str">
        <f t="shared" si="6"/>
        <v>　　　ウォーキングなど気軽に
体を動かせる場が近くにある</v>
      </c>
      <c r="Y12" s="69" t="str">
        <f t="shared" si="6"/>
        <v>医療、福祉サービスが充実している</v>
      </c>
      <c r="Z12" s="69" t="str">
        <f t="shared" si="6"/>
        <v>住民相互の交流がある</v>
      </c>
      <c r="AA12" s="69" t="str">
        <f t="shared" si="6"/>
        <v>町並みなどの景観がよい</v>
      </c>
      <c r="AB12" s="69" t="str">
        <f t="shared" si="6"/>
        <v>教育、文化、スポーツの施設が充実している</v>
      </c>
      <c r="AC12" s="69" t="str">
        <f t="shared" si="6"/>
        <v>働く場が多い</v>
      </c>
      <c r="AD12" s="69" t="str">
        <f t="shared" si="6"/>
        <v>その他</v>
      </c>
      <c r="AE12" s="71" t="str">
        <f t="shared" si="6"/>
        <v>特にない</v>
      </c>
    </row>
    <row r="13" spans="1:31" ht="12.75" customHeight="1" x14ac:dyDescent="0.2">
      <c r="A13" s="286" t="str">
        <f>A3</f>
        <v>全体(n = 1090 )　　</v>
      </c>
      <c r="B13" s="122">
        <f>B3</f>
        <v>1090</v>
      </c>
      <c r="C13" s="130">
        <v>589</v>
      </c>
      <c r="D13" s="131">
        <v>566</v>
      </c>
      <c r="E13" s="131">
        <v>508</v>
      </c>
      <c r="F13" s="131">
        <v>507</v>
      </c>
      <c r="G13" s="131">
        <v>358</v>
      </c>
      <c r="H13" s="131">
        <v>351</v>
      </c>
      <c r="I13" s="131">
        <v>173</v>
      </c>
      <c r="J13" s="131">
        <v>159</v>
      </c>
      <c r="K13" s="131">
        <v>125</v>
      </c>
      <c r="L13" s="131">
        <v>69</v>
      </c>
      <c r="M13" s="131">
        <v>23</v>
      </c>
      <c r="N13" s="131">
        <v>23</v>
      </c>
      <c r="O13" s="131">
        <v>13</v>
      </c>
      <c r="P13" s="133"/>
      <c r="R13" s="101" t="str">
        <f>A15</f>
        <v>男性(n = 469 )　　</v>
      </c>
      <c r="S13" s="82">
        <f t="shared" ref="S13:AE13" si="7">C16</f>
        <v>49.466950959488273</v>
      </c>
      <c r="T13" s="83">
        <f t="shared" si="7"/>
        <v>53.091684434968009</v>
      </c>
      <c r="U13" s="83">
        <f t="shared" si="7"/>
        <v>46.908315565031984</v>
      </c>
      <c r="V13" s="83">
        <f t="shared" si="7"/>
        <v>50.106609808102341</v>
      </c>
      <c r="W13" s="83">
        <f t="shared" si="7"/>
        <v>35.607675906183367</v>
      </c>
      <c r="X13" s="83">
        <f t="shared" si="7"/>
        <v>33.049040511727078</v>
      </c>
      <c r="Y13" s="83">
        <f t="shared" si="7"/>
        <v>14.072494669509595</v>
      </c>
      <c r="Z13" s="83">
        <f t="shared" si="7"/>
        <v>15.565031982942431</v>
      </c>
      <c r="AA13" s="83">
        <f t="shared" si="7"/>
        <v>12.579957356076759</v>
      </c>
      <c r="AB13" s="83">
        <f t="shared" si="7"/>
        <v>5.7569296375266523</v>
      </c>
      <c r="AC13" s="83">
        <f t="shared" si="7"/>
        <v>1.7057569296375266</v>
      </c>
      <c r="AD13" s="83">
        <f t="shared" si="7"/>
        <v>2.1321961620469083</v>
      </c>
      <c r="AE13" s="85">
        <f t="shared" si="7"/>
        <v>1.4925373134328357</v>
      </c>
    </row>
    <row r="14" spans="1:31" ht="12.75" customHeight="1" x14ac:dyDescent="0.2">
      <c r="A14" s="287"/>
      <c r="B14" s="123">
        <f>B4</f>
        <v>0</v>
      </c>
      <c r="C14" s="134">
        <v>54.036697247706421</v>
      </c>
      <c r="D14" s="135">
        <v>51.926605504587151</v>
      </c>
      <c r="E14" s="135">
        <v>46.605504587155963</v>
      </c>
      <c r="F14" s="135">
        <v>46.513761467889907</v>
      </c>
      <c r="G14" s="135">
        <v>32.844036697247709</v>
      </c>
      <c r="H14" s="135">
        <v>32.201834862385319</v>
      </c>
      <c r="I14" s="135">
        <v>15.871559633027523</v>
      </c>
      <c r="J14" s="135">
        <v>14.587155963302752</v>
      </c>
      <c r="K14" s="135">
        <v>11.467889908256881</v>
      </c>
      <c r="L14" s="135">
        <v>6.3302752293577988</v>
      </c>
      <c r="M14" s="135">
        <v>2.1100917431192663</v>
      </c>
      <c r="N14" s="135">
        <v>2.1100917431192663</v>
      </c>
      <c r="O14" s="135">
        <v>1.1926605504587156</v>
      </c>
      <c r="P14" s="137"/>
      <c r="R14" s="102" t="str">
        <f>A17</f>
        <v>女性(n = 621 )　　</v>
      </c>
      <c r="S14" s="86">
        <f t="shared" ref="S14:AE14" si="8">C18</f>
        <v>57.487922705314013</v>
      </c>
      <c r="T14" s="87">
        <f t="shared" si="8"/>
        <v>51.046698872785832</v>
      </c>
      <c r="U14" s="87">
        <f t="shared" si="8"/>
        <v>46.376811594202898</v>
      </c>
      <c r="V14" s="87">
        <f t="shared" si="8"/>
        <v>43.800322061191629</v>
      </c>
      <c r="W14" s="87">
        <f t="shared" si="8"/>
        <v>30.756843800322059</v>
      </c>
      <c r="X14" s="87">
        <f t="shared" si="8"/>
        <v>31.561996779388085</v>
      </c>
      <c r="Y14" s="87">
        <f t="shared" si="8"/>
        <v>17.230273752012881</v>
      </c>
      <c r="Z14" s="87">
        <f t="shared" si="8"/>
        <v>13.848631239935589</v>
      </c>
      <c r="AA14" s="87">
        <f t="shared" si="8"/>
        <v>10.628019323671497</v>
      </c>
      <c r="AB14" s="87">
        <f t="shared" si="8"/>
        <v>6.7632850241545892</v>
      </c>
      <c r="AC14" s="87">
        <f t="shared" si="8"/>
        <v>2.4154589371980677</v>
      </c>
      <c r="AD14" s="87">
        <f t="shared" si="8"/>
        <v>2.0933977455716586</v>
      </c>
      <c r="AE14" s="89">
        <f t="shared" si="8"/>
        <v>0.96618357487922701</v>
      </c>
    </row>
    <row r="15" spans="1:31" x14ac:dyDescent="0.2">
      <c r="A15" s="286" t="str">
        <f>A5</f>
        <v>男性(n = 469 )　　</v>
      </c>
      <c r="B15" s="122">
        <f>B5</f>
        <v>469</v>
      </c>
      <c r="C15" s="138">
        <v>232</v>
      </c>
      <c r="D15" s="139">
        <v>249</v>
      </c>
      <c r="E15" s="139">
        <v>220</v>
      </c>
      <c r="F15" s="139">
        <v>235</v>
      </c>
      <c r="G15" s="139">
        <v>167</v>
      </c>
      <c r="H15" s="139">
        <v>155</v>
      </c>
      <c r="I15" s="139">
        <v>66</v>
      </c>
      <c r="J15" s="139">
        <v>73</v>
      </c>
      <c r="K15" s="139">
        <v>59</v>
      </c>
      <c r="L15" s="139">
        <v>27</v>
      </c>
      <c r="M15" s="139">
        <v>8</v>
      </c>
      <c r="N15" s="139">
        <v>10</v>
      </c>
      <c r="O15" s="139">
        <v>7</v>
      </c>
      <c r="P15" s="140"/>
    </row>
    <row r="16" spans="1:31" x14ac:dyDescent="0.2">
      <c r="A16" s="287"/>
      <c r="B16" s="123">
        <f>B6</f>
        <v>43.027522935779814</v>
      </c>
      <c r="C16" s="134">
        <v>49.466950959488273</v>
      </c>
      <c r="D16" s="135">
        <v>53.091684434968009</v>
      </c>
      <c r="E16" s="135">
        <v>46.908315565031984</v>
      </c>
      <c r="F16" s="135">
        <v>50.106609808102341</v>
      </c>
      <c r="G16" s="135">
        <v>35.607675906183367</v>
      </c>
      <c r="H16" s="135">
        <v>33.049040511727078</v>
      </c>
      <c r="I16" s="135">
        <v>14.072494669509595</v>
      </c>
      <c r="J16" s="135">
        <v>15.565031982942431</v>
      </c>
      <c r="K16" s="135">
        <v>12.579957356076759</v>
      </c>
      <c r="L16" s="135">
        <v>5.7569296375266523</v>
      </c>
      <c r="M16" s="135">
        <v>1.7057569296375266</v>
      </c>
      <c r="N16" s="135">
        <v>2.1321961620469083</v>
      </c>
      <c r="O16" s="135">
        <v>1.4925373134328357</v>
      </c>
      <c r="P16" s="137"/>
    </row>
    <row r="17" spans="1:18" x14ac:dyDescent="0.2">
      <c r="A17" s="286" t="str">
        <f>A7</f>
        <v>女性(n = 621 )　　</v>
      </c>
      <c r="B17" s="122">
        <f>B7</f>
        <v>621</v>
      </c>
      <c r="C17" s="138">
        <v>357</v>
      </c>
      <c r="D17" s="139">
        <v>317</v>
      </c>
      <c r="E17" s="139">
        <v>288</v>
      </c>
      <c r="F17" s="139">
        <v>272</v>
      </c>
      <c r="G17" s="139">
        <v>191</v>
      </c>
      <c r="H17" s="139">
        <v>196</v>
      </c>
      <c r="I17" s="139">
        <v>107</v>
      </c>
      <c r="J17" s="139">
        <v>86</v>
      </c>
      <c r="K17" s="139">
        <v>66</v>
      </c>
      <c r="L17" s="139">
        <v>42</v>
      </c>
      <c r="M17" s="139">
        <v>15</v>
      </c>
      <c r="N17" s="139">
        <v>13</v>
      </c>
      <c r="O17" s="139">
        <v>6</v>
      </c>
      <c r="P17" s="140"/>
    </row>
    <row r="18" spans="1:18" x14ac:dyDescent="0.2">
      <c r="A18" s="287"/>
      <c r="B18" s="123">
        <f>B8</f>
        <v>56.972477064220186</v>
      </c>
      <c r="C18" s="134">
        <v>57.487922705314013</v>
      </c>
      <c r="D18" s="135">
        <v>51.046698872785832</v>
      </c>
      <c r="E18" s="135">
        <v>46.376811594202898</v>
      </c>
      <c r="F18" s="135">
        <v>43.800322061191629</v>
      </c>
      <c r="G18" s="135">
        <v>30.756843800322059</v>
      </c>
      <c r="H18" s="135">
        <v>31.561996779388085</v>
      </c>
      <c r="I18" s="135">
        <v>17.230273752012881</v>
      </c>
      <c r="J18" s="135">
        <v>13.848631239935589</v>
      </c>
      <c r="K18" s="135">
        <v>10.628019323671497</v>
      </c>
      <c r="L18" s="135">
        <v>6.7632850241545892</v>
      </c>
      <c r="M18" s="135">
        <v>2.4154589371980677</v>
      </c>
      <c r="N18" s="135">
        <v>2.0933977455716586</v>
      </c>
      <c r="O18" s="135">
        <v>0.96618357487922701</v>
      </c>
      <c r="P18" s="137"/>
    </row>
    <row r="20" spans="1:18" x14ac:dyDescent="0.2">
      <c r="A20" s="3" t="s">
        <v>171</v>
      </c>
      <c r="B20" s="1" t="str">
        <f>B1</f>
        <v>住んでいる地域が住みやすいと感じる点</v>
      </c>
      <c r="C20" s="8"/>
      <c r="D20" s="9"/>
      <c r="E20" s="8"/>
      <c r="F20" s="8"/>
      <c r="G20" s="8"/>
      <c r="H20" s="9" t="s">
        <v>1</v>
      </c>
      <c r="I20" s="8"/>
      <c r="J20" s="8"/>
      <c r="K20" s="8"/>
      <c r="L20" s="8"/>
      <c r="M20" s="8"/>
      <c r="N20" s="8"/>
      <c r="O20" s="8"/>
      <c r="P20" s="8"/>
    </row>
    <row r="21" spans="1:18" ht="67.5" customHeight="1" x14ac:dyDescent="0.2">
      <c r="A21" s="12" t="s">
        <v>62</v>
      </c>
      <c r="B21" s="67" t="str">
        <f>B2</f>
        <v>調査数</v>
      </c>
      <c r="C21" s="68" t="str">
        <f t="shared" ref="C21:P21" si="9">C2</f>
        <v>自然が豊かである</v>
      </c>
      <c r="D21" s="69" t="str">
        <f t="shared" si="9"/>
        <v>町並みなどの景観がよい</v>
      </c>
      <c r="E21" s="69" t="str">
        <f t="shared" si="9"/>
        <v>　　　ウォーキングなど気軽に
体を動かせる場が近くにある</v>
      </c>
      <c r="F21" s="69" t="str">
        <f t="shared" si="9"/>
        <v>食事、買い物が便利である</v>
      </c>
      <c r="G21" s="69" t="str">
        <f t="shared" si="9"/>
        <v>交通の便がよい</v>
      </c>
      <c r="H21" s="69" t="str">
        <f t="shared" si="9"/>
        <v>働く場が多い</v>
      </c>
      <c r="I21" s="114" t="str">
        <f t="shared" si="9"/>
        <v>教育、文化、スポーツの施設が充実している</v>
      </c>
      <c r="J21" s="115" t="str">
        <f t="shared" si="9"/>
        <v>医療、福祉サービスが充実している</v>
      </c>
      <c r="K21" s="69" t="str">
        <f t="shared" si="9"/>
        <v>住民相互の交流がある</v>
      </c>
      <c r="L21" s="69" t="str">
        <f t="shared" si="9"/>
        <v>治安がよい</v>
      </c>
      <c r="M21" s="69" t="str">
        <f t="shared" si="9"/>
        <v>災害が少ない</v>
      </c>
      <c r="N21" s="69" t="str">
        <f t="shared" si="9"/>
        <v>その他</v>
      </c>
      <c r="O21" s="69" t="str">
        <f t="shared" si="9"/>
        <v>特にない</v>
      </c>
      <c r="P21" s="71">
        <f t="shared" si="9"/>
        <v>0</v>
      </c>
      <c r="Q21" s="111" t="s">
        <v>122</v>
      </c>
      <c r="R21" s="223"/>
    </row>
    <row r="22" spans="1:18" ht="13.5" customHeight="1" x14ac:dyDescent="0.2">
      <c r="A22" s="284" t="str">
        <f>A13</f>
        <v>全体(n = 1090 )　　</v>
      </c>
      <c r="B22" s="36">
        <f>SUM(B24,B26,B28,B30,B32,B34,B36)</f>
        <v>1071</v>
      </c>
      <c r="C22" s="36">
        <f>SUM(C24,C26,C28,C30,C32,C34,C36)</f>
        <v>501</v>
      </c>
      <c r="D22" s="36">
        <f t="shared" ref="D22:O22" si="10">SUM(D24,D26,D28,D30,D32,D34,D36)</f>
        <v>123</v>
      </c>
      <c r="E22" s="36">
        <f t="shared" si="10"/>
        <v>349</v>
      </c>
      <c r="F22" s="36">
        <f t="shared" si="10"/>
        <v>583</v>
      </c>
      <c r="G22" s="36">
        <f t="shared" si="10"/>
        <v>355</v>
      </c>
      <c r="H22" s="36">
        <f t="shared" si="10"/>
        <v>23</v>
      </c>
      <c r="I22" s="36">
        <f t="shared" si="10"/>
        <v>69</v>
      </c>
      <c r="J22" s="36">
        <f t="shared" si="10"/>
        <v>172</v>
      </c>
      <c r="K22" s="36">
        <f t="shared" si="10"/>
        <v>158</v>
      </c>
      <c r="L22" s="36">
        <f t="shared" si="10"/>
        <v>499</v>
      </c>
      <c r="M22" s="36">
        <f t="shared" si="10"/>
        <v>558</v>
      </c>
      <c r="N22" s="36">
        <f t="shared" si="10"/>
        <v>22</v>
      </c>
      <c r="O22" s="36">
        <f t="shared" si="10"/>
        <v>13</v>
      </c>
      <c r="P22" s="36"/>
      <c r="Q22" s="112">
        <f>SUM($C22:P22)</f>
        <v>3425</v>
      </c>
      <c r="R22" s="185"/>
    </row>
    <row r="23" spans="1:18" x14ac:dyDescent="0.2">
      <c r="A23" s="285"/>
      <c r="B23" s="37">
        <v>100</v>
      </c>
      <c r="C23" s="20">
        <f t="shared" ref="C23:O23" si="11">C22/$B22*100</f>
        <v>46.778711484593835</v>
      </c>
      <c r="D23" s="20">
        <f t="shared" si="11"/>
        <v>11.484593837535014</v>
      </c>
      <c r="E23" s="20">
        <f t="shared" si="11"/>
        <v>32.586367880485525</v>
      </c>
      <c r="F23" s="20">
        <f t="shared" si="11"/>
        <v>54.435107376283845</v>
      </c>
      <c r="G23" s="20">
        <f t="shared" si="11"/>
        <v>33.146591970121378</v>
      </c>
      <c r="H23" s="20">
        <f t="shared" si="11"/>
        <v>2.1475256769374416</v>
      </c>
      <c r="I23" s="20">
        <f t="shared" si="11"/>
        <v>6.4425770308123242</v>
      </c>
      <c r="J23" s="20">
        <f t="shared" si="11"/>
        <v>16.059757236227824</v>
      </c>
      <c r="K23" s="20">
        <f t="shared" si="11"/>
        <v>14.752567693744165</v>
      </c>
      <c r="L23" s="20">
        <f t="shared" si="11"/>
        <v>46.591970121381884</v>
      </c>
      <c r="M23" s="20">
        <f t="shared" si="11"/>
        <v>52.100840336134461</v>
      </c>
      <c r="N23" s="20">
        <f t="shared" si="11"/>
        <v>2.0541549953314657</v>
      </c>
      <c r="O23" s="20">
        <f t="shared" si="11"/>
        <v>1.2138188608776845</v>
      </c>
      <c r="P23" s="20"/>
      <c r="Q23" s="112"/>
    </row>
    <row r="24" spans="1:18" ht="13.5" customHeight="1" x14ac:dyDescent="0.2">
      <c r="A24" s="318" t="str">
        <f>"18～19歳(n = "&amp;B24&amp;" )　　"</f>
        <v>18～19歳(n = 9 )　　</v>
      </c>
      <c r="B24" s="36">
        <v>9</v>
      </c>
      <c r="C24" s="32">
        <v>3</v>
      </c>
      <c r="D24" s="33">
        <v>2</v>
      </c>
      <c r="E24" s="33">
        <v>2</v>
      </c>
      <c r="F24" s="33">
        <v>2</v>
      </c>
      <c r="G24" s="33">
        <v>4</v>
      </c>
      <c r="H24" s="33">
        <v>0</v>
      </c>
      <c r="I24" s="49">
        <v>1</v>
      </c>
      <c r="J24" s="38">
        <v>1</v>
      </c>
      <c r="K24" s="33">
        <v>1</v>
      </c>
      <c r="L24" s="33">
        <v>3</v>
      </c>
      <c r="M24" s="33">
        <v>3</v>
      </c>
      <c r="N24" s="33">
        <v>0</v>
      </c>
      <c r="O24" s="33">
        <v>1</v>
      </c>
      <c r="P24" s="31"/>
      <c r="Q24" s="112">
        <f>SUM($C24:P24)</f>
        <v>23</v>
      </c>
      <c r="R24" t="str">
        <f>" 18～19歳（N = "&amp;Q24&amp;" : n = "&amp;B24&amp;"）"</f>
        <v xml:space="preserve"> 18～19歳（N = 23 : n = 9）</v>
      </c>
    </row>
    <row r="25" spans="1:18" x14ac:dyDescent="0.2">
      <c r="A25" s="319"/>
      <c r="B25" s="20">
        <f>B24/$B$22*100</f>
        <v>0.84033613445378152</v>
      </c>
      <c r="C25" s="20">
        <f t="shared" ref="C25:O25" si="12">C24/$B24*100</f>
        <v>33.333333333333329</v>
      </c>
      <c r="D25" s="20">
        <f t="shared" si="12"/>
        <v>22.222222222222221</v>
      </c>
      <c r="E25" s="20">
        <f t="shared" si="12"/>
        <v>22.222222222222221</v>
      </c>
      <c r="F25" s="20">
        <f t="shared" si="12"/>
        <v>22.222222222222221</v>
      </c>
      <c r="G25" s="20">
        <f t="shared" si="12"/>
        <v>44.444444444444443</v>
      </c>
      <c r="H25" s="20">
        <f t="shared" si="12"/>
        <v>0</v>
      </c>
      <c r="I25" s="20">
        <f t="shared" si="12"/>
        <v>11.111111111111111</v>
      </c>
      <c r="J25" s="20">
        <f t="shared" si="12"/>
        <v>11.111111111111111</v>
      </c>
      <c r="K25" s="20">
        <f t="shared" si="12"/>
        <v>11.111111111111111</v>
      </c>
      <c r="L25" s="20">
        <f t="shared" si="12"/>
        <v>33.333333333333329</v>
      </c>
      <c r="M25" s="20">
        <f t="shared" si="12"/>
        <v>33.333333333333329</v>
      </c>
      <c r="N25" s="20">
        <f t="shared" si="12"/>
        <v>0</v>
      </c>
      <c r="O25" s="20">
        <f t="shared" si="12"/>
        <v>11.111111111111111</v>
      </c>
      <c r="P25" s="20"/>
      <c r="Q25" s="112"/>
    </row>
    <row r="26" spans="1:18" ht="13.5" customHeight="1" x14ac:dyDescent="0.2">
      <c r="A26" s="280" t="str">
        <f>"20～29歳(n = "&amp;B26&amp;" )　　"</f>
        <v>20～29歳(n = 87 )　　</v>
      </c>
      <c r="B26" s="36">
        <v>87</v>
      </c>
      <c r="C26" s="32">
        <v>35</v>
      </c>
      <c r="D26" s="33">
        <v>11</v>
      </c>
      <c r="E26" s="33">
        <v>13</v>
      </c>
      <c r="F26" s="33">
        <v>41</v>
      </c>
      <c r="G26" s="33">
        <v>35</v>
      </c>
      <c r="H26" s="33">
        <v>3</v>
      </c>
      <c r="I26" s="49">
        <v>4</v>
      </c>
      <c r="J26" s="38">
        <v>6</v>
      </c>
      <c r="K26" s="33">
        <v>6</v>
      </c>
      <c r="L26" s="33">
        <v>47</v>
      </c>
      <c r="M26" s="33">
        <v>29</v>
      </c>
      <c r="N26" s="33">
        <v>1</v>
      </c>
      <c r="O26" s="33">
        <v>2</v>
      </c>
      <c r="P26" s="31"/>
      <c r="Q26" s="112">
        <f>SUM($C26:P26)</f>
        <v>233</v>
      </c>
      <c r="R26" t="str">
        <f>" 20～29歳（N = "&amp;Q26&amp;" : n = "&amp;B26&amp;"）"</f>
        <v xml:space="preserve"> 20～29歳（N = 233 : n = 87）</v>
      </c>
    </row>
    <row r="27" spans="1:18" x14ac:dyDescent="0.2">
      <c r="A27" s="281"/>
      <c r="B27" s="20">
        <f>B26/$B$22*100</f>
        <v>8.1232492997198875</v>
      </c>
      <c r="C27" s="20">
        <f t="shared" ref="C27:O27" si="13">C26/$B26*100</f>
        <v>40.229885057471265</v>
      </c>
      <c r="D27" s="20">
        <f t="shared" si="13"/>
        <v>12.643678160919542</v>
      </c>
      <c r="E27" s="20">
        <f t="shared" si="13"/>
        <v>14.942528735632186</v>
      </c>
      <c r="F27" s="20">
        <f t="shared" si="13"/>
        <v>47.126436781609193</v>
      </c>
      <c r="G27" s="20">
        <f t="shared" si="13"/>
        <v>40.229885057471265</v>
      </c>
      <c r="H27" s="20">
        <f t="shared" si="13"/>
        <v>3.4482758620689653</v>
      </c>
      <c r="I27" s="20">
        <f t="shared" si="13"/>
        <v>4.5977011494252871</v>
      </c>
      <c r="J27" s="20">
        <f t="shared" si="13"/>
        <v>6.8965517241379306</v>
      </c>
      <c r="K27" s="20">
        <f t="shared" si="13"/>
        <v>6.8965517241379306</v>
      </c>
      <c r="L27" s="20">
        <f t="shared" si="13"/>
        <v>54.022988505747129</v>
      </c>
      <c r="M27" s="20">
        <f t="shared" si="13"/>
        <v>33.333333333333329</v>
      </c>
      <c r="N27" s="20">
        <f t="shared" si="13"/>
        <v>1.1494252873563218</v>
      </c>
      <c r="O27" s="20">
        <f t="shared" si="13"/>
        <v>2.2988505747126435</v>
      </c>
      <c r="P27" s="20"/>
      <c r="Q27" s="112"/>
    </row>
    <row r="28" spans="1:18" ht="13.5" customHeight="1" x14ac:dyDescent="0.2">
      <c r="A28" s="280" t="str">
        <f>"30～39歳(n = "&amp;B28&amp;" )　　"</f>
        <v>30～39歳(n = 127 )　　</v>
      </c>
      <c r="B28" s="36">
        <v>127</v>
      </c>
      <c r="C28" s="32">
        <v>55</v>
      </c>
      <c r="D28" s="33">
        <v>16</v>
      </c>
      <c r="E28" s="33">
        <v>29</v>
      </c>
      <c r="F28" s="33">
        <v>78</v>
      </c>
      <c r="G28" s="33">
        <v>46</v>
      </c>
      <c r="H28" s="33">
        <v>6</v>
      </c>
      <c r="I28" s="49">
        <v>20</v>
      </c>
      <c r="J28" s="38">
        <v>30</v>
      </c>
      <c r="K28" s="33">
        <v>13</v>
      </c>
      <c r="L28" s="33">
        <v>56</v>
      </c>
      <c r="M28" s="33">
        <v>42</v>
      </c>
      <c r="N28" s="33">
        <v>5</v>
      </c>
      <c r="O28" s="33">
        <v>3</v>
      </c>
      <c r="P28" s="31"/>
      <c r="Q28" s="112">
        <f>SUM($C28:P28)</f>
        <v>399</v>
      </c>
      <c r="R28" t="str">
        <f>" 30～39歳（N = "&amp;Q28&amp;" : n = "&amp;B28&amp;"）"</f>
        <v xml:space="preserve"> 30～39歳（N = 399 : n = 127）</v>
      </c>
    </row>
    <row r="29" spans="1:18" x14ac:dyDescent="0.2">
      <c r="A29" s="281"/>
      <c r="B29" s="20">
        <f>B28/$B$22*100</f>
        <v>11.858076563958916</v>
      </c>
      <c r="C29" s="20">
        <f t="shared" ref="C29:O29" si="14">C28/$B28*100</f>
        <v>43.30708661417323</v>
      </c>
      <c r="D29" s="20">
        <f t="shared" si="14"/>
        <v>12.598425196850393</v>
      </c>
      <c r="E29" s="20">
        <f t="shared" si="14"/>
        <v>22.834645669291341</v>
      </c>
      <c r="F29" s="20">
        <f t="shared" si="14"/>
        <v>61.417322834645674</v>
      </c>
      <c r="G29" s="20">
        <f t="shared" si="14"/>
        <v>36.220472440944881</v>
      </c>
      <c r="H29" s="20">
        <f t="shared" si="14"/>
        <v>4.7244094488188972</v>
      </c>
      <c r="I29" s="20">
        <f t="shared" si="14"/>
        <v>15.748031496062993</v>
      </c>
      <c r="J29" s="20">
        <f t="shared" si="14"/>
        <v>23.622047244094489</v>
      </c>
      <c r="K29" s="20">
        <f t="shared" si="14"/>
        <v>10.236220472440944</v>
      </c>
      <c r="L29" s="20">
        <f t="shared" si="14"/>
        <v>44.094488188976378</v>
      </c>
      <c r="M29" s="20">
        <f t="shared" si="14"/>
        <v>33.070866141732289</v>
      </c>
      <c r="N29" s="20">
        <f t="shared" si="14"/>
        <v>3.9370078740157481</v>
      </c>
      <c r="O29" s="20">
        <f t="shared" si="14"/>
        <v>2.3622047244094486</v>
      </c>
      <c r="P29" s="20"/>
      <c r="Q29" s="112"/>
    </row>
    <row r="30" spans="1:18" ht="13.5" customHeight="1" x14ac:dyDescent="0.2">
      <c r="A30" s="280" t="str">
        <f>"40～49歳(n = "&amp;B30&amp;" )　　"</f>
        <v>40～49歳(n = 167 )　　</v>
      </c>
      <c r="B30" s="36">
        <v>167</v>
      </c>
      <c r="C30" s="32">
        <v>71</v>
      </c>
      <c r="D30" s="33">
        <v>20</v>
      </c>
      <c r="E30" s="33">
        <v>52</v>
      </c>
      <c r="F30" s="33">
        <v>92</v>
      </c>
      <c r="G30" s="33">
        <v>53</v>
      </c>
      <c r="H30" s="33">
        <v>5</v>
      </c>
      <c r="I30" s="49">
        <v>10</v>
      </c>
      <c r="J30" s="38">
        <v>23</v>
      </c>
      <c r="K30" s="33">
        <v>20</v>
      </c>
      <c r="L30" s="33">
        <v>83</v>
      </c>
      <c r="M30" s="33">
        <v>83</v>
      </c>
      <c r="N30" s="33">
        <v>5</v>
      </c>
      <c r="O30" s="33">
        <v>3</v>
      </c>
      <c r="P30" s="31"/>
      <c r="Q30" s="112">
        <f>SUM($C30:P30)</f>
        <v>520</v>
      </c>
      <c r="R30" t="str">
        <f>" 40～49歳（N = "&amp;Q30&amp;" : n = "&amp;B30&amp;"）"</f>
        <v xml:space="preserve"> 40～49歳（N = 520 : n = 167）</v>
      </c>
    </row>
    <row r="31" spans="1:18" x14ac:dyDescent="0.2">
      <c r="A31" s="281"/>
      <c r="B31" s="20">
        <f>B30/$B$22*100</f>
        <v>15.592903828197946</v>
      </c>
      <c r="C31" s="20">
        <f t="shared" ref="C31:O31" si="15">C30/$B30*100</f>
        <v>42.514970059880241</v>
      </c>
      <c r="D31" s="20">
        <f t="shared" si="15"/>
        <v>11.976047904191617</v>
      </c>
      <c r="E31" s="20">
        <f t="shared" si="15"/>
        <v>31.137724550898206</v>
      </c>
      <c r="F31" s="20">
        <f t="shared" si="15"/>
        <v>55.08982035928144</v>
      </c>
      <c r="G31" s="20">
        <f t="shared" si="15"/>
        <v>31.736526946107784</v>
      </c>
      <c r="H31" s="20">
        <f t="shared" si="15"/>
        <v>2.9940119760479043</v>
      </c>
      <c r="I31" s="20">
        <f t="shared" si="15"/>
        <v>5.9880239520958085</v>
      </c>
      <c r="J31" s="20">
        <f t="shared" si="15"/>
        <v>13.77245508982036</v>
      </c>
      <c r="K31" s="20">
        <f t="shared" si="15"/>
        <v>11.976047904191617</v>
      </c>
      <c r="L31" s="20">
        <f t="shared" si="15"/>
        <v>49.700598802395206</v>
      </c>
      <c r="M31" s="20">
        <f t="shared" si="15"/>
        <v>49.700598802395206</v>
      </c>
      <c r="N31" s="20">
        <f t="shared" si="15"/>
        <v>2.9940119760479043</v>
      </c>
      <c r="O31" s="20">
        <f t="shared" si="15"/>
        <v>1.7964071856287425</v>
      </c>
      <c r="P31" s="20"/>
      <c r="Q31" s="214"/>
    </row>
    <row r="32" spans="1:18" ht="13.5" customHeight="1" x14ac:dyDescent="0.2">
      <c r="A32" s="280" t="str">
        <f>"50～59歳(n = "&amp;B32&amp;" )　　"</f>
        <v>50～59歳(n = 146 )　　</v>
      </c>
      <c r="B32" s="36">
        <v>146</v>
      </c>
      <c r="C32" s="32">
        <v>59</v>
      </c>
      <c r="D32" s="33">
        <v>17</v>
      </c>
      <c r="E32" s="33">
        <v>39</v>
      </c>
      <c r="F32" s="33">
        <v>86</v>
      </c>
      <c r="G32" s="33">
        <v>53</v>
      </c>
      <c r="H32" s="33">
        <v>2</v>
      </c>
      <c r="I32" s="49">
        <v>7</v>
      </c>
      <c r="J32" s="38">
        <v>19</v>
      </c>
      <c r="K32" s="33">
        <v>15</v>
      </c>
      <c r="L32" s="33">
        <v>68</v>
      </c>
      <c r="M32" s="33">
        <v>74</v>
      </c>
      <c r="N32" s="33">
        <v>3</v>
      </c>
      <c r="O32" s="33">
        <v>1</v>
      </c>
      <c r="P32" s="31"/>
      <c r="Q32" s="112">
        <f>SUM($C32:P32)</f>
        <v>443</v>
      </c>
      <c r="R32" t="str">
        <f>" 50～59歳（N = "&amp;Q32&amp;" : n = "&amp;B32&amp;"）"</f>
        <v xml:space="preserve"> 50～59歳（N = 443 : n = 146）</v>
      </c>
    </row>
    <row r="33" spans="1:31" x14ac:dyDescent="0.2">
      <c r="A33" s="281"/>
      <c r="B33" s="20">
        <f>B32/$B$22*100</f>
        <v>13.632119514472455</v>
      </c>
      <c r="C33" s="20">
        <f t="shared" ref="C33:O33" si="16">C32/$B32*100</f>
        <v>40.410958904109592</v>
      </c>
      <c r="D33" s="20">
        <f t="shared" si="16"/>
        <v>11.643835616438356</v>
      </c>
      <c r="E33" s="20">
        <f t="shared" si="16"/>
        <v>26.712328767123289</v>
      </c>
      <c r="F33" s="20">
        <f t="shared" si="16"/>
        <v>58.904109589041099</v>
      </c>
      <c r="G33" s="20">
        <f t="shared" si="16"/>
        <v>36.301369863013697</v>
      </c>
      <c r="H33" s="20">
        <f t="shared" si="16"/>
        <v>1.3698630136986301</v>
      </c>
      <c r="I33" s="20">
        <f t="shared" si="16"/>
        <v>4.7945205479452051</v>
      </c>
      <c r="J33" s="20">
        <f t="shared" si="16"/>
        <v>13.013698630136986</v>
      </c>
      <c r="K33" s="20">
        <f t="shared" si="16"/>
        <v>10.273972602739725</v>
      </c>
      <c r="L33" s="20">
        <f t="shared" si="16"/>
        <v>46.575342465753423</v>
      </c>
      <c r="M33" s="20">
        <f t="shared" si="16"/>
        <v>50.684931506849317</v>
      </c>
      <c r="N33" s="20">
        <f t="shared" si="16"/>
        <v>2.054794520547945</v>
      </c>
      <c r="O33" s="20">
        <f t="shared" si="16"/>
        <v>0.68493150684931503</v>
      </c>
      <c r="P33" s="20"/>
      <c r="Q33" s="214"/>
    </row>
    <row r="34" spans="1:31" ht="13.5" customHeight="1" x14ac:dyDescent="0.2">
      <c r="A34" s="280" t="str">
        <f>"60～69歳(n = "&amp;B34&amp;" )　　"</f>
        <v>60～69歳(n = 251 )　　</v>
      </c>
      <c r="B34" s="36">
        <v>251</v>
      </c>
      <c r="C34" s="32">
        <v>124</v>
      </c>
      <c r="D34" s="33">
        <v>31</v>
      </c>
      <c r="E34" s="33">
        <v>93</v>
      </c>
      <c r="F34" s="33">
        <v>134</v>
      </c>
      <c r="G34" s="33">
        <v>71</v>
      </c>
      <c r="H34" s="33">
        <v>3</v>
      </c>
      <c r="I34" s="49">
        <v>11</v>
      </c>
      <c r="J34" s="38">
        <v>37</v>
      </c>
      <c r="K34" s="33">
        <v>39</v>
      </c>
      <c r="L34" s="33">
        <v>124</v>
      </c>
      <c r="M34" s="33">
        <v>146</v>
      </c>
      <c r="N34" s="33">
        <v>5</v>
      </c>
      <c r="O34" s="33">
        <v>1</v>
      </c>
      <c r="P34" s="31"/>
      <c r="Q34" s="112">
        <f>SUM($C34:P34)</f>
        <v>819</v>
      </c>
      <c r="R34" t="str">
        <f>" 60～69歳（N = "&amp;Q34&amp;" : n = "&amp;B34&amp;"）"</f>
        <v xml:space="preserve"> 60～69歳（N = 819 : n = 251）</v>
      </c>
    </row>
    <row r="35" spans="1:31" x14ac:dyDescent="0.2">
      <c r="A35" s="281"/>
      <c r="B35" s="20">
        <f>B34/$B$22*100</f>
        <v>23.436041083099905</v>
      </c>
      <c r="C35" s="20">
        <f t="shared" ref="C35:O35" si="17">C34/$B34*100</f>
        <v>49.402390438247011</v>
      </c>
      <c r="D35" s="20">
        <f t="shared" si="17"/>
        <v>12.350597609561753</v>
      </c>
      <c r="E35" s="20">
        <f t="shared" si="17"/>
        <v>37.051792828685258</v>
      </c>
      <c r="F35" s="20">
        <f t="shared" si="17"/>
        <v>53.386454183266927</v>
      </c>
      <c r="G35" s="20">
        <f t="shared" si="17"/>
        <v>28.286852589641438</v>
      </c>
      <c r="H35" s="20">
        <f t="shared" si="17"/>
        <v>1.1952191235059761</v>
      </c>
      <c r="I35" s="20">
        <f t="shared" si="17"/>
        <v>4.3824701195219129</v>
      </c>
      <c r="J35" s="20">
        <f t="shared" si="17"/>
        <v>14.741035856573706</v>
      </c>
      <c r="K35" s="20">
        <f t="shared" si="17"/>
        <v>15.53784860557769</v>
      </c>
      <c r="L35" s="20">
        <f t="shared" si="17"/>
        <v>49.402390438247011</v>
      </c>
      <c r="M35" s="20">
        <f t="shared" si="17"/>
        <v>58.167330677290842</v>
      </c>
      <c r="N35" s="20">
        <f t="shared" si="17"/>
        <v>1.9920318725099602</v>
      </c>
      <c r="O35" s="20">
        <f t="shared" si="17"/>
        <v>0.39840637450199201</v>
      </c>
      <c r="P35" s="20"/>
      <c r="Q35" s="214"/>
    </row>
    <row r="36" spans="1:31" ht="13.5" customHeight="1" x14ac:dyDescent="0.2">
      <c r="A36" s="280" t="str">
        <f>"70歳以上(n = "&amp;B36&amp;" )　　"</f>
        <v>70歳以上(n = 284 )　　</v>
      </c>
      <c r="B36" s="36">
        <v>284</v>
      </c>
      <c r="C36" s="32">
        <v>154</v>
      </c>
      <c r="D36" s="33">
        <v>26</v>
      </c>
      <c r="E36" s="33">
        <v>121</v>
      </c>
      <c r="F36" s="33">
        <v>150</v>
      </c>
      <c r="G36" s="33">
        <v>93</v>
      </c>
      <c r="H36" s="33">
        <v>4</v>
      </c>
      <c r="I36" s="49">
        <v>16</v>
      </c>
      <c r="J36" s="38">
        <v>56</v>
      </c>
      <c r="K36" s="33">
        <v>64</v>
      </c>
      <c r="L36" s="33">
        <v>118</v>
      </c>
      <c r="M36" s="33">
        <v>181</v>
      </c>
      <c r="N36" s="33">
        <v>3</v>
      </c>
      <c r="O36" s="33">
        <v>2</v>
      </c>
      <c r="P36" s="31"/>
      <c r="Q36" s="112">
        <f>SUM($C36:P36)</f>
        <v>988</v>
      </c>
      <c r="R36" t="str">
        <f>" 70歳以上（N = "&amp;Q36&amp;" : n = "&amp;B36&amp;"）"</f>
        <v xml:space="preserve"> 70歳以上（N = 988 : n = 284）</v>
      </c>
    </row>
    <row r="37" spans="1:31" x14ac:dyDescent="0.2">
      <c r="A37" s="281"/>
      <c r="B37" s="20">
        <f>B36/$B$22*100</f>
        <v>26.517273576097107</v>
      </c>
      <c r="C37" s="20">
        <f t="shared" ref="C37:O37" si="18">C36/$B36*100</f>
        <v>54.225352112676063</v>
      </c>
      <c r="D37" s="20">
        <f t="shared" si="18"/>
        <v>9.1549295774647899</v>
      </c>
      <c r="E37" s="20">
        <f t="shared" si="18"/>
        <v>42.605633802816897</v>
      </c>
      <c r="F37" s="20">
        <f t="shared" si="18"/>
        <v>52.816901408450704</v>
      </c>
      <c r="G37" s="20">
        <f t="shared" si="18"/>
        <v>32.74647887323944</v>
      </c>
      <c r="H37" s="20">
        <f t="shared" si="18"/>
        <v>1.4084507042253522</v>
      </c>
      <c r="I37" s="20">
        <f t="shared" si="18"/>
        <v>5.6338028169014089</v>
      </c>
      <c r="J37" s="20">
        <f t="shared" si="18"/>
        <v>19.718309859154928</v>
      </c>
      <c r="K37" s="20">
        <f t="shared" si="18"/>
        <v>22.535211267605636</v>
      </c>
      <c r="L37" s="20">
        <f t="shared" si="18"/>
        <v>41.549295774647888</v>
      </c>
      <c r="M37" s="20">
        <f t="shared" si="18"/>
        <v>63.732394366197184</v>
      </c>
      <c r="N37" s="20">
        <f t="shared" si="18"/>
        <v>1.056338028169014</v>
      </c>
      <c r="O37" s="20">
        <f t="shared" si="18"/>
        <v>0.70422535211267612</v>
      </c>
      <c r="P37" s="20"/>
      <c r="Q37" s="214"/>
    </row>
    <row r="38" spans="1:31" s="205" customFormat="1" x14ac:dyDescent="0.2">
      <c r="A38" s="203"/>
      <c r="B38" s="201"/>
      <c r="C38" s="191">
        <f>_xlfn.RANK.EQ(C23,$C$23:$P$23,0)</f>
        <v>3</v>
      </c>
      <c r="D38" s="191">
        <f t="shared" ref="D38:P38" si="19">_xlfn.RANK.EQ(D23,$C$23:$P$23,0)</f>
        <v>9</v>
      </c>
      <c r="E38" s="191">
        <f t="shared" si="19"/>
        <v>6</v>
      </c>
      <c r="F38" s="191">
        <f t="shared" si="19"/>
        <v>1</v>
      </c>
      <c r="G38" s="191">
        <f t="shared" si="19"/>
        <v>5</v>
      </c>
      <c r="H38" s="191">
        <f t="shared" si="19"/>
        <v>11</v>
      </c>
      <c r="I38" s="191">
        <f t="shared" si="19"/>
        <v>10</v>
      </c>
      <c r="J38" s="191">
        <f t="shared" si="19"/>
        <v>7</v>
      </c>
      <c r="K38" s="191">
        <f t="shared" si="19"/>
        <v>8</v>
      </c>
      <c r="L38" s="191">
        <f t="shared" si="19"/>
        <v>4</v>
      </c>
      <c r="M38" s="191">
        <f t="shared" si="19"/>
        <v>2</v>
      </c>
      <c r="N38" s="191">
        <f t="shared" si="19"/>
        <v>12</v>
      </c>
      <c r="O38" s="191">
        <f t="shared" si="19"/>
        <v>13</v>
      </c>
      <c r="P38" s="191" t="e">
        <f t="shared" si="19"/>
        <v>#N/A</v>
      </c>
      <c r="Q38" s="204"/>
    </row>
    <row r="39" spans="1:31" x14ac:dyDescent="0.2">
      <c r="A39" s="26" t="s">
        <v>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31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L40" s="27">
        <v>10</v>
      </c>
      <c r="M40" s="27">
        <v>11</v>
      </c>
      <c r="N40" s="27">
        <v>12</v>
      </c>
      <c r="O40" s="27">
        <v>13</v>
      </c>
      <c r="P40" s="27">
        <v>14</v>
      </c>
      <c r="R40" s="53"/>
      <c r="S40" s="27">
        <v>1</v>
      </c>
      <c r="T40" s="27">
        <v>2</v>
      </c>
      <c r="U40" s="27">
        <v>3</v>
      </c>
      <c r="V40" s="27">
        <v>4</v>
      </c>
      <c r="W40" s="27">
        <v>5</v>
      </c>
      <c r="X40" s="27">
        <v>6</v>
      </c>
      <c r="Y40" s="27">
        <v>7</v>
      </c>
      <c r="Z40" s="27">
        <v>8</v>
      </c>
      <c r="AA40" s="27">
        <v>9</v>
      </c>
      <c r="AB40" s="27">
        <v>10</v>
      </c>
      <c r="AC40" s="27">
        <v>11</v>
      </c>
      <c r="AD40" s="27">
        <v>12</v>
      </c>
      <c r="AE40" s="27">
        <v>13</v>
      </c>
    </row>
    <row r="41" spans="1:31" ht="86.4" x14ac:dyDescent="0.2">
      <c r="A41" s="12" t="str">
        <f>A21</f>
        <v>【年代別】</v>
      </c>
      <c r="B41" s="67" t="str">
        <f>B12</f>
        <v>調査数</v>
      </c>
      <c r="C41" s="68" t="s">
        <v>231</v>
      </c>
      <c r="D41" s="69" t="s">
        <v>232</v>
      </c>
      <c r="E41" s="69" t="s">
        <v>135</v>
      </c>
      <c r="F41" s="69" t="s">
        <v>183</v>
      </c>
      <c r="G41" s="69" t="s">
        <v>233</v>
      </c>
      <c r="H41" s="69" t="s">
        <v>234</v>
      </c>
      <c r="I41" s="70" t="s">
        <v>235</v>
      </c>
      <c r="J41" s="171" t="s">
        <v>236</v>
      </c>
      <c r="K41" s="69" t="s">
        <v>237</v>
      </c>
      <c r="L41" s="113" t="s">
        <v>238</v>
      </c>
      <c r="M41" s="69" t="s">
        <v>239</v>
      </c>
      <c r="N41" s="70" t="s">
        <v>60</v>
      </c>
      <c r="O41" s="70" t="s">
        <v>78</v>
      </c>
      <c r="P41" s="71"/>
      <c r="Q41" s="52" t="s">
        <v>35</v>
      </c>
      <c r="R41" s="12" t="str">
        <f>A41</f>
        <v>【年代別】</v>
      </c>
      <c r="S41" s="68" t="str">
        <f t="shared" ref="S41:AE41" si="20">C41</f>
        <v>食事、買い物が便利である</v>
      </c>
      <c r="T41" s="69" t="str">
        <f t="shared" si="20"/>
        <v>災害が少ない</v>
      </c>
      <c r="U41" s="69" t="str">
        <f t="shared" si="20"/>
        <v>自然が豊かである</v>
      </c>
      <c r="V41" s="69" t="str">
        <f t="shared" si="20"/>
        <v>治安がよい</v>
      </c>
      <c r="W41" s="69" t="str">
        <f t="shared" si="20"/>
        <v>交通の便がよい</v>
      </c>
      <c r="X41" s="69" t="str">
        <f t="shared" si="20"/>
        <v>　　　ウォーキングなど気軽に
体を動かせる場が近くにある</v>
      </c>
      <c r="Y41" s="70" t="str">
        <f t="shared" si="20"/>
        <v>医療、福祉サービスが充実している</v>
      </c>
      <c r="Z41" s="171" t="str">
        <f t="shared" si="20"/>
        <v>住民相互の交流がある</v>
      </c>
      <c r="AA41" s="69" t="str">
        <f t="shared" si="20"/>
        <v>町並みなどの景観がよい</v>
      </c>
      <c r="AB41" s="113" t="str">
        <f t="shared" si="20"/>
        <v>教育、文化、スポーツの施設が充実している</v>
      </c>
      <c r="AC41" s="69" t="str">
        <f t="shared" si="20"/>
        <v>働く場が多い</v>
      </c>
      <c r="AD41" s="70" t="str">
        <f t="shared" si="20"/>
        <v>その他</v>
      </c>
      <c r="AE41" s="71" t="str">
        <f t="shared" si="20"/>
        <v>特にない</v>
      </c>
    </row>
    <row r="42" spans="1:31" ht="12.75" customHeight="1" x14ac:dyDescent="0.2">
      <c r="A42" s="286" t="str">
        <f>A22</f>
        <v>全体(n = 1090 )　　</v>
      </c>
      <c r="B42" s="122">
        <f t="shared" ref="B42:B57" si="21">B22</f>
        <v>1071</v>
      </c>
      <c r="C42" s="130">
        <v>582</v>
      </c>
      <c r="D42" s="131">
        <v>558</v>
      </c>
      <c r="E42" s="131">
        <v>501</v>
      </c>
      <c r="F42" s="131">
        <v>499</v>
      </c>
      <c r="G42" s="131">
        <v>354</v>
      </c>
      <c r="H42" s="131">
        <v>349</v>
      </c>
      <c r="I42" s="132">
        <v>171</v>
      </c>
      <c r="J42" s="173">
        <v>158</v>
      </c>
      <c r="K42" s="131">
        <v>123</v>
      </c>
      <c r="L42" s="169">
        <v>69</v>
      </c>
      <c r="M42" s="131">
        <v>23</v>
      </c>
      <c r="N42" s="132">
        <v>22</v>
      </c>
      <c r="O42" s="132">
        <v>13</v>
      </c>
      <c r="P42" s="133"/>
      <c r="Q42" s="185">
        <f>SUM(C42:P42)</f>
        <v>3422</v>
      </c>
      <c r="R42" s="101" t="str">
        <f>A44</f>
        <v>18～19歳(n = 9 )　　</v>
      </c>
      <c r="S42" s="92">
        <f>C45</f>
        <v>22.222222222222221</v>
      </c>
      <c r="T42" s="93">
        <f t="shared" ref="T42:AE42" si="22">D45</f>
        <v>33.333333333333329</v>
      </c>
      <c r="U42" s="93">
        <f>E45</f>
        <v>33.333333333333329</v>
      </c>
      <c r="V42" s="93">
        <f t="shared" si="22"/>
        <v>33.333333333333329</v>
      </c>
      <c r="W42" s="93">
        <f t="shared" si="22"/>
        <v>44.444444444444443</v>
      </c>
      <c r="X42" s="93">
        <f t="shared" si="22"/>
        <v>22.222222222222221</v>
      </c>
      <c r="Y42" s="94">
        <f t="shared" si="22"/>
        <v>11.111111111111111</v>
      </c>
      <c r="Z42" s="180">
        <f t="shared" si="22"/>
        <v>11.111111111111111</v>
      </c>
      <c r="AA42" s="93">
        <f t="shared" si="22"/>
        <v>22.222222222222221</v>
      </c>
      <c r="AB42" s="176">
        <f t="shared" si="22"/>
        <v>11.111111111111111</v>
      </c>
      <c r="AC42" s="93">
        <f t="shared" si="22"/>
        <v>0</v>
      </c>
      <c r="AD42" s="94">
        <f t="shared" si="22"/>
        <v>0</v>
      </c>
      <c r="AE42" s="95">
        <f t="shared" si="22"/>
        <v>11.111111111111111</v>
      </c>
    </row>
    <row r="43" spans="1:31" ht="12.75" customHeight="1" x14ac:dyDescent="0.2">
      <c r="A43" s="287"/>
      <c r="B43" s="123">
        <f t="shared" si="21"/>
        <v>100</v>
      </c>
      <c r="C43" s="134">
        <v>49.531914893617021</v>
      </c>
      <c r="D43" s="135">
        <v>47.48936170212766</v>
      </c>
      <c r="E43" s="135">
        <v>42.638297872340424</v>
      </c>
      <c r="F43" s="135">
        <v>42.468085106382979</v>
      </c>
      <c r="G43" s="135">
        <v>30.127659574468087</v>
      </c>
      <c r="H43" s="135">
        <v>29.702127659574469</v>
      </c>
      <c r="I43" s="136">
        <v>14.553191489361703</v>
      </c>
      <c r="J43" s="174">
        <v>13.446808510638297</v>
      </c>
      <c r="K43" s="135">
        <v>10.468085106382979</v>
      </c>
      <c r="L43" s="156">
        <v>5.8723404255319149</v>
      </c>
      <c r="M43" s="135">
        <v>1.9574468085106382</v>
      </c>
      <c r="N43" s="136">
        <v>1.8723404255319149</v>
      </c>
      <c r="O43" s="136">
        <v>1.1063829787234043</v>
      </c>
      <c r="P43" s="137"/>
      <c r="R43" s="103" t="str">
        <f>A46</f>
        <v>20～29歳(n = 87 )　　</v>
      </c>
      <c r="S43" s="96">
        <f>C47</f>
        <v>47.126436781609193</v>
      </c>
      <c r="T43" s="97">
        <f t="shared" ref="T43:AE43" si="23">D47</f>
        <v>33.333333333333329</v>
      </c>
      <c r="U43" s="97">
        <f t="shared" si="23"/>
        <v>40.229885057471265</v>
      </c>
      <c r="V43" s="97">
        <f t="shared" si="23"/>
        <v>54.022988505747129</v>
      </c>
      <c r="W43" s="97">
        <f t="shared" si="23"/>
        <v>40.229885057471265</v>
      </c>
      <c r="X43" s="97">
        <f t="shared" si="23"/>
        <v>14.942528735632186</v>
      </c>
      <c r="Y43" s="98">
        <f t="shared" si="23"/>
        <v>6.8965517241379306</v>
      </c>
      <c r="Z43" s="181">
        <f t="shared" si="23"/>
        <v>6.8965517241379306</v>
      </c>
      <c r="AA43" s="97">
        <f t="shared" si="23"/>
        <v>12.643678160919542</v>
      </c>
      <c r="AB43" s="177">
        <f t="shared" si="23"/>
        <v>4.5977011494252871</v>
      </c>
      <c r="AC43" s="97">
        <f t="shared" si="23"/>
        <v>3.4482758620689653</v>
      </c>
      <c r="AD43" s="98">
        <f t="shared" si="23"/>
        <v>1.1494252873563218</v>
      </c>
      <c r="AE43" s="99">
        <f t="shared" si="23"/>
        <v>2.2988505747126435</v>
      </c>
    </row>
    <row r="44" spans="1:31" ht="12.75" customHeight="1" x14ac:dyDescent="0.2">
      <c r="A44" s="286" t="str">
        <f>A24</f>
        <v>18～19歳(n = 9 )　　</v>
      </c>
      <c r="B44" s="122">
        <f t="shared" si="21"/>
        <v>9</v>
      </c>
      <c r="C44" s="138">
        <v>2</v>
      </c>
      <c r="D44" s="139">
        <v>3</v>
      </c>
      <c r="E44" s="139">
        <v>3</v>
      </c>
      <c r="F44" s="139">
        <v>3</v>
      </c>
      <c r="G44" s="139">
        <v>4</v>
      </c>
      <c r="H44" s="139">
        <v>2</v>
      </c>
      <c r="I44" s="149">
        <v>1</v>
      </c>
      <c r="J44" s="175">
        <v>1</v>
      </c>
      <c r="K44" s="139">
        <v>2</v>
      </c>
      <c r="L44" s="154">
        <v>1</v>
      </c>
      <c r="M44" s="139">
        <v>0</v>
      </c>
      <c r="N44" s="139">
        <v>0</v>
      </c>
      <c r="O44" s="149">
        <v>1</v>
      </c>
      <c r="P44" s="140"/>
      <c r="Q44" s="185">
        <f>SUM(C44:P44)</f>
        <v>23</v>
      </c>
      <c r="R44" s="103" t="str">
        <f>A48</f>
        <v>30～39歳(n = 127 )　　</v>
      </c>
      <c r="S44" s="96">
        <f>C49</f>
        <v>61.417322834645674</v>
      </c>
      <c r="T44" s="97">
        <f t="shared" ref="T44:AE44" si="24">D49</f>
        <v>33.070866141732289</v>
      </c>
      <c r="U44" s="97">
        <f t="shared" si="24"/>
        <v>43.30708661417323</v>
      </c>
      <c r="V44" s="97">
        <f t="shared" si="24"/>
        <v>44.094488188976378</v>
      </c>
      <c r="W44" s="97">
        <f t="shared" si="24"/>
        <v>36.220472440944881</v>
      </c>
      <c r="X44" s="97">
        <f t="shared" si="24"/>
        <v>22.834645669291341</v>
      </c>
      <c r="Y44" s="98">
        <f t="shared" si="24"/>
        <v>23.622047244094489</v>
      </c>
      <c r="Z44" s="181">
        <f t="shared" si="24"/>
        <v>10.236220472440944</v>
      </c>
      <c r="AA44" s="97">
        <f t="shared" si="24"/>
        <v>12.598425196850393</v>
      </c>
      <c r="AB44" s="177">
        <f t="shared" si="24"/>
        <v>15.748031496062993</v>
      </c>
      <c r="AC44" s="97">
        <f t="shared" si="24"/>
        <v>4.7244094488188972</v>
      </c>
      <c r="AD44" s="98">
        <f t="shared" si="24"/>
        <v>3.9370078740157481</v>
      </c>
      <c r="AE44" s="99">
        <f t="shared" si="24"/>
        <v>2.3622047244094486</v>
      </c>
    </row>
    <row r="45" spans="1:31" ht="12.75" customHeight="1" x14ac:dyDescent="0.2">
      <c r="A45" s="287"/>
      <c r="B45" s="123">
        <f t="shared" si="21"/>
        <v>0.84033613445378152</v>
      </c>
      <c r="C45" s="134">
        <v>22.222222222222221</v>
      </c>
      <c r="D45" s="135">
        <v>33.333333333333329</v>
      </c>
      <c r="E45" s="135">
        <v>33.333333333333329</v>
      </c>
      <c r="F45" s="135">
        <v>33.333333333333329</v>
      </c>
      <c r="G45" s="135">
        <v>44.444444444444443</v>
      </c>
      <c r="H45" s="135">
        <v>22.222222222222221</v>
      </c>
      <c r="I45" s="136">
        <v>11.111111111111111</v>
      </c>
      <c r="J45" s="174">
        <v>11.111111111111111</v>
      </c>
      <c r="K45" s="135">
        <v>22.222222222222221</v>
      </c>
      <c r="L45" s="156">
        <v>11.111111111111111</v>
      </c>
      <c r="M45" s="135">
        <v>0</v>
      </c>
      <c r="N45" s="135">
        <v>0</v>
      </c>
      <c r="O45" s="136">
        <v>11.111111111111111</v>
      </c>
      <c r="P45" s="137"/>
      <c r="R45" s="103" t="str">
        <f>A50</f>
        <v>40～49歳(n = 167 )　　</v>
      </c>
      <c r="S45" s="96">
        <f>C51</f>
        <v>55.08982035928144</v>
      </c>
      <c r="T45" s="97">
        <f t="shared" ref="T45:AE45" si="25">D51</f>
        <v>49.700598802395206</v>
      </c>
      <c r="U45" s="97">
        <f t="shared" si="25"/>
        <v>42.514970059880241</v>
      </c>
      <c r="V45" s="97">
        <f t="shared" si="25"/>
        <v>49.700598802395206</v>
      </c>
      <c r="W45" s="97">
        <f t="shared" si="25"/>
        <v>31.736526946107784</v>
      </c>
      <c r="X45" s="97">
        <f t="shared" si="25"/>
        <v>31.137724550898206</v>
      </c>
      <c r="Y45" s="98">
        <f t="shared" si="25"/>
        <v>13.77245508982036</v>
      </c>
      <c r="Z45" s="181">
        <f t="shared" si="25"/>
        <v>11.976047904191617</v>
      </c>
      <c r="AA45" s="97">
        <f t="shared" si="25"/>
        <v>11.976047904191617</v>
      </c>
      <c r="AB45" s="177">
        <f t="shared" si="25"/>
        <v>5.9880239520958085</v>
      </c>
      <c r="AC45" s="97">
        <f t="shared" si="25"/>
        <v>2.9940119760479043</v>
      </c>
      <c r="AD45" s="98">
        <f t="shared" si="25"/>
        <v>2.9940119760479043</v>
      </c>
      <c r="AE45" s="99">
        <f t="shared" si="25"/>
        <v>1.7964071856287425</v>
      </c>
    </row>
    <row r="46" spans="1:31" ht="12.75" customHeight="1" x14ac:dyDescent="0.2">
      <c r="A46" s="286" t="str">
        <f>A26</f>
        <v>20～29歳(n = 87 )　　</v>
      </c>
      <c r="B46" s="122">
        <f t="shared" si="21"/>
        <v>87</v>
      </c>
      <c r="C46" s="138">
        <v>41</v>
      </c>
      <c r="D46" s="139">
        <v>29</v>
      </c>
      <c r="E46" s="139">
        <v>35</v>
      </c>
      <c r="F46" s="139">
        <v>47</v>
      </c>
      <c r="G46" s="139">
        <v>35</v>
      </c>
      <c r="H46" s="139">
        <v>13</v>
      </c>
      <c r="I46" s="149">
        <v>6</v>
      </c>
      <c r="J46" s="175">
        <v>6</v>
      </c>
      <c r="K46" s="139">
        <v>11</v>
      </c>
      <c r="L46" s="154">
        <v>4</v>
      </c>
      <c r="M46" s="139">
        <v>3</v>
      </c>
      <c r="N46" s="139">
        <v>1</v>
      </c>
      <c r="O46" s="149">
        <v>2</v>
      </c>
      <c r="P46" s="140"/>
      <c r="R46" s="103" t="str">
        <f>A52</f>
        <v>50～59歳(n = 146 )　　</v>
      </c>
      <c r="S46" s="96">
        <f>C53</f>
        <v>58.9</v>
      </c>
      <c r="T46" s="97">
        <f t="shared" ref="T46:AE46" si="26">D53</f>
        <v>50.7</v>
      </c>
      <c r="U46" s="97">
        <f t="shared" si="26"/>
        <v>40.4</v>
      </c>
      <c r="V46" s="97">
        <f t="shared" si="26"/>
        <v>46.6</v>
      </c>
      <c r="W46" s="97">
        <f t="shared" si="26"/>
        <v>36.299999999999997</v>
      </c>
      <c r="X46" s="97">
        <f t="shared" si="26"/>
        <v>26.7</v>
      </c>
      <c r="Y46" s="98">
        <f t="shared" si="26"/>
        <v>13</v>
      </c>
      <c r="Z46" s="181">
        <f t="shared" si="26"/>
        <v>10.3</v>
      </c>
      <c r="AA46" s="97">
        <f t="shared" si="26"/>
        <v>11.6</v>
      </c>
      <c r="AB46" s="177">
        <f t="shared" si="26"/>
        <v>4.8</v>
      </c>
      <c r="AC46" s="97">
        <f t="shared" si="26"/>
        <v>1.4</v>
      </c>
      <c r="AD46" s="98">
        <f t="shared" si="26"/>
        <v>2.1</v>
      </c>
      <c r="AE46" s="99">
        <f t="shared" si="26"/>
        <v>0.7</v>
      </c>
    </row>
    <row r="47" spans="1:31" ht="12.75" customHeight="1" x14ac:dyDescent="0.2">
      <c r="A47" s="287"/>
      <c r="B47" s="123">
        <f t="shared" si="21"/>
        <v>8.1232492997198875</v>
      </c>
      <c r="C47" s="134">
        <v>47.126436781609193</v>
      </c>
      <c r="D47" s="135">
        <v>33.333333333333329</v>
      </c>
      <c r="E47" s="135">
        <v>40.229885057471265</v>
      </c>
      <c r="F47" s="135">
        <v>54.022988505747129</v>
      </c>
      <c r="G47" s="135">
        <v>40.229885057471265</v>
      </c>
      <c r="H47" s="135">
        <v>14.942528735632186</v>
      </c>
      <c r="I47" s="136">
        <v>6.8965517241379306</v>
      </c>
      <c r="J47" s="174">
        <v>6.8965517241379306</v>
      </c>
      <c r="K47" s="135">
        <v>12.643678160919542</v>
      </c>
      <c r="L47" s="156">
        <v>4.5977011494252871</v>
      </c>
      <c r="M47" s="135">
        <v>3.4482758620689653</v>
      </c>
      <c r="N47" s="135">
        <v>1.1494252873563218</v>
      </c>
      <c r="O47" s="136">
        <v>2.2988505747126435</v>
      </c>
      <c r="P47" s="137"/>
      <c r="R47" s="104" t="str">
        <f>A54</f>
        <v>60～69歳(n = 251 )　　</v>
      </c>
      <c r="S47" s="105">
        <f>C55</f>
        <v>53.386454183266927</v>
      </c>
      <c r="T47" s="106">
        <f t="shared" ref="T47:AE47" si="27">D55</f>
        <v>58.167330677290842</v>
      </c>
      <c r="U47" s="106">
        <f t="shared" si="27"/>
        <v>49.402390438247011</v>
      </c>
      <c r="V47" s="106">
        <f t="shared" si="27"/>
        <v>49.402390438247011</v>
      </c>
      <c r="W47" s="106">
        <f t="shared" si="27"/>
        <v>28.286852589641438</v>
      </c>
      <c r="X47" s="106">
        <f t="shared" si="27"/>
        <v>37.051792828685258</v>
      </c>
      <c r="Y47" s="119">
        <f t="shared" si="27"/>
        <v>14.741035856573706</v>
      </c>
      <c r="Z47" s="182">
        <f t="shared" si="27"/>
        <v>15.53784860557769</v>
      </c>
      <c r="AA47" s="106">
        <f t="shared" si="27"/>
        <v>12.350597609561753</v>
      </c>
      <c r="AB47" s="178">
        <f t="shared" si="27"/>
        <v>4.3824701195219129</v>
      </c>
      <c r="AC47" s="106">
        <f t="shared" si="27"/>
        <v>1.1952191235059761</v>
      </c>
      <c r="AD47" s="119">
        <f t="shared" si="27"/>
        <v>1.9920318725099602</v>
      </c>
      <c r="AE47" s="107">
        <f t="shared" si="27"/>
        <v>0.39840637450199201</v>
      </c>
    </row>
    <row r="48" spans="1:31" ht="13.5" customHeight="1" x14ac:dyDescent="0.2">
      <c r="A48" s="286" t="str">
        <f>A28</f>
        <v>30～39歳(n = 127 )　　</v>
      </c>
      <c r="B48" s="122">
        <f t="shared" si="21"/>
        <v>127</v>
      </c>
      <c r="C48" s="138">
        <v>78</v>
      </c>
      <c r="D48" s="139">
        <v>42</v>
      </c>
      <c r="E48" s="139">
        <v>55</v>
      </c>
      <c r="F48" s="139">
        <v>56</v>
      </c>
      <c r="G48" s="139">
        <v>46</v>
      </c>
      <c r="H48" s="139">
        <v>29</v>
      </c>
      <c r="I48" s="149">
        <v>30</v>
      </c>
      <c r="J48" s="175">
        <v>13</v>
      </c>
      <c r="K48" s="139">
        <v>16</v>
      </c>
      <c r="L48" s="154">
        <v>20</v>
      </c>
      <c r="M48" s="139">
        <v>6</v>
      </c>
      <c r="N48" s="139">
        <v>5</v>
      </c>
      <c r="O48" s="149">
        <v>3</v>
      </c>
      <c r="P48" s="140"/>
      <c r="R48" s="102" t="str">
        <f>A56</f>
        <v>70歳以上(n = 284 )　　</v>
      </c>
      <c r="S48" s="86">
        <f>C57</f>
        <v>52.816901408450704</v>
      </c>
      <c r="T48" s="87">
        <f t="shared" ref="T48:AE48" si="28">D57</f>
        <v>63.732394366197184</v>
      </c>
      <c r="U48" s="87">
        <f t="shared" si="28"/>
        <v>54.225352112676063</v>
      </c>
      <c r="V48" s="87">
        <f t="shared" si="28"/>
        <v>41.549295774647888</v>
      </c>
      <c r="W48" s="87">
        <f t="shared" si="28"/>
        <v>32.74647887323944</v>
      </c>
      <c r="X48" s="87">
        <f t="shared" si="28"/>
        <v>42.605633802816897</v>
      </c>
      <c r="Y48" s="88">
        <f t="shared" si="28"/>
        <v>19.718309859154928</v>
      </c>
      <c r="Z48" s="183">
        <f t="shared" si="28"/>
        <v>22.535211267605636</v>
      </c>
      <c r="AA48" s="87">
        <f t="shared" si="28"/>
        <v>9.1549295774647899</v>
      </c>
      <c r="AB48" s="179">
        <f t="shared" si="28"/>
        <v>5.6338028169014089</v>
      </c>
      <c r="AC48" s="87">
        <f t="shared" si="28"/>
        <v>1.4084507042253522</v>
      </c>
      <c r="AD48" s="88">
        <f t="shared" si="28"/>
        <v>1.056338028169014</v>
      </c>
      <c r="AE48" s="89">
        <f t="shared" si="28"/>
        <v>0.70422535211267612</v>
      </c>
    </row>
    <row r="49" spans="1:18" x14ac:dyDescent="0.2">
      <c r="A49" s="287"/>
      <c r="B49" s="123">
        <f t="shared" si="21"/>
        <v>11.858076563958916</v>
      </c>
      <c r="C49" s="134">
        <v>61.417322834645674</v>
      </c>
      <c r="D49" s="135">
        <v>33.070866141732289</v>
      </c>
      <c r="E49" s="135">
        <v>43.30708661417323</v>
      </c>
      <c r="F49" s="135">
        <v>44.094488188976378</v>
      </c>
      <c r="G49" s="135">
        <v>36.220472440944881</v>
      </c>
      <c r="H49" s="135">
        <v>22.834645669291341</v>
      </c>
      <c r="I49" s="136">
        <v>23.622047244094489</v>
      </c>
      <c r="J49" s="174">
        <v>10.236220472440944</v>
      </c>
      <c r="K49" s="135">
        <v>12.598425196850393</v>
      </c>
      <c r="L49" s="156">
        <v>15.748031496062993</v>
      </c>
      <c r="M49" s="135">
        <v>4.7244094488188972</v>
      </c>
      <c r="N49" s="135">
        <v>3.9370078740157481</v>
      </c>
      <c r="O49" s="136">
        <v>2.3622047244094486</v>
      </c>
      <c r="P49" s="137"/>
    </row>
    <row r="50" spans="1:18" x14ac:dyDescent="0.2">
      <c r="A50" s="286" t="str">
        <f>A30</f>
        <v>40～49歳(n = 167 )　　</v>
      </c>
      <c r="B50" s="122">
        <f t="shared" si="21"/>
        <v>167</v>
      </c>
      <c r="C50" s="138">
        <v>92</v>
      </c>
      <c r="D50" s="139">
        <v>83</v>
      </c>
      <c r="E50" s="139">
        <v>71</v>
      </c>
      <c r="F50" s="139">
        <v>83</v>
      </c>
      <c r="G50" s="139">
        <v>53</v>
      </c>
      <c r="H50" s="139">
        <v>52</v>
      </c>
      <c r="I50" s="149">
        <v>23</v>
      </c>
      <c r="J50" s="175">
        <v>20</v>
      </c>
      <c r="K50" s="139">
        <v>20</v>
      </c>
      <c r="L50" s="154">
        <v>10</v>
      </c>
      <c r="M50" s="139">
        <v>5</v>
      </c>
      <c r="N50" s="139">
        <v>5</v>
      </c>
      <c r="O50" s="149">
        <v>3</v>
      </c>
      <c r="P50" s="140"/>
    </row>
    <row r="51" spans="1:18" x14ac:dyDescent="0.2">
      <c r="A51" s="287"/>
      <c r="B51" s="123">
        <f t="shared" si="21"/>
        <v>15.592903828197946</v>
      </c>
      <c r="C51" s="134">
        <v>55.08982035928144</v>
      </c>
      <c r="D51" s="135">
        <v>49.700598802395206</v>
      </c>
      <c r="E51" s="135">
        <v>42.514970059880241</v>
      </c>
      <c r="F51" s="135">
        <v>49.700598802395206</v>
      </c>
      <c r="G51" s="135">
        <v>31.736526946107784</v>
      </c>
      <c r="H51" s="135">
        <v>31.137724550898206</v>
      </c>
      <c r="I51" s="136">
        <v>13.77245508982036</v>
      </c>
      <c r="J51" s="174">
        <v>11.976047904191617</v>
      </c>
      <c r="K51" s="135">
        <v>11.976047904191617</v>
      </c>
      <c r="L51" s="156">
        <v>5.9880239520958085</v>
      </c>
      <c r="M51" s="135">
        <v>2.9940119760479043</v>
      </c>
      <c r="N51" s="135">
        <v>2.9940119760479043</v>
      </c>
      <c r="O51" s="136">
        <v>1.7964071856287425</v>
      </c>
      <c r="P51" s="137"/>
    </row>
    <row r="52" spans="1:18" x14ac:dyDescent="0.2">
      <c r="A52" s="286" t="str">
        <f>A32</f>
        <v>50～59歳(n = 146 )　　</v>
      </c>
      <c r="B52" s="122">
        <f t="shared" si="21"/>
        <v>146</v>
      </c>
      <c r="C52" s="138">
        <v>86</v>
      </c>
      <c r="D52" s="139">
        <v>74</v>
      </c>
      <c r="E52" s="139">
        <v>59</v>
      </c>
      <c r="F52" s="139">
        <v>68</v>
      </c>
      <c r="G52" s="139">
        <v>53</v>
      </c>
      <c r="H52" s="139">
        <v>39</v>
      </c>
      <c r="I52" s="149">
        <v>19</v>
      </c>
      <c r="J52" s="175">
        <v>15</v>
      </c>
      <c r="K52" s="139">
        <v>17</v>
      </c>
      <c r="L52" s="154">
        <v>7</v>
      </c>
      <c r="M52" s="139">
        <v>2</v>
      </c>
      <c r="N52" s="139">
        <v>3</v>
      </c>
      <c r="O52" s="149">
        <v>1</v>
      </c>
      <c r="P52" s="140"/>
    </row>
    <row r="53" spans="1:18" x14ac:dyDescent="0.2">
      <c r="A53" s="287"/>
      <c r="B53" s="123">
        <f t="shared" si="21"/>
        <v>13.632119514472455</v>
      </c>
      <c r="C53" s="134">
        <v>58.9</v>
      </c>
      <c r="D53" s="135">
        <v>50.7</v>
      </c>
      <c r="E53" s="135">
        <v>40.4</v>
      </c>
      <c r="F53" s="135">
        <v>46.6</v>
      </c>
      <c r="G53" s="135">
        <v>36.299999999999997</v>
      </c>
      <c r="H53" s="135">
        <v>26.7</v>
      </c>
      <c r="I53" s="136">
        <v>13</v>
      </c>
      <c r="J53" s="174">
        <v>10.3</v>
      </c>
      <c r="K53" s="135">
        <v>11.6</v>
      </c>
      <c r="L53" s="156">
        <v>4.8</v>
      </c>
      <c r="M53" s="135">
        <v>1.4</v>
      </c>
      <c r="N53" s="135">
        <v>2.1</v>
      </c>
      <c r="O53" s="136">
        <v>0.7</v>
      </c>
      <c r="P53" s="137"/>
    </row>
    <row r="54" spans="1:18" x14ac:dyDescent="0.2">
      <c r="A54" s="286" t="str">
        <f>A34</f>
        <v>60～69歳(n = 251 )　　</v>
      </c>
      <c r="B54" s="122">
        <f t="shared" si="21"/>
        <v>251</v>
      </c>
      <c r="C54" s="138">
        <v>134</v>
      </c>
      <c r="D54" s="139">
        <v>146</v>
      </c>
      <c r="E54" s="139">
        <v>124</v>
      </c>
      <c r="F54" s="139">
        <v>124</v>
      </c>
      <c r="G54" s="139">
        <v>71</v>
      </c>
      <c r="H54" s="139">
        <v>93</v>
      </c>
      <c r="I54" s="149">
        <v>37</v>
      </c>
      <c r="J54" s="175">
        <v>39</v>
      </c>
      <c r="K54" s="139">
        <v>31</v>
      </c>
      <c r="L54" s="154">
        <v>11</v>
      </c>
      <c r="M54" s="139">
        <v>3</v>
      </c>
      <c r="N54" s="139">
        <v>5</v>
      </c>
      <c r="O54" s="149">
        <v>1</v>
      </c>
      <c r="P54" s="140"/>
    </row>
    <row r="55" spans="1:18" x14ac:dyDescent="0.2">
      <c r="A55" s="287"/>
      <c r="B55" s="123">
        <f t="shared" si="21"/>
        <v>23.436041083099905</v>
      </c>
      <c r="C55" s="134">
        <v>53.386454183266927</v>
      </c>
      <c r="D55" s="135">
        <v>58.167330677290842</v>
      </c>
      <c r="E55" s="135">
        <v>49.402390438247011</v>
      </c>
      <c r="F55" s="135">
        <v>49.402390438247011</v>
      </c>
      <c r="G55" s="135">
        <v>28.286852589641438</v>
      </c>
      <c r="H55" s="135">
        <v>37.051792828685258</v>
      </c>
      <c r="I55" s="136">
        <v>14.741035856573706</v>
      </c>
      <c r="J55" s="174">
        <v>15.53784860557769</v>
      </c>
      <c r="K55" s="135">
        <v>12.350597609561753</v>
      </c>
      <c r="L55" s="156">
        <v>4.3824701195219129</v>
      </c>
      <c r="M55" s="135">
        <v>1.1952191235059761</v>
      </c>
      <c r="N55" s="135">
        <v>1.9920318725099602</v>
      </c>
      <c r="O55" s="136">
        <v>0.39840637450199201</v>
      </c>
      <c r="P55" s="137"/>
    </row>
    <row r="56" spans="1:18" ht="13.5" customHeight="1" x14ac:dyDescent="0.2">
      <c r="A56" s="286" t="str">
        <f>A36</f>
        <v>70歳以上(n = 284 )　　</v>
      </c>
      <c r="B56" s="122">
        <f t="shared" si="21"/>
        <v>284</v>
      </c>
      <c r="C56" s="138">
        <v>150</v>
      </c>
      <c r="D56" s="139">
        <v>181</v>
      </c>
      <c r="E56" s="139">
        <v>154</v>
      </c>
      <c r="F56" s="139">
        <v>118</v>
      </c>
      <c r="G56" s="139">
        <v>93</v>
      </c>
      <c r="H56" s="139">
        <v>121</v>
      </c>
      <c r="I56" s="149">
        <v>56</v>
      </c>
      <c r="J56" s="175">
        <v>64</v>
      </c>
      <c r="K56" s="139">
        <v>26</v>
      </c>
      <c r="L56" s="154">
        <v>16</v>
      </c>
      <c r="M56" s="139">
        <v>4</v>
      </c>
      <c r="N56" s="139">
        <v>3</v>
      </c>
      <c r="O56" s="149">
        <v>2</v>
      </c>
      <c r="P56" s="140"/>
    </row>
    <row r="57" spans="1:18" x14ac:dyDescent="0.2">
      <c r="A57" s="287"/>
      <c r="B57" s="123">
        <f t="shared" si="21"/>
        <v>26.517273576097107</v>
      </c>
      <c r="C57" s="134">
        <v>52.816901408450704</v>
      </c>
      <c r="D57" s="135">
        <v>63.732394366197184</v>
      </c>
      <c r="E57" s="135">
        <v>54.225352112676063</v>
      </c>
      <c r="F57" s="135">
        <v>41.549295774647888</v>
      </c>
      <c r="G57" s="135">
        <v>32.74647887323944</v>
      </c>
      <c r="H57" s="135">
        <v>42.605633802816897</v>
      </c>
      <c r="I57" s="136">
        <v>19.718309859154928</v>
      </c>
      <c r="J57" s="174">
        <v>22.535211267605636</v>
      </c>
      <c r="K57" s="135">
        <v>9.1549295774647899</v>
      </c>
      <c r="L57" s="156">
        <v>5.6338028169014089</v>
      </c>
      <c r="M57" s="135">
        <v>1.4084507042253522</v>
      </c>
      <c r="N57" s="135">
        <v>1.056338028169014</v>
      </c>
      <c r="O57" s="136">
        <v>0.70422535211267612</v>
      </c>
      <c r="P57" s="137"/>
    </row>
    <row r="59" spans="1:18" x14ac:dyDescent="0.2">
      <c r="A59" s="3" t="s">
        <v>192</v>
      </c>
      <c r="B59" s="1" t="str">
        <f>B20</f>
        <v>住んでいる地域が住みやすいと感じる点</v>
      </c>
      <c r="C59" s="8"/>
      <c r="D59" s="9"/>
      <c r="E59" s="8"/>
      <c r="F59" s="8"/>
      <c r="G59" s="8"/>
      <c r="H59" s="9" t="s">
        <v>1</v>
      </c>
      <c r="I59" s="8"/>
      <c r="J59" s="8"/>
      <c r="K59" s="8"/>
      <c r="L59" s="8"/>
      <c r="M59" s="8"/>
      <c r="N59" s="8"/>
      <c r="O59" s="8"/>
      <c r="P59" s="8"/>
    </row>
    <row r="60" spans="1:18" ht="67.5" customHeight="1" x14ac:dyDescent="0.2">
      <c r="A60" s="13" t="s">
        <v>27</v>
      </c>
      <c r="B60" s="67" t="str">
        <f>B21</f>
        <v>調査数</v>
      </c>
      <c r="C60" s="68" t="str">
        <f t="shared" ref="C60:P60" si="29">C21</f>
        <v>自然が豊かである</v>
      </c>
      <c r="D60" s="69" t="str">
        <f t="shared" si="29"/>
        <v>町並みなどの景観がよい</v>
      </c>
      <c r="E60" s="69" t="str">
        <f t="shared" si="29"/>
        <v>　　　ウォーキングなど気軽に
体を動かせる場が近くにある</v>
      </c>
      <c r="F60" s="69" t="str">
        <f t="shared" si="29"/>
        <v>食事、買い物が便利である</v>
      </c>
      <c r="G60" s="69" t="str">
        <f t="shared" si="29"/>
        <v>交通の便がよい</v>
      </c>
      <c r="H60" s="69" t="str">
        <f t="shared" si="29"/>
        <v>働く場が多い</v>
      </c>
      <c r="I60" s="70" t="str">
        <f t="shared" si="29"/>
        <v>教育、文化、スポーツの施設が充実している</v>
      </c>
      <c r="J60" s="171" t="str">
        <f t="shared" si="29"/>
        <v>医療、福祉サービスが充実している</v>
      </c>
      <c r="K60" s="69" t="str">
        <f t="shared" si="29"/>
        <v>住民相互の交流がある</v>
      </c>
      <c r="L60" s="113" t="str">
        <f t="shared" si="29"/>
        <v>治安がよい</v>
      </c>
      <c r="M60" s="69" t="str">
        <f t="shared" si="29"/>
        <v>災害が少ない</v>
      </c>
      <c r="N60" s="70" t="str">
        <f t="shared" si="29"/>
        <v>その他</v>
      </c>
      <c r="O60" s="70" t="str">
        <f t="shared" si="29"/>
        <v>特にない</v>
      </c>
      <c r="P60" s="71">
        <f t="shared" si="29"/>
        <v>0</v>
      </c>
      <c r="Q60" s="111" t="s">
        <v>122</v>
      </c>
      <c r="R60" s="223"/>
    </row>
    <row r="61" spans="1:18" x14ac:dyDescent="0.2">
      <c r="A61" s="286" t="str">
        <f>A42</f>
        <v>全体(n = 1090 )　　</v>
      </c>
      <c r="B61" s="28">
        <f>SUM(B63,B65,B67,B69,B71)</f>
        <v>1076</v>
      </c>
      <c r="C61" s="28">
        <f>SUM(C63,C65,C67,C69,C71)</f>
        <v>504</v>
      </c>
      <c r="D61" s="28">
        <f t="shared" ref="D61:O61" si="30">SUM(D63,D65,D67,D69,D71)</f>
        <v>124</v>
      </c>
      <c r="E61" s="28">
        <f t="shared" si="30"/>
        <v>348</v>
      </c>
      <c r="F61" s="28">
        <f t="shared" si="30"/>
        <v>579</v>
      </c>
      <c r="G61" s="28">
        <f t="shared" si="30"/>
        <v>349</v>
      </c>
      <c r="H61" s="28">
        <f t="shared" si="30"/>
        <v>23</v>
      </c>
      <c r="I61" s="28">
        <f t="shared" si="30"/>
        <v>67</v>
      </c>
      <c r="J61" s="28">
        <f t="shared" si="30"/>
        <v>168</v>
      </c>
      <c r="K61" s="28">
        <f t="shared" si="30"/>
        <v>159</v>
      </c>
      <c r="L61" s="28">
        <f t="shared" si="30"/>
        <v>504</v>
      </c>
      <c r="M61" s="28">
        <f t="shared" si="30"/>
        <v>560</v>
      </c>
      <c r="N61" s="28">
        <f t="shared" si="30"/>
        <v>23</v>
      </c>
      <c r="O61" s="28">
        <f t="shared" si="30"/>
        <v>13</v>
      </c>
      <c r="P61" s="28"/>
      <c r="Q61" s="112">
        <f>SUM($C61:P61)</f>
        <v>3421</v>
      </c>
      <c r="R61" s="185"/>
    </row>
    <row r="62" spans="1:18" x14ac:dyDescent="0.2">
      <c r="A62" s="287"/>
      <c r="B62" s="37">
        <v>100</v>
      </c>
      <c r="C62" s="20">
        <f t="shared" ref="C62" si="31">C61/$B61*100</f>
        <v>46.840148698884761</v>
      </c>
      <c r="D62" s="20">
        <f t="shared" ref="D62" si="32">D61/$B61*100</f>
        <v>11.524163568773234</v>
      </c>
      <c r="E62" s="20">
        <f t="shared" ref="E62" si="33">E61/$B61*100</f>
        <v>32.342007434944236</v>
      </c>
      <c r="F62" s="20">
        <f t="shared" ref="F62" si="34">F61/$B61*100</f>
        <v>53.810408921933082</v>
      </c>
      <c r="G62" s="20">
        <f t="shared" ref="G62" si="35">G61/$B61*100</f>
        <v>32.434944237918216</v>
      </c>
      <c r="H62" s="20">
        <f t="shared" ref="H62" si="36">H61/$B61*100</f>
        <v>2.1375464684014869</v>
      </c>
      <c r="I62" s="20">
        <f t="shared" ref="I62" si="37">I61/$B61*100</f>
        <v>6.2267657992565058</v>
      </c>
      <c r="J62" s="20">
        <f t="shared" ref="J62" si="38">J61/$B61*100</f>
        <v>15.613382899628252</v>
      </c>
      <c r="K62" s="20">
        <f t="shared" ref="K62" si="39">K61/$B61*100</f>
        <v>14.776951672862454</v>
      </c>
      <c r="L62" s="20">
        <f t="shared" ref="L62" si="40">L61/$B61*100</f>
        <v>46.840148698884761</v>
      </c>
      <c r="M62" s="20">
        <f t="shared" ref="M62" si="41">M61/$B61*100</f>
        <v>52.044609665427508</v>
      </c>
      <c r="N62" s="20">
        <f t="shared" ref="N62" si="42">N61/$B61*100</f>
        <v>2.1375464684014869</v>
      </c>
      <c r="O62" s="20">
        <f t="shared" ref="O62" si="43">O61/$B61*100</f>
        <v>1.20817843866171</v>
      </c>
      <c r="P62" s="20"/>
      <c r="Q62" s="112"/>
    </row>
    <row r="63" spans="1:18" x14ac:dyDescent="0.2">
      <c r="A63" s="318" t="str">
        <f>"岐阜圏域(n = "&amp;B63&amp;" )　　"</f>
        <v>岐阜圏域(n = 450 )　　</v>
      </c>
      <c r="B63" s="36">
        <v>450</v>
      </c>
      <c r="C63" s="32">
        <v>159</v>
      </c>
      <c r="D63" s="33">
        <v>46</v>
      </c>
      <c r="E63" s="33">
        <v>133</v>
      </c>
      <c r="F63" s="33">
        <v>290</v>
      </c>
      <c r="G63" s="33">
        <v>197</v>
      </c>
      <c r="H63" s="33">
        <v>11</v>
      </c>
      <c r="I63" s="49">
        <v>36</v>
      </c>
      <c r="J63" s="38">
        <v>75</v>
      </c>
      <c r="K63" s="33">
        <v>59</v>
      </c>
      <c r="L63" s="33">
        <v>199</v>
      </c>
      <c r="M63" s="33">
        <v>221</v>
      </c>
      <c r="N63" s="33">
        <v>10</v>
      </c>
      <c r="O63" s="33">
        <v>4</v>
      </c>
      <c r="P63" s="31"/>
      <c r="Q63" s="112">
        <f>SUM($C63:P63)</f>
        <v>1440</v>
      </c>
      <c r="R63" t="str">
        <f>" 岐阜圏域（N = "&amp;Q64&amp;" : n = "&amp;B63&amp;"）"</f>
        <v xml:space="preserve"> 岐阜圏域（N = 1,440 : n = 450）</v>
      </c>
    </row>
    <row r="64" spans="1:18" x14ac:dyDescent="0.2">
      <c r="A64" s="319"/>
      <c r="B64" s="20">
        <f>B63/$B$61*100</f>
        <v>41.821561338289968</v>
      </c>
      <c r="C64" s="20">
        <f t="shared" ref="C64" si="44">C63/$B63*100</f>
        <v>35.333333333333336</v>
      </c>
      <c r="D64" s="20">
        <f t="shared" ref="D64" si="45">D63/$B63*100</f>
        <v>10.222222222222223</v>
      </c>
      <c r="E64" s="20">
        <f t="shared" ref="E64" si="46">E63/$B63*100</f>
        <v>29.555555555555557</v>
      </c>
      <c r="F64" s="20">
        <f t="shared" ref="F64" si="47">F63/$B63*100</f>
        <v>64.444444444444443</v>
      </c>
      <c r="G64" s="20">
        <f t="shared" ref="G64" si="48">G63/$B63*100</f>
        <v>43.777777777777779</v>
      </c>
      <c r="H64" s="20">
        <f t="shared" ref="H64" si="49">H63/$B63*100</f>
        <v>2.4444444444444446</v>
      </c>
      <c r="I64" s="20">
        <f t="shared" ref="I64" si="50">I63/$B63*100</f>
        <v>8</v>
      </c>
      <c r="J64" s="20">
        <f t="shared" ref="J64" si="51">J63/$B63*100</f>
        <v>16.666666666666664</v>
      </c>
      <c r="K64" s="20">
        <f t="shared" ref="K64" si="52">K63/$B63*100</f>
        <v>13.111111111111112</v>
      </c>
      <c r="L64" s="20">
        <f t="shared" ref="L64" si="53">L63/$B63*100</f>
        <v>44.222222222222221</v>
      </c>
      <c r="M64" s="20">
        <f t="shared" ref="M64" si="54">M63/$B63*100</f>
        <v>49.111111111111114</v>
      </c>
      <c r="N64" s="20">
        <f t="shared" ref="N64" si="55">N63/$B63*100</f>
        <v>2.2222222222222223</v>
      </c>
      <c r="O64" s="20">
        <f t="shared" ref="O64" si="56">O63/$B63*100</f>
        <v>0.88888888888888884</v>
      </c>
      <c r="P64" s="20"/>
      <c r="Q64" s="226" t="s">
        <v>273</v>
      </c>
    </row>
    <row r="65" spans="1:31" ht="13.5" customHeight="1" x14ac:dyDescent="0.2">
      <c r="A65" s="318" t="str">
        <f>"西濃圏域(n = "&amp;B65&amp;" )　　"</f>
        <v>西濃圏域(n = 193 )　　</v>
      </c>
      <c r="B65" s="36">
        <v>193</v>
      </c>
      <c r="C65" s="32">
        <v>75</v>
      </c>
      <c r="D65" s="33">
        <v>17</v>
      </c>
      <c r="E65" s="33">
        <v>64</v>
      </c>
      <c r="F65" s="33">
        <v>97</v>
      </c>
      <c r="G65" s="33">
        <v>67</v>
      </c>
      <c r="H65" s="33">
        <v>6</v>
      </c>
      <c r="I65" s="49">
        <v>16</v>
      </c>
      <c r="J65" s="38">
        <v>38</v>
      </c>
      <c r="K65" s="33">
        <v>26</v>
      </c>
      <c r="L65" s="33">
        <v>84</v>
      </c>
      <c r="M65" s="33">
        <v>95</v>
      </c>
      <c r="N65" s="33">
        <v>6</v>
      </c>
      <c r="O65" s="33">
        <v>4</v>
      </c>
      <c r="P65" s="31"/>
      <c r="Q65" s="112">
        <f>SUM($C65:P65)</f>
        <v>595</v>
      </c>
      <c r="R65" t="str">
        <f>" 西濃圏域（N = "&amp;Q65&amp;" : n = "&amp;B65&amp;"）"</f>
        <v xml:space="preserve"> 西濃圏域（N = 595 : n = 193）</v>
      </c>
    </row>
    <row r="66" spans="1:31" x14ac:dyDescent="0.2">
      <c r="A66" s="319"/>
      <c r="B66" s="20">
        <f>B65/$B$61*100</f>
        <v>17.936802973977695</v>
      </c>
      <c r="C66" s="20">
        <f t="shared" ref="C66" si="57">C65/$B65*100</f>
        <v>38.860103626943001</v>
      </c>
      <c r="D66" s="20">
        <f t="shared" ref="D66" si="58">D65/$B65*100</f>
        <v>8.8082901554404138</v>
      </c>
      <c r="E66" s="20">
        <f t="shared" ref="E66" si="59">E65/$B65*100</f>
        <v>33.160621761658035</v>
      </c>
      <c r="F66" s="20">
        <f t="shared" ref="F66" si="60">F65/$B65*100</f>
        <v>50.259067357512954</v>
      </c>
      <c r="G66" s="20">
        <f t="shared" ref="G66" si="61">G65/$B65*100</f>
        <v>34.715025906735754</v>
      </c>
      <c r="H66" s="20">
        <f t="shared" ref="H66" si="62">H65/$B65*100</f>
        <v>3.1088082901554404</v>
      </c>
      <c r="I66" s="20">
        <f t="shared" ref="I66" si="63">I65/$B65*100</f>
        <v>8.2901554404145088</v>
      </c>
      <c r="J66" s="20">
        <f t="shared" ref="J66" si="64">J65/$B65*100</f>
        <v>19.689119170984455</v>
      </c>
      <c r="K66" s="20">
        <f t="shared" ref="K66" si="65">K65/$B65*100</f>
        <v>13.471502590673575</v>
      </c>
      <c r="L66" s="20">
        <f t="shared" ref="L66" si="66">L65/$B65*100</f>
        <v>43.523316062176164</v>
      </c>
      <c r="M66" s="20">
        <f t="shared" ref="M66" si="67">M65/$B65*100</f>
        <v>49.222797927461137</v>
      </c>
      <c r="N66" s="20">
        <f t="shared" ref="N66" si="68">N65/$B65*100</f>
        <v>3.1088082901554404</v>
      </c>
      <c r="O66" s="20">
        <f t="shared" ref="O66" si="69">O65/$B65*100</f>
        <v>2.0725388601036272</v>
      </c>
      <c r="P66" s="20"/>
      <c r="Q66" s="112"/>
    </row>
    <row r="67" spans="1:31" ht="13.5" customHeight="1" x14ac:dyDescent="0.2">
      <c r="A67" s="318" t="str">
        <f>"中濃圏域(n = "&amp;B67&amp;" )　　"</f>
        <v>中濃圏域(n = 192 )　　</v>
      </c>
      <c r="B67" s="36">
        <v>192</v>
      </c>
      <c r="C67" s="32">
        <v>110</v>
      </c>
      <c r="D67" s="33">
        <v>25</v>
      </c>
      <c r="E67" s="33">
        <v>74</v>
      </c>
      <c r="F67" s="33">
        <v>96</v>
      </c>
      <c r="G67" s="33">
        <v>38</v>
      </c>
      <c r="H67" s="33">
        <v>5</v>
      </c>
      <c r="I67" s="49">
        <v>7</v>
      </c>
      <c r="J67" s="38">
        <v>25</v>
      </c>
      <c r="K67" s="33">
        <v>31</v>
      </c>
      <c r="L67" s="33">
        <v>102</v>
      </c>
      <c r="M67" s="33">
        <v>104</v>
      </c>
      <c r="N67" s="33">
        <v>1</v>
      </c>
      <c r="O67" s="33">
        <v>3</v>
      </c>
      <c r="P67" s="31"/>
      <c r="Q67" s="112">
        <f>SUM($C67:P67)</f>
        <v>621</v>
      </c>
      <c r="R67" t="str">
        <f>" 中濃圏域（N = "&amp;Q67&amp;" : n = "&amp;B67&amp;"）"</f>
        <v xml:space="preserve"> 中濃圏域（N = 621 : n = 192）</v>
      </c>
    </row>
    <row r="68" spans="1:31" x14ac:dyDescent="0.2">
      <c r="A68" s="319"/>
      <c r="B68" s="20">
        <f>B67/$B$61*100</f>
        <v>17.843866171003718</v>
      </c>
      <c r="C68" s="20">
        <f t="shared" ref="C68" si="70">C67/$B67*100</f>
        <v>57.291666666666664</v>
      </c>
      <c r="D68" s="20">
        <f t="shared" ref="D68" si="71">D67/$B67*100</f>
        <v>13.020833333333334</v>
      </c>
      <c r="E68" s="20">
        <f t="shared" ref="E68" si="72">E67/$B67*100</f>
        <v>38.541666666666671</v>
      </c>
      <c r="F68" s="20">
        <f t="shared" ref="F68" si="73">F67/$B67*100</f>
        <v>50</v>
      </c>
      <c r="G68" s="20">
        <f t="shared" ref="G68" si="74">G67/$B67*100</f>
        <v>19.791666666666664</v>
      </c>
      <c r="H68" s="20">
        <f t="shared" ref="H68" si="75">H67/$B67*100</f>
        <v>2.604166666666667</v>
      </c>
      <c r="I68" s="20">
        <f t="shared" ref="I68" si="76">I67/$B67*100</f>
        <v>3.6458333333333335</v>
      </c>
      <c r="J68" s="20">
        <f t="shared" ref="J68" si="77">J67/$B67*100</f>
        <v>13.020833333333334</v>
      </c>
      <c r="K68" s="20">
        <f t="shared" ref="K68" si="78">K67/$B67*100</f>
        <v>16.145833333333336</v>
      </c>
      <c r="L68" s="20">
        <f t="shared" ref="L68" si="79">L67/$B67*100</f>
        <v>53.125</v>
      </c>
      <c r="M68" s="20">
        <f t="shared" ref="M68" si="80">M67/$B67*100</f>
        <v>54.166666666666664</v>
      </c>
      <c r="N68" s="20">
        <f t="shared" ref="N68" si="81">N67/$B67*100</f>
        <v>0.52083333333333326</v>
      </c>
      <c r="O68" s="20">
        <f t="shared" ref="O68" si="82">O67/$B67*100</f>
        <v>1.5625</v>
      </c>
      <c r="P68" s="20"/>
      <c r="Q68" s="214"/>
    </row>
    <row r="69" spans="1:31" ht="13.5" customHeight="1" x14ac:dyDescent="0.2">
      <c r="A69" s="318" t="str">
        <f>"東濃圏域(n = "&amp;B69&amp;" )　　"</f>
        <v>東濃圏域(n = 170 )　　</v>
      </c>
      <c r="B69" s="36">
        <v>170</v>
      </c>
      <c r="C69" s="32">
        <v>104</v>
      </c>
      <c r="D69" s="33">
        <v>18</v>
      </c>
      <c r="E69" s="33">
        <v>52</v>
      </c>
      <c r="F69" s="33">
        <v>76</v>
      </c>
      <c r="G69" s="33">
        <v>41</v>
      </c>
      <c r="H69" s="33">
        <v>1</v>
      </c>
      <c r="I69" s="34">
        <v>6</v>
      </c>
      <c r="J69" s="172">
        <v>23</v>
      </c>
      <c r="K69" s="33">
        <v>30</v>
      </c>
      <c r="L69" s="48">
        <v>79</v>
      </c>
      <c r="M69" s="33">
        <v>104</v>
      </c>
      <c r="N69" s="33">
        <v>2</v>
      </c>
      <c r="O69" s="34">
        <v>2</v>
      </c>
      <c r="P69" s="31"/>
      <c r="Q69" s="112">
        <f>SUM($C69:P69)</f>
        <v>538</v>
      </c>
      <c r="R69" t="str">
        <f>" 東濃圏域（N = "&amp;Q69&amp;" : n = "&amp;B69&amp;"）"</f>
        <v xml:space="preserve"> 東濃圏域（N = 538 : n = 170）</v>
      </c>
    </row>
    <row r="70" spans="1:31" x14ac:dyDescent="0.2">
      <c r="A70" s="319"/>
      <c r="B70" s="20">
        <f>B69/$B$61*100</f>
        <v>15.79925650557621</v>
      </c>
      <c r="C70" s="20">
        <f t="shared" ref="C70" si="83">C69/$B69*100</f>
        <v>61.176470588235297</v>
      </c>
      <c r="D70" s="20">
        <f t="shared" ref="D70" si="84">D69/$B69*100</f>
        <v>10.588235294117647</v>
      </c>
      <c r="E70" s="20">
        <f t="shared" ref="E70" si="85">E69/$B69*100</f>
        <v>30.588235294117649</v>
      </c>
      <c r="F70" s="20">
        <f t="shared" ref="F70" si="86">F69/$B69*100</f>
        <v>44.705882352941181</v>
      </c>
      <c r="G70" s="20">
        <f t="shared" ref="G70" si="87">G69/$B69*100</f>
        <v>24.117647058823529</v>
      </c>
      <c r="H70" s="20">
        <f t="shared" ref="H70" si="88">H69/$B69*100</f>
        <v>0.58823529411764708</v>
      </c>
      <c r="I70" s="20">
        <f t="shared" ref="I70" si="89">I69/$B69*100</f>
        <v>3.5294117647058822</v>
      </c>
      <c r="J70" s="20">
        <f t="shared" ref="J70" si="90">J69/$B69*100</f>
        <v>13.529411764705882</v>
      </c>
      <c r="K70" s="20">
        <f t="shared" ref="K70" si="91">K69/$B69*100</f>
        <v>17.647058823529413</v>
      </c>
      <c r="L70" s="20">
        <f t="shared" ref="L70" si="92">L69/$B69*100</f>
        <v>46.470588235294116</v>
      </c>
      <c r="M70" s="20">
        <f t="shared" ref="M70" si="93">M69/$B69*100</f>
        <v>61.176470588235297</v>
      </c>
      <c r="N70" s="20">
        <f t="shared" ref="N70" si="94">N69/$B69*100</f>
        <v>1.1764705882352942</v>
      </c>
      <c r="O70" s="20">
        <f t="shared" ref="O70" si="95">O69/$B69*100</f>
        <v>1.1764705882352942</v>
      </c>
      <c r="P70" s="20"/>
      <c r="Q70" s="214"/>
    </row>
    <row r="71" spans="1:31" ht="13.5" customHeight="1" x14ac:dyDescent="0.2">
      <c r="A71" s="318" t="str">
        <f>"飛騨圏域(n = "&amp;B71&amp;" )　　"</f>
        <v>飛騨圏域(n = 71 )　　</v>
      </c>
      <c r="B71" s="36">
        <v>71</v>
      </c>
      <c r="C71" s="32">
        <v>56</v>
      </c>
      <c r="D71" s="33">
        <v>18</v>
      </c>
      <c r="E71" s="33">
        <v>25</v>
      </c>
      <c r="F71" s="33">
        <v>20</v>
      </c>
      <c r="G71" s="33">
        <v>6</v>
      </c>
      <c r="H71" s="33">
        <v>0</v>
      </c>
      <c r="I71" s="34">
        <v>2</v>
      </c>
      <c r="J71" s="172">
        <v>7</v>
      </c>
      <c r="K71" s="33">
        <v>13</v>
      </c>
      <c r="L71" s="48">
        <v>40</v>
      </c>
      <c r="M71" s="33">
        <v>36</v>
      </c>
      <c r="N71" s="33">
        <v>4</v>
      </c>
      <c r="O71" s="34">
        <v>0</v>
      </c>
      <c r="P71" s="31"/>
      <c r="Q71" s="112">
        <f>SUM($C71:P71)</f>
        <v>227</v>
      </c>
      <c r="R71" t="str">
        <f>" 飛騨圏域（N = "&amp;Q71&amp;" : n = "&amp;B71&amp;"）"</f>
        <v xml:space="preserve"> 飛騨圏域（N = 227 : n = 71）</v>
      </c>
    </row>
    <row r="72" spans="1:31" x14ac:dyDescent="0.2">
      <c r="A72" s="319"/>
      <c r="B72" s="20">
        <f>B71/$B$61*100</f>
        <v>6.5985130111524164</v>
      </c>
      <c r="C72" s="20">
        <f t="shared" ref="C72" si="96">C71/$B71*100</f>
        <v>78.873239436619713</v>
      </c>
      <c r="D72" s="20">
        <f t="shared" ref="D72" si="97">D71/$B71*100</f>
        <v>25.352112676056336</v>
      </c>
      <c r="E72" s="20">
        <f t="shared" ref="E72" si="98">E71/$B71*100</f>
        <v>35.2112676056338</v>
      </c>
      <c r="F72" s="20">
        <f t="shared" ref="F72" si="99">F71/$B71*100</f>
        <v>28.169014084507044</v>
      </c>
      <c r="G72" s="20">
        <f t="shared" ref="G72" si="100">G71/$B71*100</f>
        <v>8.4507042253521121</v>
      </c>
      <c r="H72" s="20">
        <f t="shared" ref="H72" si="101">H71/$B71*100</f>
        <v>0</v>
      </c>
      <c r="I72" s="20">
        <f t="shared" ref="I72" si="102">I71/$B71*100</f>
        <v>2.8169014084507045</v>
      </c>
      <c r="J72" s="20">
        <f t="shared" ref="J72" si="103">J71/$B71*100</f>
        <v>9.8591549295774641</v>
      </c>
      <c r="K72" s="20">
        <f t="shared" ref="K72" si="104">K71/$B71*100</f>
        <v>18.30985915492958</v>
      </c>
      <c r="L72" s="20">
        <f t="shared" ref="L72" si="105">L71/$B71*100</f>
        <v>56.338028169014088</v>
      </c>
      <c r="M72" s="20">
        <f t="shared" ref="M72" si="106">M71/$B71*100</f>
        <v>50.704225352112672</v>
      </c>
      <c r="N72" s="20">
        <f t="shared" ref="N72" si="107">N71/$B71*100</f>
        <v>5.6338028169014089</v>
      </c>
      <c r="O72" s="20">
        <f t="shared" ref="O72" si="108">O71/$B71*100</f>
        <v>0</v>
      </c>
      <c r="P72" s="20"/>
      <c r="Q72" s="214"/>
    </row>
    <row r="73" spans="1:31" s="205" customFormat="1" x14ac:dyDescent="0.2">
      <c r="A73" s="203"/>
      <c r="B73" s="201"/>
      <c r="C73" s="191">
        <f>_xlfn.RANK.EQ(C62,$C$62:$P$62,0)</f>
        <v>3</v>
      </c>
      <c r="D73" s="191">
        <f t="shared" ref="D73:P73" si="109">_xlfn.RANK.EQ(D62,$C$62:$P$62,0)</f>
        <v>9</v>
      </c>
      <c r="E73" s="191">
        <f t="shared" si="109"/>
        <v>6</v>
      </c>
      <c r="F73" s="191">
        <f t="shared" si="109"/>
        <v>1</v>
      </c>
      <c r="G73" s="191">
        <f t="shared" si="109"/>
        <v>5</v>
      </c>
      <c r="H73" s="191">
        <f t="shared" si="109"/>
        <v>11</v>
      </c>
      <c r="I73" s="191">
        <f t="shared" si="109"/>
        <v>10</v>
      </c>
      <c r="J73" s="191">
        <f t="shared" si="109"/>
        <v>7</v>
      </c>
      <c r="K73" s="191">
        <f t="shared" si="109"/>
        <v>8</v>
      </c>
      <c r="L73" s="191">
        <f t="shared" si="109"/>
        <v>3</v>
      </c>
      <c r="M73" s="191">
        <f t="shared" si="109"/>
        <v>2</v>
      </c>
      <c r="N73" s="191">
        <f t="shared" si="109"/>
        <v>11</v>
      </c>
      <c r="O73" s="191">
        <f t="shared" si="109"/>
        <v>13</v>
      </c>
      <c r="P73" s="191" t="e">
        <f t="shared" si="109"/>
        <v>#N/A</v>
      </c>
      <c r="Q73" s="204"/>
    </row>
    <row r="74" spans="1:31" x14ac:dyDescent="0.2">
      <c r="A74" s="26" t="s">
        <v>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31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9</v>
      </c>
      <c r="L75" s="27">
        <v>10</v>
      </c>
      <c r="M75" s="27">
        <v>11</v>
      </c>
      <c r="N75" s="27">
        <v>12</v>
      </c>
      <c r="O75" s="27">
        <v>13</v>
      </c>
      <c r="P75" s="27">
        <v>14</v>
      </c>
      <c r="R75" s="53"/>
      <c r="S75" s="27">
        <v>1</v>
      </c>
      <c r="T75" s="27">
        <v>2</v>
      </c>
      <c r="U75" s="27">
        <v>3</v>
      </c>
      <c r="V75" s="27">
        <v>4</v>
      </c>
      <c r="W75" s="27">
        <v>5</v>
      </c>
      <c r="X75" s="27">
        <v>6</v>
      </c>
      <c r="Y75" s="27">
        <v>7</v>
      </c>
      <c r="Z75" s="27">
        <v>8</v>
      </c>
      <c r="AA75" s="27">
        <v>9</v>
      </c>
      <c r="AB75" s="27">
        <v>10</v>
      </c>
      <c r="AC75" s="27">
        <v>11</v>
      </c>
      <c r="AD75" s="27">
        <v>12</v>
      </c>
      <c r="AE75" s="27">
        <v>13</v>
      </c>
    </row>
    <row r="76" spans="1:31" ht="67.5" customHeight="1" x14ac:dyDescent="0.2">
      <c r="A76" s="12" t="str">
        <f>A60</f>
        <v>【居住圏域別】</v>
      </c>
      <c r="B76" s="67" t="str">
        <f>B41</f>
        <v>調査数</v>
      </c>
      <c r="C76" s="68" t="s">
        <v>231</v>
      </c>
      <c r="D76" s="69" t="s">
        <v>232</v>
      </c>
      <c r="E76" s="69" t="s">
        <v>135</v>
      </c>
      <c r="F76" s="69" t="s">
        <v>183</v>
      </c>
      <c r="G76" s="69" t="s">
        <v>233</v>
      </c>
      <c r="H76" s="69" t="s">
        <v>234</v>
      </c>
      <c r="I76" s="70" t="s">
        <v>235</v>
      </c>
      <c r="J76" s="171" t="s">
        <v>236</v>
      </c>
      <c r="K76" s="69" t="s">
        <v>237</v>
      </c>
      <c r="L76" s="113" t="s">
        <v>238</v>
      </c>
      <c r="M76" s="69" t="s">
        <v>239</v>
      </c>
      <c r="N76" s="70" t="s">
        <v>60</v>
      </c>
      <c r="O76" s="70" t="s">
        <v>78</v>
      </c>
      <c r="P76" s="71"/>
      <c r="Q76" s="52" t="s">
        <v>35</v>
      </c>
      <c r="R76" s="12" t="str">
        <f>A76</f>
        <v>【居住圏域別】</v>
      </c>
      <c r="S76" s="68" t="str">
        <f t="shared" ref="S76:AE76" si="110">C76</f>
        <v>食事、買い物が便利である</v>
      </c>
      <c r="T76" s="69" t="str">
        <f t="shared" si="110"/>
        <v>災害が少ない</v>
      </c>
      <c r="U76" s="69" t="str">
        <f t="shared" si="110"/>
        <v>自然が豊かである</v>
      </c>
      <c r="V76" s="69" t="str">
        <f t="shared" si="110"/>
        <v>治安がよい</v>
      </c>
      <c r="W76" s="69" t="str">
        <f t="shared" si="110"/>
        <v>交通の便がよい</v>
      </c>
      <c r="X76" s="69" t="str">
        <f t="shared" si="110"/>
        <v>　　　ウォーキングなど気軽に
体を動かせる場が近くにある</v>
      </c>
      <c r="Y76" s="70" t="str">
        <f t="shared" si="110"/>
        <v>医療、福祉サービスが充実している</v>
      </c>
      <c r="Z76" s="171" t="str">
        <f t="shared" si="110"/>
        <v>住民相互の交流がある</v>
      </c>
      <c r="AA76" s="69" t="str">
        <f t="shared" si="110"/>
        <v>町並みなどの景観がよい</v>
      </c>
      <c r="AB76" s="113" t="str">
        <f t="shared" si="110"/>
        <v>教育、文化、スポーツの施設が充実している</v>
      </c>
      <c r="AC76" s="69" t="str">
        <f t="shared" si="110"/>
        <v>働く場が多い</v>
      </c>
      <c r="AD76" s="70" t="str">
        <f t="shared" si="110"/>
        <v>その他</v>
      </c>
      <c r="AE76" s="71" t="str">
        <f t="shared" si="110"/>
        <v>特にない</v>
      </c>
    </row>
    <row r="77" spans="1:31" ht="12.75" customHeight="1" x14ac:dyDescent="0.2">
      <c r="A77" s="286" t="str">
        <f>A61</f>
        <v>全体(n = 1090 )　　</v>
      </c>
      <c r="B77" s="122">
        <f t="shared" ref="B77:B88" si="111">B61</f>
        <v>1076</v>
      </c>
      <c r="C77" s="130">
        <v>579</v>
      </c>
      <c r="D77" s="131">
        <v>560</v>
      </c>
      <c r="E77" s="131">
        <v>504</v>
      </c>
      <c r="F77" s="131">
        <v>504</v>
      </c>
      <c r="G77" s="131">
        <v>349</v>
      </c>
      <c r="H77" s="131">
        <v>348</v>
      </c>
      <c r="I77" s="132">
        <v>168</v>
      </c>
      <c r="J77" s="173">
        <v>159</v>
      </c>
      <c r="K77" s="131">
        <v>124</v>
      </c>
      <c r="L77" s="169">
        <v>67</v>
      </c>
      <c r="M77" s="131">
        <v>23</v>
      </c>
      <c r="N77" s="132">
        <v>23</v>
      </c>
      <c r="O77" s="132">
        <v>13</v>
      </c>
      <c r="P77" s="133"/>
      <c r="R77" s="101" t="str">
        <f>A79</f>
        <v>岐阜圏域(n = 450 )　　</v>
      </c>
      <c r="S77" s="92">
        <f t="shared" ref="S77:AE77" si="112">C80</f>
        <v>64.444444444444443</v>
      </c>
      <c r="T77" s="93">
        <f t="shared" si="112"/>
        <v>49.111111111111114</v>
      </c>
      <c r="U77" s="93">
        <f t="shared" si="112"/>
        <v>35.333333333333336</v>
      </c>
      <c r="V77" s="93">
        <f t="shared" si="112"/>
        <v>44.222222222222221</v>
      </c>
      <c r="W77" s="93">
        <f t="shared" si="112"/>
        <v>43.777777777777779</v>
      </c>
      <c r="X77" s="93">
        <f t="shared" si="112"/>
        <v>29.555555555555557</v>
      </c>
      <c r="Y77" s="94">
        <f t="shared" si="112"/>
        <v>16.666666666666664</v>
      </c>
      <c r="Z77" s="180">
        <f t="shared" si="112"/>
        <v>13.111111111111112</v>
      </c>
      <c r="AA77" s="93">
        <f t="shared" si="112"/>
        <v>10.222222222222223</v>
      </c>
      <c r="AB77" s="176">
        <f t="shared" si="112"/>
        <v>8</v>
      </c>
      <c r="AC77" s="93">
        <f t="shared" si="112"/>
        <v>2.4444444444444446</v>
      </c>
      <c r="AD77" s="94">
        <f t="shared" si="112"/>
        <v>2.2222222222222223</v>
      </c>
      <c r="AE77" s="95">
        <f t="shared" si="112"/>
        <v>0.88888888888888884</v>
      </c>
    </row>
    <row r="78" spans="1:31" ht="12.75" customHeight="1" x14ac:dyDescent="0.2">
      <c r="A78" s="287"/>
      <c r="B78" s="123">
        <f t="shared" si="111"/>
        <v>100</v>
      </c>
      <c r="C78" s="134">
        <v>53.810408921933082</v>
      </c>
      <c r="D78" s="135">
        <v>52.044609665427508</v>
      </c>
      <c r="E78" s="135">
        <v>46.840148698884761</v>
      </c>
      <c r="F78" s="135">
        <v>46.840148698884761</v>
      </c>
      <c r="G78" s="135">
        <v>32.434944237918216</v>
      </c>
      <c r="H78" s="135">
        <v>32.342007434944236</v>
      </c>
      <c r="I78" s="136">
        <v>15.613382899628252</v>
      </c>
      <c r="J78" s="174">
        <v>14.776951672862454</v>
      </c>
      <c r="K78" s="135">
        <v>11.524163568773234</v>
      </c>
      <c r="L78" s="156">
        <v>6.2267657992565058</v>
      </c>
      <c r="M78" s="135">
        <v>2.1375464684014869</v>
      </c>
      <c r="N78" s="136">
        <v>2.1375464684014869</v>
      </c>
      <c r="O78" s="136">
        <v>1.20817843866171</v>
      </c>
      <c r="P78" s="137"/>
      <c r="R78" s="103" t="str">
        <f>A81</f>
        <v>西濃圏域(n = 193 )　　</v>
      </c>
      <c r="S78" s="96">
        <f t="shared" ref="S78:AE78" si="113">C82</f>
        <v>50.259067357512954</v>
      </c>
      <c r="T78" s="97">
        <f t="shared" si="113"/>
        <v>49.222797927461137</v>
      </c>
      <c r="U78" s="97">
        <f t="shared" si="113"/>
        <v>38.860103626943001</v>
      </c>
      <c r="V78" s="97">
        <f t="shared" si="113"/>
        <v>43.523316062176164</v>
      </c>
      <c r="W78" s="97">
        <f t="shared" si="113"/>
        <v>34.715025906735754</v>
      </c>
      <c r="X78" s="97">
        <f t="shared" si="113"/>
        <v>33.160621761658035</v>
      </c>
      <c r="Y78" s="98">
        <f t="shared" si="113"/>
        <v>19.689119170984455</v>
      </c>
      <c r="Z78" s="181">
        <f t="shared" si="113"/>
        <v>13.471502590673575</v>
      </c>
      <c r="AA78" s="97">
        <f t="shared" si="113"/>
        <v>8.8082901554404138</v>
      </c>
      <c r="AB78" s="177">
        <f t="shared" si="113"/>
        <v>8.2901554404145088</v>
      </c>
      <c r="AC78" s="97">
        <f t="shared" si="113"/>
        <v>3.1088082901554404</v>
      </c>
      <c r="AD78" s="98">
        <f t="shared" si="113"/>
        <v>3.1088082901554404</v>
      </c>
      <c r="AE78" s="99">
        <f t="shared" si="113"/>
        <v>2.0725388601036272</v>
      </c>
    </row>
    <row r="79" spans="1:31" ht="12.75" customHeight="1" x14ac:dyDescent="0.2">
      <c r="A79" s="286" t="str">
        <f>A63</f>
        <v>岐阜圏域(n = 450 )　　</v>
      </c>
      <c r="B79" s="122">
        <f t="shared" si="111"/>
        <v>450</v>
      </c>
      <c r="C79" s="138">
        <v>290</v>
      </c>
      <c r="D79" s="139">
        <v>221</v>
      </c>
      <c r="E79" s="139">
        <v>159</v>
      </c>
      <c r="F79" s="139">
        <v>199</v>
      </c>
      <c r="G79" s="139">
        <v>197</v>
      </c>
      <c r="H79" s="139">
        <v>133</v>
      </c>
      <c r="I79" s="149">
        <v>75</v>
      </c>
      <c r="J79" s="175">
        <v>59</v>
      </c>
      <c r="K79" s="139">
        <v>46</v>
      </c>
      <c r="L79" s="154">
        <v>36</v>
      </c>
      <c r="M79" s="139">
        <v>11</v>
      </c>
      <c r="N79" s="139">
        <v>10</v>
      </c>
      <c r="O79" s="149">
        <v>4</v>
      </c>
      <c r="P79" s="140"/>
      <c r="Q79" s="185">
        <f>SUM(C79:P79)</f>
        <v>1440</v>
      </c>
      <c r="R79" s="103" t="str">
        <f>A83</f>
        <v>中濃圏域(n = 192 )　　</v>
      </c>
      <c r="S79" s="96">
        <f t="shared" ref="S79:AE79" si="114">C84</f>
        <v>50</v>
      </c>
      <c r="T79" s="97">
        <f t="shared" si="114"/>
        <v>54.166666666666664</v>
      </c>
      <c r="U79" s="97">
        <f t="shared" si="114"/>
        <v>57.291666666666664</v>
      </c>
      <c r="V79" s="97">
        <f t="shared" si="114"/>
        <v>53.125</v>
      </c>
      <c r="W79" s="97">
        <f t="shared" si="114"/>
        <v>19.791666666666664</v>
      </c>
      <c r="X79" s="97">
        <f t="shared" si="114"/>
        <v>38.541666666666671</v>
      </c>
      <c r="Y79" s="98">
        <f t="shared" si="114"/>
        <v>13.020833333333334</v>
      </c>
      <c r="Z79" s="181">
        <f t="shared" si="114"/>
        <v>16.145833333333336</v>
      </c>
      <c r="AA79" s="97">
        <f t="shared" si="114"/>
        <v>13.020833333333334</v>
      </c>
      <c r="AB79" s="177">
        <f t="shared" si="114"/>
        <v>3.6458333333333335</v>
      </c>
      <c r="AC79" s="97">
        <f t="shared" si="114"/>
        <v>2.604166666666667</v>
      </c>
      <c r="AD79" s="98">
        <f t="shared" si="114"/>
        <v>0.52083333333333326</v>
      </c>
      <c r="AE79" s="99">
        <f t="shared" si="114"/>
        <v>1.5625</v>
      </c>
    </row>
    <row r="80" spans="1:31" ht="13.5" customHeight="1" x14ac:dyDescent="0.2">
      <c r="A80" s="287"/>
      <c r="B80" s="123">
        <f t="shared" si="111"/>
        <v>41.821561338289968</v>
      </c>
      <c r="C80" s="134">
        <v>64.444444444444443</v>
      </c>
      <c r="D80" s="135">
        <v>49.111111111111114</v>
      </c>
      <c r="E80" s="135">
        <v>35.333333333333336</v>
      </c>
      <c r="F80" s="135">
        <v>44.222222222222221</v>
      </c>
      <c r="G80" s="135">
        <v>43.777777777777779</v>
      </c>
      <c r="H80" s="135">
        <v>29.555555555555557</v>
      </c>
      <c r="I80" s="136">
        <v>16.666666666666664</v>
      </c>
      <c r="J80" s="174">
        <v>13.111111111111112</v>
      </c>
      <c r="K80" s="135">
        <v>10.222222222222223</v>
      </c>
      <c r="L80" s="156">
        <v>8</v>
      </c>
      <c r="M80" s="135">
        <v>2.4444444444444446</v>
      </c>
      <c r="N80" s="135">
        <v>2.2222222222222223</v>
      </c>
      <c r="O80" s="136">
        <v>0.88888888888888884</v>
      </c>
      <c r="P80" s="137"/>
      <c r="R80" s="103" t="str">
        <f>A85</f>
        <v>東濃圏域(n = 170 )　　</v>
      </c>
      <c r="S80" s="96">
        <f t="shared" ref="S80:AE80" si="115">C86</f>
        <v>44.705882352941181</v>
      </c>
      <c r="T80" s="97">
        <f t="shared" si="115"/>
        <v>61.176470588235297</v>
      </c>
      <c r="U80" s="97">
        <f t="shared" si="115"/>
        <v>61.176470588235297</v>
      </c>
      <c r="V80" s="97">
        <f t="shared" si="115"/>
        <v>46.470588235294116</v>
      </c>
      <c r="W80" s="97">
        <f t="shared" si="115"/>
        <v>24.117647058823529</v>
      </c>
      <c r="X80" s="97">
        <f t="shared" si="115"/>
        <v>30.588235294117649</v>
      </c>
      <c r="Y80" s="98">
        <f t="shared" si="115"/>
        <v>13.529411764705882</v>
      </c>
      <c r="Z80" s="181">
        <f t="shared" si="115"/>
        <v>17.647058823529413</v>
      </c>
      <c r="AA80" s="97">
        <f t="shared" si="115"/>
        <v>10.588235294117647</v>
      </c>
      <c r="AB80" s="177">
        <f t="shared" si="115"/>
        <v>3.5294117647058822</v>
      </c>
      <c r="AC80" s="97">
        <f t="shared" si="115"/>
        <v>0.58823529411764708</v>
      </c>
      <c r="AD80" s="98">
        <f t="shared" si="115"/>
        <v>1.1764705882352942</v>
      </c>
      <c r="AE80" s="99">
        <f t="shared" si="115"/>
        <v>1.1764705882352942</v>
      </c>
    </row>
    <row r="81" spans="1:31" ht="13.5" customHeight="1" x14ac:dyDescent="0.2">
      <c r="A81" s="286" t="str">
        <f>A65</f>
        <v>西濃圏域(n = 193 )　　</v>
      </c>
      <c r="B81" s="122">
        <f t="shared" si="111"/>
        <v>193</v>
      </c>
      <c r="C81" s="138">
        <v>97</v>
      </c>
      <c r="D81" s="139">
        <v>95</v>
      </c>
      <c r="E81" s="139">
        <v>75</v>
      </c>
      <c r="F81" s="139">
        <v>84</v>
      </c>
      <c r="G81" s="139">
        <v>67</v>
      </c>
      <c r="H81" s="139">
        <v>64</v>
      </c>
      <c r="I81" s="149">
        <v>38</v>
      </c>
      <c r="J81" s="175">
        <v>26</v>
      </c>
      <c r="K81" s="139">
        <v>17</v>
      </c>
      <c r="L81" s="154">
        <v>16</v>
      </c>
      <c r="M81" s="139">
        <v>6</v>
      </c>
      <c r="N81" s="139">
        <v>6</v>
      </c>
      <c r="O81" s="149">
        <v>4</v>
      </c>
      <c r="P81" s="140"/>
      <c r="R81" s="102" t="str">
        <f>A87</f>
        <v>飛騨圏域(n = 71 )　　</v>
      </c>
      <c r="S81" s="86">
        <f t="shared" ref="S81:AE81" si="116">C88</f>
        <v>28.169014084507044</v>
      </c>
      <c r="T81" s="87">
        <f t="shared" si="116"/>
        <v>50.704225352112672</v>
      </c>
      <c r="U81" s="87">
        <f t="shared" si="116"/>
        <v>78.873239436619713</v>
      </c>
      <c r="V81" s="87">
        <f t="shared" si="116"/>
        <v>56.338028169014088</v>
      </c>
      <c r="W81" s="87">
        <f t="shared" si="116"/>
        <v>8.4507042253521121</v>
      </c>
      <c r="X81" s="87">
        <f t="shared" si="116"/>
        <v>35.2112676056338</v>
      </c>
      <c r="Y81" s="88">
        <f t="shared" si="116"/>
        <v>9.8591549295774641</v>
      </c>
      <c r="Z81" s="183">
        <f t="shared" si="116"/>
        <v>18.30985915492958</v>
      </c>
      <c r="AA81" s="87">
        <f t="shared" si="116"/>
        <v>25.352112676056336</v>
      </c>
      <c r="AB81" s="179">
        <f t="shared" si="116"/>
        <v>2.8169014084507045</v>
      </c>
      <c r="AC81" s="87">
        <f t="shared" si="116"/>
        <v>0</v>
      </c>
      <c r="AD81" s="88">
        <f t="shared" si="116"/>
        <v>5.6338028169014089</v>
      </c>
      <c r="AE81" s="89">
        <f t="shared" si="116"/>
        <v>0</v>
      </c>
    </row>
    <row r="82" spans="1:31" ht="13.5" customHeight="1" x14ac:dyDescent="0.2">
      <c r="A82" s="287"/>
      <c r="B82" s="123">
        <f t="shared" si="111"/>
        <v>17.936802973977695</v>
      </c>
      <c r="C82" s="134">
        <v>50.259067357512954</v>
      </c>
      <c r="D82" s="135">
        <v>49.222797927461137</v>
      </c>
      <c r="E82" s="135">
        <v>38.860103626943001</v>
      </c>
      <c r="F82" s="135">
        <v>43.523316062176164</v>
      </c>
      <c r="G82" s="135">
        <v>34.715025906735754</v>
      </c>
      <c r="H82" s="135">
        <v>33.160621761658035</v>
      </c>
      <c r="I82" s="136">
        <v>19.689119170984455</v>
      </c>
      <c r="J82" s="174">
        <v>13.471502590673575</v>
      </c>
      <c r="K82" s="135">
        <v>8.8082901554404138</v>
      </c>
      <c r="L82" s="156">
        <v>8.2901554404145088</v>
      </c>
      <c r="M82" s="135">
        <v>3.1088082901554404</v>
      </c>
      <c r="N82" s="135">
        <v>3.1088082901554404</v>
      </c>
      <c r="O82" s="136">
        <v>2.0725388601036272</v>
      </c>
      <c r="P82" s="137"/>
    </row>
    <row r="83" spans="1:31" ht="13.5" customHeight="1" x14ac:dyDescent="0.2">
      <c r="A83" s="286" t="str">
        <f>A67</f>
        <v>中濃圏域(n = 192 )　　</v>
      </c>
      <c r="B83" s="122">
        <f t="shared" si="111"/>
        <v>192</v>
      </c>
      <c r="C83" s="138">
        <v>96</v>
      </c>
      <c r="D83" s="139">
        <v>104</v>
      </c>
      <c r="E83" s="139">
        <v>110</v>
      </c>
      <c r="F83" s="139">
        <v>102</v>
      </c>
      <c r="G83" s="139">
        <v>38</v>
      </c>
      <c r="H83" s="139">
        <v>74</v>
      </c>
      <c r="I83" s="149">
        <v>25</v>
      </c>
      <c r="J83" s="175">
        <v>31</v>
      </c>
      <c r="K83" s="139">
        <v>25</v>
      </c>
      <c r="L83" s="154">
        <v>7</v>
      </c>
      <c r="M83" s="139">
        <v>5</v>
      </c>
      <c r="N83" s="139">
        <v>1</v>
      </c>
      <c r="O83" s="149">
        <v>3</v>
      </c>
      <c r="P83" s="140"/>
    </row>
    <row r="84" spans="1:31" x14ac:dyDescent="0.2">
      <c r="A84" s="287"/>
      <c r="B84" s="123">
        <f t="shared" si="111"/>
        <v>17.843866171003718</v>
      </c>
      <c r="C84" s="134">
        <v>50</v>
      </c>
      <c r="D84" s="135">
        <v>54.166666666666664</v>
      </c>
      <c r="E84" s="135">
        <v>57.291666666666664</v>
      </c>
      <c r="F84" s="135">
        <v>53.125</v>
      </c>
      <c r="G84" s="135">
        <v>19.791666666666664</v>
      </c>
      <c r="H84" s="135">
        <v>38.541666666666671</v>
      </c>
      <c r="I84" s="136">
        <v>13.020833333333334</v>
      </c>
      <c r="J84" s="174">
        <v>16.145833333333336</v>
      </c>
      <c r="K84" s="135">
        <v>13.020833333333334</v>
      </c>
      <c r="L84" s="156">
        <v>3.6458333333333335</v>
      </c>
      <c r="M84" s="135">
        <v>2.604166666666667</v>
      </c>
      <c r="N84" s="135">
        <v>0.52083333333333326</v>
      </c>
      <c r="O84" s="136">
        <v>1.5625</v>
      </c>
      <c r="P84" s="137"/>
    </row>
    <row r="85" spans="1:31" x14ac:dyDescent="0.2">
      <c r="A85" s="286" t="str">
        <f>A69</f>
        <v>東濃圏域(n = 170 )　　</v>
      </c>
      <c r="B85" s="122">
        <f t="shared" si="111"/>
        <v>170</v>
      </c>
      <c r="C85" s="138">
        <v>76</v>
      </c>
      <c r="D85" s="139">
        <v>104</v>
      </c>
      <c r="E85" s="139">
        <v>104</v>
      </c>
      <c r="F85" s="139">
        <v>79</v>
      </c>
      <c r="G85" s="139">
        <v>41</v>
      </c>
      <c r="H85" s="139">
        <v>52</v>
      </c>
      <c r="I85" s="149">
        <v>23</v>
      </c>
      <c r="J85" s="175">
        <v>30</v>
      </c>
      <c r="K85" s="139">
        <v>18</v>
      </c>
      <c r="L85" s="154">
        <v>6</v>
      </c>
      <c r="M85" s="139">
        <v>1</v>
      </c>
      <c r="N85" s="139">
        <v>2</v>
      </c>
      <c r="O85" s="149">
        <v>2</v>
      </c>
      <c r="P85" s="140"/>
    </row>
    <row r="86" spans="1:31" x14ac:dyDescent="0.2">
      <c r="A86" s="287"/>
      <c r="B86" s="123">
        <f t="shared" si="111"/>
        <v>15.79925650557621</v>
      </c>
      <c r="C86" s="134">
        <v>44.705882352941181</v>
      </c>
      <c r="D86" s="135">
        <v>61.176470588235297</v>
      </c>
      <c r="E86" s="135">
        <v>61.176470588235297</v>
      </c>
      <c r="F86" s="135">
        <v>46.470588235294116</v>
      </c>
      <c r="G86" s="135">
        <v>24.117647058823529</v>
      </c>
      <c r="H86" s="135">
        <v>30.588235294117649</v>
      </c>
      <c r="I86" s="136">
        <v>13.529411764705882</v>
      </c>
      <c r="J86" s="174">
        <v>17.647058823529413</v>
      </c>
      <c r="K86" s="135">
        <v>10.588235294117647</v>
      </c>
      <c r="L86" s="156">
        <v>3.5294117647058822</v>
      </c>
      <c r="M86" s="135">
        <v>0.58823529411764708</v>
      </c>
      <c r="N86" s="135">
        <v>1.1764705882352942</v>
      </c>
      <c r="O86" s="136">
        <v>1.1764705882352942</v>
      </c>
      <c r="P86" s="137"/>
    </row>
    <row r="87" spans="1:31" x14ac:dyDescent="0.2">
      <c r="A87" s="286" t="str">
        <f>A71</f>
        <v>飛騨圏域(n = 71 )　　</v>
      </c>
      <c r="B87" s="122">
        <f t="shared" si="111"/>
        <v>71</v>
      </c>
      <c r="C87" s="138">
        <v>20</v>
      </c>
      <c r="D87" s="139">
        <v>36</v>
      </c>
      <c r="E87" s="139">
        <v>56</v>
      </c>
      <c r="F87" s="139">
        <v>40</v>
      </c>
      <c r="G87" s="139">
        <v>6</v>
      </c>
      <c r="H87" s="139">
        <v>25</v>
      </c>
      <c r="I87" s="149">
        <v>7</v>
      </c>
      <c r="J87" s="175">
        <v>13</v>
      </c>
      <c r="K87" s="139">
        <v>18</v>
      </c>
      <c r="L87" s="154">
        <v>2</v>
      </c>
      <c r="M87" s="139">
        <v>0</v>
      </c>
      <c r="N87" s="139">
        <v>4</v>
      </c>
      <c r="O87" s="149">
        <v>0</v>
      </c>
      <c r="P87" s="140"/>
    </row>
    <row r="88" spans="1:31" x14ac:dyDescent="0.2">
      <c r="A88" s="287"/>
      <c r="B88" s="123">
        <f t="shared" si="111"/>
        <v>6.5985130111524164</v>
      </c>
      <c r="C88" s="134">
        <v>28.169014084507044</v>
      </c>
      <c r="D88" s="135">
        <v>50.704225352112672</v>
      </c>
      <c r="E88" s="135">
        <v>78.873239436619713</v>
      </c>
      <c r="F88" s="135">
        <v>56.338028169014088</v>
      </c>
      <c r="G88" s="135">
        <v>8.4507042253521121</v>
      </c>
      <c r="H88" s="135">
        <v>35.2112676056338</v>
      </c>
      <c r="I88" s="136">
        <v>9.8591549295774641</v>
      </c>
      <c r="J88" s="174">
        <v>18.30985915492958</v>
      </c>
      <c r="K88" s="135">
        <v>25.352112676056336</v>
      </c>
      <c r="L88" s="156">
        <v>2.8169014084507045</v>
      </c>
      <c r="M88" s="135">
        <v>0</v>
      </c>
      <c r="N88" s="135">
        <v>5.6338028169014089</v>
      </c>
      <c r="O88" s="136">
        <v>0</v>
      </c>
      <c r="P88" s="137"/>
    </row>
  </sheetData>
  <sortState columnSort="1" ref="C41:M57">
    <sortCondition descending="1" ref="C42:M42"/>
  </sortState>
  <mergeCells count="34">
    <mergeCell ref="A34:A35"/>
    <mergeCell ref="A3:A4"/>
    <mergeCell ref="A5:A6"/>
    <mergeCell ref="A7:A8"/>
    <mergeCell ref="A13:A14"/>
    <mergeCell ref="A15:A16"/>
    <mergeCell ref="A17:A18"/>
    <mergeCell ref="A22:A23"/>
    <mergeCell ref="A26:A27"/>
    <mergeCell ref="A28:A29"/>
    <mergeCell ref="A30:A31"/>
    <mergeCell ref="A32:A33"/>
    <mergeCell ref="A24:A25"/>
    <mergeCell ref="A67:A68"/>
    <mergeCell ref="A36:A37"/>
    <mergeCell ref="A42:A43"/>
    <mergeCell ref="A46:A47"/>
    <mergeCell ref="A48:A49"/>
    <mergeCell ref="A50:A51"/>
    <mergeCell ref="A52:A53"/>
    <mergeCell ref="A54:A55"/>
    <mergeCell ref="A56:A57"/>
    <mergeCell ref="A61:A62"/>
    <mergeCell ref="A63:A64"/>
    <mergeCell ref="A65:A66"/>
    <mergeCell ref="A44:A45"/>
    <mergeCell ref="A85:A86"/>
    <mergeCell ref="A87:A88"/>
    <mergeCell ref="A69:A70"/>
    <mergeCell ref="A71:A72"/>
    <mergeCell ref="A77:A78"/>
    <mergeCell ref="A79:A80"/>
    <mergeCell ref="A81:A82"/>
    <mergeCell ref="A83:A84"/>
  </mergeCells>
  <phoneticPr fontId="2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/>
  </sheetPr>
  <dimension ref="A1:AE88"/>
  <sheetViews>
    <sheetView topLeftCell="A85" zoomScale="85" zoomScaleNormal="85" workbookViewId="0">
      <selection activeCell="P76" sqref="P76"/>
    </sheetView>
  </sheetViews>
  <sheetFormatPr defaultRowHeight="13.2" x14ac:dyDescent="0.2"/>
  <sheetData>
    <row r="1" spans="1:31" x14ac:dyDescent="0.2">
      <c r="A1" s="3" t="s">
        <v>173</v>
      </c>
      <c r="B1" s="1" t="s">
        <v>143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  <c r="O1" s="8"/>
      <c r="P1" s="8"/>
    </row>
    <row r="2" spans="1:31" ht="67.5" customHeight="1" x14ac:dyDescent="0.2">
      <c r="A2" s="12" t="s">
        <v>20</v>
      </c>
      <c r="B2" s="67" t="s">
        <v>3</v>
      </c>
      <c r="C2" s="68" t="s">
        <v>158</v>
      </c>
      <c r="D2" s="69" t="s">
        <v>144</v>
      </c>
      <c r="E2" s="69" t="s">
        <v>185</v>
      </c>
      <c r="F2" s="70" t="s">
        <v>145</v>
      </c>
      <c r="G2" s="69" t="s">
        <v>146</v>
      </c>
      <c r="H2" s="69" t="s">
        <v>105</v>
      </c>
      <c r="I2" s="69" t="s">
        <v>187</v>
      </c>
      <c r="J2" s="70" t="s">
        <v>147</v>
      </c>
      <c r="K2" s="70" t="s">
        <v>148</v>
      </c>
      <c r="L2" s="69" t="s">
        <v>106</v>
      </c>
      <c r="M2" s="69" t="s">
        <v>149</v>
      </c>
      <c r="N2" s="69" t="s">
        <v>104</v>
      </c>
      <c r="O2" s="69" t="s">
        <v>61</v>
      </c>
      <c r="P2" s="71"/>
      <c r="Q2" s="186" t="s">
        <v>159</v>
      </c>
    </row>
    <row r="3" spans="1:31" ht="13.5" customHeight="1" x14ac:dyDescent="0.2">
      <c r="A3" s="318" t="str">
        <f>"全体(n = "&amp;B3&amp;" )　　"</f>
        <v>全体(n = 139 )　　</v>
      </c>
      <c r="B3" s="36">
        <f t="shared" ref="B3:O3" si="0">SUM(B5,B7)</f>
        <v>139</v>
      </c>
      <c r="C3" s="36">
        <f t="shared" si="0"/>
        <v>3</v>
      </c>
      <c r="D3" s="36">
        <f t="shared" si="0"/>
        <v>9</v>
      </c>
      <c r="E3" s="36">
        <f t="shared" si="0"/>
        <v>20</v>
      </c>
      <c r="F3" s="36">
        <f t="shared" si="0"/>
        <v>82</v>
      </c>
      <c r="G3" s="36">
        <f t="shared" si="0"/>
        <v>96</v>
      </c>
      <c r="H3" s="36">
        <f t="shared" si="0"/>
        <v>41</v>
      </c>
      <c r="I3" s="36">
        <f t="shared" si="0"/>
        <v>45</v>
      </c>
      <c r="J3" s="36">
        <f t="shared" si="0"/>
        <v>54</v>
      </c>
      <c r="K3" s="36">
        <f t="shared" si="0"/>
        <v>16</v>
      </c>
      <c r="L3" s="36">
        <f t="shared" si="0"/>
        <v>12</v>
      </c>
      <c r="M3" s="36">
        <f t="shared" si="0"/>
        <v>7</v>
      </c>
      <c r="N3" s="36">
        <f t="shared" si="0"/>
        <v>27</v>
      </c>
      <c r="O3" s="36">
        <f t="shared" si="0"/>
        <v>0</v>
      </c>
      <c r="P3" s="36"/>
      <c r="Q3" s="112">
        <f>SUM($C3:P3)</f>
        <v>412</v>
      </c>
      <c r="R3" s="185">
        <f>B3</f>
        <v>139</v>
      </c>
    </row>
    <row r="4" spans="1:31" x14ac:dyDescent="0.2">
      <c r="A4" s="319"/>
      <c r="B4" s="37"/>
      <c r="C4" s="20">
        <f>C3/$B3*100</f>
        <v>2.1582733812949639</v>
      </c>
      <c r="D4" s="20">
        <f t="shared" ref="D4:O4" si="1">D3/$B3*100</f>
        <v>6.4748201438848918</v>
      </c>
      <c r="E4" s="20">
        <f t="shared" si="1"/>
        <v>14.388489208633093</v>
      </c>
      <c r="F4" s="20">
        <f t="shared" si="1"/>
        <v>58.992805755395686</v>
      </c>
      <c r="G4" s="20">
        <f t="shared" si="1"/>
        <v>69.064748201438846</v>
      </c>
      <c r="H4" s="20">
        <f t="shared" si="1"/>
        <v>29.496402877697843</v>
      </c>
      <c r="I4" s="20">
        <f t="shared" si="1"/>
        <v>32.374100719424462</v>
      </c>
      <c r="J4" s="20">
        <f t="shared" si="1"/>
        <v>38.848920863309353</v>
      </c>
      <c r="K4" s="20">
        <f t="shared" si="1"/>
        <v>11.510791366906476</v>
      </c>
      <c r="L4" s="20">
        <f t="shared" si="1"/>
        <v>8.6330935251798557</v>
      </c>
      <c r="M4" s="20">
        <f t="shared" si="1"/>
        <v>5.0359712230215825</v>
      </c>
      <c r="N4" s="20">
        <f t="shared" si="1"/>
        <v>19.424460431654676</v>
      </c>
      <c r="O4" s="20">
        <f t="shared" si="1"/>
        <v>0</v>
      </c>
      <c r="P4" s="20"/>
      <c r="Q4" s="214"/>
    </row>
    <row r="5" spans="1:31" ht="13.5" customHeight="1" x14ac:dyDescent="0.2">
      <c r="A5" s="318" t="str">
        <f>"男性(n = "&amp;B5&amp;" )　　"</f>
        <v>男性(n = 56 )　　</v>
      </c>
      <c r="B5" s="36">
        <v>56</v>
      </c>
      <c r="C5" s="28">
        <v>1</v>
      </c>
      <c r="D5" s="29">
        <v>4</v>
      </c>
      <c r="E5" s="29">
        <v>7</v>
      </c>
      <c r="F5" s="29">
        <v>29</v>
      </c>
      <c r="G5" s="29">
        <v>36</v>
      </c>
      <c r="H5" s="29">
        <v>17</v>
      </c>
      <c r="I5" s="29">
        <v>16</v>
      </c>
      <c r="J5" s="29">
        <v>18</v>
      </c>
      <c r="K5" s="29">
        <v>6</v>
      </c>
      <c r="L5" s="29">
        <v>4</v>
      </c>
      <c r="M5" s="29">
        <v>1</v>
      </c>
      <c r="N5" s="29">
        <v>14</v>
      </c>
      <c r="O5" s="29">
        <v>0</v>
      </c>
      <c r="P5" s="31"/>
      <c r="Q5" s="112">
        <f>SUM($C5:P5)</f>
        <v>153</v>
      </c>
      <c r="R5" s="185">
        <f>B5</f>
        <v>56</v>
      </c>
      <c r="S5" t="str">
        <f>" 男性（N = "&amp;Q5&amp;" : n = "&amp;R5&amp;"）"</f>
        <v xml:space="preserve"> 男性（N = 153 : n = 56）</v>
      </c>
    </row>
    <row r="6" spans="1:31" x14ac:dyDescent="0.2">
      <c r="A6" s="319"/>
      <c r="B6" s="20">
        <f>B5/$B$3*100</f>
        <v>40.28776978417266</v>
      </c>
      <c r="C6" s="20">
        <f>C5/$B5*100</f>
        <v>1.7857142857142856</v>
      </c>
      <c r="D6" s="20">
        <f t="shared" ref="D6:O6" si="2">D5/$B5*100</f>
        <v>7.1428571428571423</v>
      </c>
      <c r="E6" s="20">
        <f t="shared" si="2"/>
        <v>12.5</v>
      </c>
      <c r="F6" s="20">
        <f t="shared" si="2"/>
        <v>51.785714285714292</v>
      </c>
      <c r="G6" s="20">
        <f t="shared" si="2"/>
        <v>64.285714285714292</v>
      </c>
      <c r="H6" s="20">
        <f t="shared" si="2"/>
        <v>30.357142857142854</v>
      </c>
      <c r="I6" s="20">
        <f t="shared" si="2"/>
        <v>28.571428571428569</v>
      </c>
      <c r="J6" s="20">
        <f t="shared" si="2"/>
        <v>32.142857142857146</v>
      </c>
      <c r="K6" s="20">
        <f t="shared" si="2"/>
        <v>10.714285714285714</v>
      </c>
      <c r="L6" s="20">
        <f t="shared" si="2"/>
        <v>7.1428571428571423</v>
      </c>
      <c r="M6" s="20">
        <f t="shared" si="2"/>
        <v>1.7857142857142856</v>
      </c>
      <c r="N6" s="20">
        <f t="shared" si="2"/>
        <v>25</v>
      </c>
      <c r="O6" s="20">
        <f t="shared" si="2"/>
        <v>0</v>
      </c>
      <c r="P6" s="20"/>
      <c r="Q6" s="214"/>
    </row>
    <row r="7" spans="1:31" ht="13.5" customHeight="1" x14ac:dyDescent="0.2">
      <c r="A7" s="318" t="str">
        <f>"女性(n = "&amp;B7&amp;" )　　"</f>
        <v>女性(n = 83 )　　</v>
      </c>
      <c r="B7" s="36">
        <v>83</v>
      </c>
      <c r="C7" s="28">
        <v>2</v>
      </c>
      <c r="D7" s="29">
        <v>5</v>
      </c>
      <c r="E7" s="29">
        <v>13</v>
      </c>
      <c r="F7" s="29">
        <v>53</v>
      </c>
      <c r="G7" s="29">
        <v>60</v>
      </c>
      <c r="H7" s="29">
        <v>24</v>
      </c>
      <c r="I7" s="29">
        <v>29</v>
      </c>
      <c r="J7" s="29">
        <v>36</v>
      </c>
      <c r="K7" s="29">
        <v>10</v>
      </c>
      <c r="L7" s="29">
        <v>8</v>
      </c>
      <c r="M7" s="29">
        <v>6</v>
      </c>
      <c r="N7" s="29">
        <v>13</v>
      </c>
      <c r="O7" s="29">
        <v>0</v>
      </c>
      <c r="P7" s="31"/>
      <c r="Q7" s="112">
        <f>SUM($C7:P7)</f>
        <v>259</v>
      </c>
      <c r="R7" s="185">
        <f>B7</f>
        <v>83</v>
      </c>
      <c r="S7" t="str">
        <f>" 女性（N = "&amp;Q7&amp;" : n = "&amp;R7&amp;"）"</f>
        <v xml:space="preserve"> 女性（N = 259 : n = 83）</v>
      </c>
    </row>
    <row r="8" spans="1:31" x14ac:dyDescent="0.2">
      <c r="A8" s="319"/>
      <c r="B8" s="20">
        <f>B7/$B$3*100</f>
        <v>59.712230215827333</v>
      </c>
      <c r="C8" s="20">
        <f t="shared" ref="C8:O8" si="3">C7/$B7*100</f>
        <v>2.4096385542168677</v>
      </c>
      <c r="D8" s="20">
        <f t="shared" si="3"/>
        <v>6.024096385542169</v>
      </c>
      <c r="E8" s="20">
        <f t="shared" si="3"/>
        <v>15.66265060240964</v>
      </c>
      <c r="F8" s="20">
        <f t="shared" si="3"/>
        <v>63.855421686746979</v>
      </c>
      <c r="G8" s="20">
        <f t="shared" si="3"/>
        <v>72.289156626506028</v>
      </c>
      <c r="H8" s="20">
        <f t="shared" si="3"/>
        <v>28.915662650602407</v>
      </c>
      <c r="I8" s="20">
        <f t="shared" si="3"/>
        <v>34.939759036144579</v>
      </c>
      <c r="J8" s="20">
        <f t="shared" si="3"/>
        <v>43.373493975903614</v>
      </c>
      <c r="K8" s="20">
        <f t="shared" si="3"/>
        <v>12.048192771084338</v>
      </c>
      <c r="L8" s="20">
        <f t="shared" si="3"/>
        <v>9.6385542168674707</v>
      </c>
      <c r="M8" s="20">
        <f t="shared" si="3"/>
        <v>7.2289156626506017</v>
      </c>
      <c r="N8" s="20">
        <f t="shared" si="3"/>
        <v>15.66265060240964</v>
      </c>
      <c r="O8" s="20">
        <f t="shared" si="3"/>
        <v>0</v>
      </c>
      <c r="P8" s="20"/>
      <c r="Q8" s="214"/>
    </row>
    <row r="9" spans="1:31" s="205" customFormat="1" x14ac:dyDescent="0.2">
      <c r="A9" s="203"/>
      <c r="B9" s="201"/>
      <c r="C9" s="191">
        <f>_xlfn.RANK.EQ(C4,$C$4:$P$4,0)</f>
        <v>12</v>
      </c>
      <c r="D9" s="191">
        <f t="shared" ref="D9:P9" si="4">_xlfn.RANK.EQ(D4,$C$4:$P$4,0)</f>
        <v>10</v>
      </c>
      <c r="E9" s="191">
        <f t="shared" si="4"/>
        <v>7</v>
      </c>
      <c r="F9" s="191">
        <f t="shared" si="4"/>
        <v>2</v>
      </c>
      <c r="G9" s="191">
        <f t="shared" si="4"/>
        <v>1</v>
      </c>
      <c r="H9" s="191">
        <f t="shared" si="4"/>
        <v>5</v>
      </c>
      <c r="I9" s="191">
        <f t="shared" si="4"/>
        <v>4</v>
      </c>
      <c r="J9" s="191">
        <f t="shared" si="4"/>
        <v>3</v>
      </c>
      <c r="K9" s="191">
        <f t="shared" si="4"/>
        <v>8</v>
      </c>
      <c r="L9" s="191">
        <f t="shared" si="4"/>
        <v>9</v>
      </c>
      <c r="M9" s="191">
        <f t="shared" si="4"/>
        <v>11</v>
      </c>
      <c r="N9" s="191">
        <f t="shared" si="4"/>
        <v>6</v>
      </c>
      <c r="O9" s="191">
        <f t="shared" si="4"/>
        <v>13</v>
      </c>
      <c r="P9" s="191">
        <f t="shared" si="4"/>
        <v>13</v>
      </c>
    </row>
    <row r="10" spans="1:31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1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27">
        <v>13</v>
      </c>
      <c r="P11" s="27">
        <v>14</v>
      </c>
      <c r="R11" s="53"/>
      <c r="S11" s="27">
        <v>1</v>
      </c>
      <c r="T11" s="27">
        <v>2</v>
      </c>
      <c r="U11" s="27">
        <v>3</v>
      </c>
      <c r="V11" s="27">
        <v>4</v>
      </c>
      <c r="W11" s="27">
        <v>5</v>
      </c>
      <c r="X11" s="27">
        <v>6</v>
      </c>
      <c r="Y11" s="27">
        <v>7</v>
      </c>
      <c r="Z11" s="27">
        <v>8</v>
      </c>
      <c r="AA11" s="27">
        <v>9</v>
      </c>
      <c r="AB11" s="27">
        <v>10</v>
      </c>
      <c r="AC11" s="27">
        <v>11</v>
      </c>
      <c r="AD11" s="27">
        <v>12</v>
      </c>
      <c r="AE11" s="27">
        <v>13</v>
      </c>
    </row>
    <row r="12" spans="1:31" ht="86.4" x14ac:dyDescent="0.2">
      <c r="A12" s="12" t="str">
        <f>A2</f>
        <v>【性別】</v>
      </c>
      <c r="B12" s="67" t="str">
        <f>B2</f>
        <v>調査数</v>
      </c>
      <c r="C12" s="68" t="s">
        <v>146</v>
      </c>
      <c r="D12" s="69" t="s">
        <v>145</v>
      </c>
      <c r="E12" s="69" t="s">
        <v>147</v>
      </c>
      <c r="F12" s="69" t="s">
        <v>187</v>
      </c>
      <c r="G12" s="69" t="s">
        <v>105</v>
      </c>
      <c r="H12" s="69" t="s">
        <v>185</v>
      </c>
      <c r="I12" s="69" t="s">
        <v>148</v>
      </c>
      <c r="J12" s="69" t="s">
        <v>106</v>
      </c>
      <c r="K12" s="69" t="s">
        <v>144</v>
      </c>
      <c r="L12" s="69" t="s">
        <v>149</v>
      </c>
      <c r="M12" s="69" t="s">
        <v>158</v>
      </c>
      <c r="N12" s="70" t="s">
        <v>104</v>
      </c>
      <c r="O12" s="70" t="s">
        <v>61</v>
      </c>
      <c r="P12" s="71"/>
      <c r="Q12" s="52" t="s">
        <v>35</v>
      </c>
      <c r="R12" s="12" t="str">
        <f>A12</f>
        <v>【性別】</v>
      </c>
      <c r="S12" s="68" t="str">
        <f t="shared" ref="S12:AE12" si="5">C12</f>
        <v>交通の便がよくない</v>
      </c>
      <c r="T12" s="69" t="str">
        <f t="shared" si="5"/>
        <v>食事、買い物が不便である</v>
      </c>
      <c r="U12" s="69" t="str">
        <f t="shared" si="5"/>
        <v>医療、福祉サービスが充実していない</v>
      </c>
      <c r="V12" s="69" t="str">
        <f t="shared" si="5"/>
        <v>教育、文化、スポーツの施設が充実していない</v>
      </c>
      <c r="W12" s="69" t="str">
        <f t="shared" si="5"/>
        <v>働く場が少ない</v>
      </c>
      <c r="X12" s="69" t="str">
        <f t="shared" si="5"/>
        <v>　　　ウォーキングなど気軽に
体を動かせる場が近くにない</v>
      </c>
      <c r="Y12" s="69" t="str">
        <f t="shared" si="5"/>
        <v>住民相互の交流がない</v>
      </c>
      <c r="Z12" s="69" t="str">
        <f t="shared" si="5"/>
        <v>治安が悪い</v>
      </c>
      <c r="AA12" s="69" t="str">
        <f t="shared" si="5"/>
        <v>町並みなどの景観がよくない</v>
      </c>
      <c r="AB12" s="113" t="str">
        <f t="shared" si="5"/>
        <v>災害が多い</v>
      </c>
      <c r="AC12" s="69" t="str">
        <f t="shared" si="5"/>
        <v>自然が豊かでない</v>
      </c>
      <c r="AD12" s="70" t="str">
        <f t="shared" si="5"/>
        <v>その他</v>
      </c>
      <c r="AE12" s="71" t="str">
        <f t="shared" si="5"/>
        <v>特にない</v>
      </c>
    </row>
    <row r="13" spans="1:31" ht="12.75" customHeight="1" x14ac:dyDescent="0.2">
      <c r="A13" s="286" t="str">
        <f>A3</f>
        <v>全体(n = 139 )　　</v>
      </c>
      <c r="B13" s="122">
        <f>B3</f>
        <v>139</v>
      </c>
      <c r="C13" s="130">
        <v>96</v>
      </c>
      <c r="D13" s="131">
        <v>82</v>
      </c>
      <c r="E13" s="131">
        <v>54</v>
      </c>
      <c r="F13" s="131">
        <v>45</v>
      </c>
      <c r="G13" s="131">
        <v>41</v>
      </c>
      <c r="H13" s="131">
        <v>20</v>
      </c>
      <c r="I13" s="131">
        <v>16</v>
      </c>
      <c r="J13" s="131">
        <v>12</v>
      </c>
      <c r="K13" s="131">
        <v>9</v>
      </c>
      <c r="L13" s="131">
        <v>7</v>
      </c>
      <c r="M13" s="131">
        <v>3</v>
      </c>
      <c r="N13" s="132">
        <v>27</v>
      </c>
      <c r="O13" s="132">
        <v>0</v>
      </c>
      <c r="P13" s="133"/>
      <c r="Q13" s="185">
        <f>SUM(C13:P13)</f>
        <v>412</v>
      </c>
      <c r="R13" s="101" t="str">
        <f>A15</f>
        <v>男性(n = 56 )　　</v>
      </c>
      <c r="S13" s="82">
        <f t="shared" ref="S13:AE13" si="6">C16</f>
        <v>64.285714285714292</v>
      </c>
      <c r="T13" s="83">
        <f t="shared" si="6"/>
        <v>51.785714285714292</v>
      </c>
      <c r="U13" s="83">
        <f t="shared" si="6"/>
        <v>32.142857142857146</v>
      </c>
      <c r="V13" s="83">
        <f t="shared" si="6"/>
        <v>28.571428571428569</v>
      </c>
      <c r="W13" s="83">
        <f t="shared" si="6"/>
        <v>30.357142857142854</v>
      </c>
      <c r="X13" s="83">
        <f t="shared" si="6"/>
        <v>12.5</v>
      </c>
      <c r="Y13" s="83">
        <f t="shared" si="6"/>
        <v>10.714285714285714</v>
      </c>
      <c r="Z13" s="83">
        <f t="shared" si="6"/>
        <v>7.1428571428571423</v>
      </c>
      <c r="AA13" s="83">
        <f t="shared" si="6"/>
        <v>7.1428571428571423</v>
      </c>
      <c r="AB13" s="184">
        <f t="shared" si="6"/>
        <v>1.7857142857142856</v>
      </c>
      <c r="AC13" s="83">
        <f t="shared" si="6"/>
        <v>1.7857142857142856</v>
      </c>
      <c r="AD13" s="84">
        <f t="shared" si="6"/>
        <v>25</v>
      </c>
      <c r="AE13" s="85">
        <f t="shared" si="6"/>
        <v>0</v>
      </c>
    </row>
    <row r="14" spans="1:31" ht="12.75" customHeight="1" x14ac:dyDescent="0.2">
      <c r="A14" s="287"/>
      <c r="B14" s="123">
        <f>B4</f>
        <v>0</v>
      </c>
      <c r="C14" s="134">
        <v>69.064748201438846</v>
      </c>
      <c r="D14" s="135">
        <v>58.992805755395686</v>
      </c>
      <c r="E14" s="135">
        <v>38.848920863309353</v>
      </c>
      <c r="F14" s="135">
        <v>32.374100719424462</v>
      </c>
      <c r="G14" s="135">
        <v>29.496402877697843</v>
      </c>
      <c r="H14" s="135">
        <v>14.388489208633093</v>
      </c>
      <c r="I14" s="135">
        <v>11.510791366906476</v>
      </c>
      <c r="J14" s="135">
        <v>8.6330935251798557</v>
      </c>
      <c r="K14" s="135">
        <v>6.4748201438848918</v>
      </c>
      <c r="L14" s="135">
        <v>5.0359712230215825</v>
      </c>
      <c r="M14" s="135">
        <v>2.1582733812949639</v>
      </c>
      <c r="N14" s="136">
        <v>19.424460431654676</v>
      </c>
      <c r="O14" s="136">
        <v>0</v>
      </c>
      <c r="P14" s="137"/>
      <c r="R14" s="102" t="str">
        <f>A17</f>
        <v>女性(n = 83 )　　</v>
      </c>
      <c r="S14" s="86">
        <f t="shared" ref="S14:AE14" si="7">C18</f>
        <v>72.289156626506028</v>
      </c>
      <c r="T14" s="87">
        <f t="shared" si="7"/>
        <v>63.855421686746979</v>
      </c>
      <c r="U14" s="87">
        <f t="shared" si="7"/>
        <v>43.373493975903614</v>
      </c>
      <c r="V14" s="87">
        <f t="shared" si="7"/>
        <v>34.939759036144579</v>
      </c>
      <c r="W14" s="87">
        <f t="shared" si="7"/>
        <v>28.915662650602407</v>
      </c>
      <c r="X14" s="87">
        <f t="shared" si="7"/>
        <v>15.66265060240964</v>
      </c>
      <c r="Y14" s="87">
        <f t="shared" si="7"/>
        <v>12.048192771084338</v>
      </c>
      <c r="Z14" s="87">
        <f t="shared" si="7"/>
        <v>9.6385542168674707</v>
      </c>
      <c r="AA14" s="87">
        <f t="shared" si="7"/>
        <v>6.024096385542169</v>
      </c>
      <c r="AB14" s="179">
        <f t="shared" si="7"/>
        <v>7.2289156626506017</v>
      </c>
      <c r="AC14" s="87">
        <f t="shared" si="7"/>
        <v>2.4096385542168677</v>
      </c>
      <c r="AD14" s="88">
        <f t="shared" si="7"/>
        <v>15.66265060240964</v>
      </c>
      <c r="AE14" s="89">
        <f t="shared" si="7"/>
        <v>0</v>
      </c>
    </row>
    <row r="15" spans="1:31" x14ac:dyDescent="0.2">
      <c r="A15" s="286" t="str">
        <f>A5</f>
        <v>男性(n = 56 )　　</v>
      </c>
      <c r="B15" s="122">
        <f>B5</f>
        <v>56</v>
      </c>
      <c r="C15" s="138">
        <v>36</v>
      </c>
      <c r="D15" s="139">
        <v>29</v>
      </c>
      <c r="E15" s="139">
        <v>18</v>
      </c>
      <c r="F15" s="139">
        <v>16</v>
      </c>
      <c r="G15" s="139">
        <v>17</v>
      </c>
      <c r="H15" s="139">
        <v>7</v>
      </c>
      <c r="I15" s="139">
        <v>6</v>
      </c>
      <c r="J15" s="139">
        <v>4</v>
      </c>
      <c r="K15" s="139">
        <v>4</v>
      </c>
      <c r="L15" s="139">
        <v>1</v>
      </c>
      <c r="M15" s="139">
        <v>1</v>
      </c>
      <c r="N15" s="139">
        <v>14</v>
      </c>
      <c r="O15" s="149">
        <v>0</v>
      </c>
      <c r="P15" s="140"/>
    </row>
    <row r="16" spans="1:31" x14ac:dyDescent="0.2">
      <c r="A16" s="287"/>
      <c r="B16" s="123">
        <f>B6</f>
        <v>40.28776978417266</v>
      </c>
      <c r="C16" s="134">
        <v>64.285714285714292</v>
      </c>
      <c r="D16" s="135">
        <v>51.785714285714292</v>
      </c>
      <c r="E16" s="135">
        <v>32.142857142857146</v>
      </c>
      <c r="F16" s="135">
        <v>28.571428571428569</v>
      </c>
      <c r="G16" s="135">
        <v>30.357142857142854</v>
      </c>
      <c r="H16" s="135">
        <v>12.5</v>
      </c>
      <c r="I16" s="135">
        <v>10.714285714285714</v>
      </c>
      <c r="J16" s="135">
        <v>7.1428571428571423</v>
      </c>
      <c r="K16" s="135">
        <v>7.1428571428571423</v>
      </c>
      <c r="L16" s="135">
        <v>1.7857142857142856</v>
      </c>
      <c r="M16" s="135">
        <v>1.7857142857142856</v>
      </c>
      <c r="N16" s="135">
        <v>25</v>
      </c>
      <c r="O16" s="136">
        <v>0</v>
      </c>
      <c r="P16" s="137"/>
    </row>
    <row r="17" spans="1:19" x14ac:dyDescent="0.2">
      <c r="A17" s="286" t="str">
        <f>A7</f>
        <v>女性(n = 83 )　　</v>
      </c>
      <c r="B17" s="122">
        <f>B7</f>
        <v>83</v>
      </c>
      <c r="C17" s="138">
        <v>60</v>
      </c>
      <c r="D17" s="139">
        <v>53</v>
      </c>
      <c r="E17" s="139">
        <v>36</v>
      </c>
      <c r="F17" s="139">
        <v>29</v>
      </c>
      <c r="G17" s="139">
        <v>24</v>
      </c>
      <c r="H17" s="139">
        <v>13</v>
      </c>
      <c r="I17" s="139">
        <v>10</v>
      </c>
      <c r="J17" s="139">
        <v>8</v>
      </c>
      <c r="K17" s="139">
        <v>5</v>
      </c>
      <c r="L17" s="139">
        <v>6</v>
      </c>
      <c r="M17" s="139">
        <v>2</v>
      </c>
      <c r="N17" s="139">
        <v>13</v>
      </c>
      <c r="O17" s="149">
        <v>0</v>
      </c>
      <c r="P17" s="140"/>
    </row>
    <row r="18" spans="1:19" x14ac:dyDescent="0.2">
      <c r="A18" s="287"/>
      <c r="B18" s="123">
        <f>B8</f>
        <v>59.712230215827333</v>
      </c>
      <c r="C18" s="134">
        <v>72.289156626506028</v>
      </c>
      <c r="D18" s="135">
        <v>63.855421686746979</v>
      </c>
      <c r="E18" s="135">
        <v>43.373493975903614</v>
      </c>
      <c r="F18" s="135">
        <v>34.939759036144579</v>
      </c>
      <c r="G18" s="135">
        <v>28.915662650602407</v>
      </c>
      <c r="H18" s="135">
        <v>15.66265060240964</v>
      </c>
      <c r="I18" s="135">
        <v>12.048192771084338</v>
      </c>
      <c r="J18" s="135">
        <v>9.6385542168674707</v>
      </c>
      <c r="K18" s="135">
        <v>6.024096385542169</v>
      </c>
      <c r="L18" s="135">
        <v>7.2289156626506017</v>
      </c>
      <c r="M18" s="135">
        <v>2.4096385542168677</v>
      </c>
      <c r="N18" s="135">
        <v>15.66265060240964</v>
      </c>
      <c r="O18" s="136">
        <v>0</v>
      </c>
      <c r="P18" s="137"/>
    </row>
    <row r="20" spans="1:19" x14ac:dyDescent="0.2">
      <c r="A20" s="3" t="s">
        <v>174</v>
      </c>
      <c r="B20" s="1" t="str">
        <f>B1</f>
        <v>住んでいる地域が住みにくいと感じる点</v>
      </c>
      <c r="C20" s="8"/>
      <c r="D20" s="9"/>
      <c r="E20" s="8"/>
      <c r="F20" s="8"/>
      <c r="G20" s="8"/>
      <c r="H20" s="9" t="s">
        <v>1</v>
      </c>
      <c r="I20" s="8"/>
      <c r="J20" s="8"/>
      <c r="K20" s="8"/>
      <c r="L20" s="8"/>
      <c r="M20" s="8"/>
      <c r="N20" s="8"/>
      <c r="O20" s="8"/>
      <c r="P20" s="8"/>
    </row>
    <row r="21" spans="1:19" ht="86.4" x14ac:dyDescent="0.2">
      <c r="A21" s="12" t="s">
        <v>62</v>
      </c>
      <c r="B21" s="67" t="str">
        <f>B2</f>
        <v>調査数</v>
      </c>
      <c r="C21" s="68" t="str">
        <f t="shared" ref="C21:P21" si="8">C2</f>
        <v>自然が豊かでない</v>
      </c>
      <c r="D21" s="69" t="str">
        <f t="shared" si="8"/>
        <v>町並みなどの景観がよくない</v>
      </c>
      <c r="E21" s="69" t="str">
        <f t="shared" si="8"/>
        <v>　　　ウォーキングなど気軽に
体を動かせる場が近くにない</v>
      </c>
      <c r="F21" s="69" t="str">
        <f t="shared" si="8"/>
        <v>食事、買い物が不便である</v>
      </c>
      <c r="G21" s="69" t="str">
        <f t="shared" si="8"/>
        <v>交通の便がよくない</v>
      </c>
      <c r="H21" s="69" t="str">
        <f t="shared" si="8"/>
        <v>働く場が少ない</v>
      </c>
      <c r="I21" s="70" t="str">
        <f t="shared" si="8"/>
        <v>教育、文化、スポーツの施設が充実していない</v>
      </c>
      <c r="J21" s="171" t="str">
        <f t="shared" si="8"/>
        <v>医療、福祉サービスが充実していない</v>
      </c>
      <c r="K21" s="69" t="str">
        <f t="shared" si="8"/>
        <v>住民相互の交流がない</v>
      </c>
      <c r="L21" s="113" t="str">
        <f t="shared" si="8"/>
        <v>治安が悪い</v>
      </c>
      <c r="M21" s="69" t="str">
        <f t="shared" si="8"/>
        <v>災害が多い</v>
      </c>
      <c r="N21" s="70" t="str">
        <f t="shared" si="8"/>
        <v>その他</v>
      </c>
      <c r="O21" s="70" t="str">
        <f t="shared" si="8"/>
        <v>特にない</v>
      </c>
      <c r="P21" s="71">
        <f t="shared" si="8"/>
        <v>0</v>
      </c>
      <c r="Q21" s="186" t="s">
        <v>159</v>
      </c>
      <c r="R21" s="223" t="s">
        <v>251</v>
      </c>
    </row>
    <row r="22" spans="1:19" x14ac:dyDescent="0.2">
      <c r="A22" s="286" t="str">
        <f>A13</f>
        <v>全体(n = 139 )　　</v>
      </c>
      <c r="B22" s="36">
        <f>SUM(B24,B26,B28,B30,B32,B34,B36)</f>
        <v>138</v>
      </c>
      <c r="C22" s="36">
        <f>SUM(C24,C26,C28,C30,C32,C34,C36)</f>
        <v>3</v>
      </c>
      <c r="D22" s="36">
        <f t="shared" ref="D22:O22" si="9">SUM(D24,D26,D28,D30,D32,D34,D36)</f>
        <v>9</v>
      </c>
      <c r="E22" s="36">
        <f t="shared" si="9"/>
        <v>20</v>
      </c>
      <c r="F22" s="36">
        <f t="shared" si="9"/>
        <v>80</v>
      </c>
      <c r="G22" s="36">
        <f t="shared" si="9"/>
        <v>93</v>
      </c>
      <c r="H22" s="36">
        <f t="shared" si="9"/>
        <v>40</v>
      </c>
      <c r="I22" s="36">
        <f t="shared" si="9"/>
        <v>45</v>
      </c>
      <c r="J22" s="36">
        <f t="shared" si="9"/>
        <v>52</v>
      </c>
      <c r="K22" s="36">
        <f t="shared" si="9"/>
        <v>16</v>
      </c>
      <c r="L22" s="36">
        <f t="shared" si="9"/>
        <v>13</v>
      </c>
      <c r="M22" s="36">
        <f t="shared" si="9"/>
        <v>7</v>
      </c>
      <c r="N22" s="36">
        <f t="shared" si="9"/>
        <v>28</v>
      </c>
      <c r="O22" s="36">
        <f t="shared" si="9"/>
        <v>0</v>
      </c>
      <c r="P22" s="36"/>
      <c r="Q22" s="112">
        <f>SUM($C22:P22)</f>
        <v>406</v>
      </c>
      <c r="R22" s="185">
        <f>B22</f>
        <v>138</v>
      </c>
    </row>
    <row r="23" spans="1:19" x14ac:dyDescent="0.2">
      <c r="A23" s="287"/>
      <c r="B23" s="37">
        <v>100</v>
      </c>
      <c r="C23" s="20">
        <f t="shared" ref="C23:O23" si="10">C22/$B22*100</f>
        <v>2.1739130434782608</v>
      </c>
      <c r="D23" s="20">
        <f t="shared" si="10"/>
        <v>6.5217391304347823</v>
      </c>
      <c r="E23" s="20">
        <f t="shared" si="10"/>
        <v>14.492753623188406</v>
      </c>
      <c r="F23" s="20">
        <f t="shared" si="10"/>
        <v>57.971014492753625</v>
      </c>
      <c r="G23" s="20">
        <f t="shared" si="10"/>
        <v>67.391304347826093</v>
      </c>
      <c r="H23" s="20">
        <f t="shared" si="10"/>
        <v>28.985507246376812</v>
      </c>
      <c r="I23" s="20">
        <f t="shared" si="10"/>
        <v>32.608695652173914</v>
      </c>
      <c r="J23" s="20">
        <f t="shared" si="10"/>
        <v>37.681159420289859</v>
      </c>
      <c r="K23" s="20">
        <f t="shared" si="10"/>
        <v>11.594202898550725</v>
      </c>
      <c r="L23" s="20">
        <f t="shared" si="10"/>
        <v>9.4202898550724647</v>
      </c>
      <c r="M23" s="20">
        <f t="shared" si="10"/>
        <v>5.0724637681159424</v>
      </c>
      <c r="N23" s="20">
        <f t="shared" si="10"/>
        <v>20.289855072463769</v>
      </c>
      <c r="O23" s="20">
        <f t="shared" si="10"/>
        <v>0</v>
      </c>
      <c r="P23" s="20"/>
      <c r="Q23" s="214"/>
    </row>
    <row r="24" spans="1:19" ht="13.5" customHeight="1" x14ac:dyDescent="0.2">
      <c r="A24" s="318" t="str">
        <f>"18～19歳(n = "&amp;B24&amp;" )　　"</f>
        <v>18～19歳(n = 3 )　　</v>
      </c>
      <c r="B24" s="36">
        <v>3</v>
      </c>
      <c r="C24" s="32">
        <v>1</v>
      </c>
      <c r="D24" s="32">
        <v>1</v>
      </c>
      <c r="E24" s="32">
        <v>1</v>
      </c>
      <c r="F24" s="32">
        <v>1</v>
      </c>
      <c r="G24" s="32">
        <v>3</v>
      </c>
      <c r="H24" s="32">
        <v>0</v>
      </c>
      <c r="I24" s="32">
        <v>2</v>
      </c>
      <c r="J24" s="32">
        <v>1</v>
      </c>
      <c r="K24" s="32">
        <v>0</v>
      </c>
      <c r="L24" s="32">
        <v>1</v>
      </c>
      <c r="M24" s="32">
        <v>0</v>
      </c>
      <c r="N24" s="32">
        <v>0</v>
      </c>
      <c r="O24" s="32">
        <v>0</v>
      </c>
      <c r="P24" s="32"/>
      <c r="Q24" s="112">
        <f>SUM($C24:P24)</f>
        <v>11</v>
      </c>
      <c r="R24" s="185">
        <f>B24</f>
        <v>3</v>
      </c>
      <c r="S24" t="str">
        <f>" 18～19歳（N = "&amp;Q24&amp;" : n = "&amp;R24&amp;"）"</f>
        <v xml:space="preserve"> 18～19歳（N = 11 : n = 3）</v>
      </c>
    </row>
    <row r="25" spans="1:19" x14ac:dyDescent="0.2">
      <c r="A25" s="319"/>
      <c r="B25" s="20">
        <f>B24/$B$22*100</f>
        <v>2.1739130434782608</v>
      </c>
      <c r="C25" s="20">
        <f t="shared" ref="C25:O25" si="11">C24/$B24*100</f>
        <v>33.333333333333329</v>
      </c>
      <c r="D25" s="20">
        <f t="shared" si="11"/>
        <v>33.333333333333329</v>
      </c>
      <c r="E25" s="20">
        <f t="shared" si="11"/>
        <v>33.333333333333329</v>
      </c>
      <c r="F25" s="20">
        <f t="shared" si="11"/>
        <v>33.333333333333329</v>
      </c>
      <c r="G25" s="20">
        <f t="shared" si="11"/>
        <v>100</v>
      </c>
      <c r="H25" s="20">
        <f t="shared" si="11"/>
        <v>0</v>
      </c>
      <c r="I25" s="20">
        <f t="shared" si="11"/>
        <v>66.666666666666657</v>
      </c>
      <c r="J25" s="20">
        <f t="shared" si="11"/>
        <v>33.333333333333329</v>
      </c>
      <c r="K25" s="20">
        <f t="shared" si="11"/>
        <v>0</v>
      </c>
      <c r="L25" s="20">
        <f t="shared" si="11"/>
        <v>33.333333333333329</v>
      </c>
      <c r="M25" s="20">
        <f t="shared" si="11"/>
        <v>0</v>
      </c>
      <c r="N25" s="20">
        <f t="shared" si="11"/>
        <v>0</v>
      </c>
      <c r="O25" s="20">
        <f t="shared" si="11"/>
        <v>0</v>
      </c>
      <c r="P25" s="20"/>
      <c r="Q25" s="214"/>
    </row>
    <row r="26" spans="1:19" ht="13.5" customHeight="1" x14ac:dyDescent="0.2">
      <c r="A26" s="280" t="str">
        <f>"20～29歳(n = "&amp;B26&amp;" )　　"</f>
        <v>20～29歳(n = 10 )　　</v>
      </c>
      <c r="B26" s="36">
        <v>10</v>
      </c>
      <c r="C26" s="32">
        <v>0</v>
      </c>
      <c r="D26" s="32">
        <v>1</v>
      </c>
      <c r="E26" s="32">
        <v>3</v>
      </c>
      <c r="F26" s="32">
        <v>5</v>
      </c>
      <c r="G26" s="32">
        <v>6</v>
      </c>
      <c r="H26" s="32">
        <v>3</v>
      </c>
      <c r="I26" s="32">
        <v>4</v>
      </c>
      <c r="J26" s="32">
        <v>3</v>
      </c>
      <c r="K26" s="32">
        <v>0</v>
      </c>
      <c r="L26" s="32">
        <v>2</v>
      </c>
      <c r="M26" s="32">
        <v>0</v>
      </c>
      <c r="N26" s="32">
        <v>2</v>
      </c>
      <c r="O26" s="32">
        <v>0</v>
      </c>
      <c r="P26" s="31"/>
      <c r="Q26" s="112">
        <f>SUM($C26:P26)</f>
        <v>29</v>
      </c>
      <c r="R26" s="185">
        <f>B26</f>
        <v>10</v>
      </c>
      <c r="S26" t="str">
        <f>" 20～29歳（N = "&amp;Q26&amp;" : n = "&amp;R26&amp;"）"</f>
        <v xml:space="preserve"> 20～29歳（N = 29 : n = 10）</v>
      </c>
    </row>
    <row r="27" spans="1:19" x14ac:dyDescent="0.2">
      <c r="A27" s="281"/>
      <c r="B27" s="20">
        <f>B26/$B$22*100</f>
        <v>7.2463768115942031</v>
      </c>
      <c r="C27" s="20">
        <f t="shared" ref="C27:O27" si="12">C26/$B26*100</f>
        <v>0</v>
      </c>
      <c r="D27" s="20">
        <f t="shared" si="12"/>
        <v>10</v>
      </c>
      <c r="E27" s="20">
        <f t="shared" si="12"/>
        <v>30</v>
      </c>
      <c r="F27" s="20">
        <f t="shared" si="12"/>
        <v>50</v>
      </c>
      <c r="G27" s="20">
        <f t="shared" si="12"/>
        <v>60</v>
      </c>
      <c r="H27" s="20">
        <f t="shared" si="12"/>
        <v>30</v>
      </c>
      <c r="I27" s="20">
        <f t="shared" si="12"/>
        <v>40</v>
      </c>
      <c r="J27" s="20">
        <f t="shared" si="12"/>
        <v>30</v>
      </c>
      <c r="K27" s="20">
        <f t="shared" si="12"/>
        <v>0</v>
      </c>
      <c r="L27" s="20">
        <f t="shared" si="12"/>
        <v>20</v>
      </c>
      <c r="M27" s="20">
        <f t="shared" si="12"/>
        <v>0</v>
      </c>
      <c r="N27" s="20">
        <f t="shared" si="12"/>
        <v>20</v>
      </c>
      <c r="O27" s="20">
        <f t="shared" si="12"/>
        <v>0</v>
      </c>
      <c r="P27" s="20"/>
      <c r="Q27" s="214"/>
    </row>
    <row r="28" spans="1:19" ht="13.5" customHeight="1" x14ac:dyDescent="0.2">
      <c r="A28" s="280" t="str">
        <f>"30～39歳(n = "&amp;B28&amp;" )　　"</f>
        <v>30～39歳(n = 13 )　　</v>
      </c>
      <c r="B28" s="36">
        <v>13</v>
      </c>
      <c r="C28" s="32">
        <v>0</v>
      </c>
      <c r="D28" s="32">
        <v>0</v>
      </c>
      <c r="E28" s="32">
        <v>5</v>
      </c>
      <c r="F28" s="33">
        <v>8</v>
      </c>
      <c r="G28" s="33">
        <v>9</v>
      </c>
      <c r="H28" s="33">
        <v>5</v>
      </c>
      <c r="I28" s="32">
        <v>6</v>
      </c>
      <c r="J28" s="32">
        <v>4</v>
      </c>
      <c r="K28" s="32">
        <v>1</v>
      </c>
      <c r="L28" s="32">
        <v>0</v>
      </c>
      <c r="M28" s="32">
        <v>0</v>
      </c>
      <c r="N28" s="32">
        <v>4</v>
      </c>
      <c r="O28" s="32">
        <v>0</v>
      </c>
      <c r="P28" s="31"/>
      <c r="Q28" s="112">
        <f>SUM($C28:P28)</f>
        <v>42</v>
      </c>
      <c r="R28" s="185">
        <f>B28</f>
        <v>13</v>
      </c>
      <c r="S28" t="str">
        <f>" 30～39歳（N = "&amp;Q28&amp;" : n = "&amp;R28&amp;"）"</f>
        <v xml:space="preserve"> 30～39歳（N = 42 : n = 13）</v>
      </c>
    </row>
    <row r="29" spans="1:19" x14ac:dyDescent="0.2">
      <c r="A29" s="281"/>
      <c r="B29" s="20">
        <f>B28/$B$22*100</f>
        <v>9.4202898550724647</v>
      </c>
      <c r="C29" s="20">
        <f t="shared" ref="C29:O29" si="13">C28/$B28*100</f>
        <v>0</v>
      </c>
      <c r="D29" s="20">
        <f t="shared" si="13"/>
        <v>0</v>
      </c>
      <c r="E29" s="20">
        <f t="shared" si="13"/>
        <v>38.461538461538467</v>
      </c>
      <c r="F29" s="20">
        <f t="shared" si="13"/>
        <v>61.53846153846154</v>
      </c>
      <c r="G29" s="20">
        <f t="shared" si="13"/>
        <v>69.230769230769226</v>
      </c>
      <c r="H29" s="20">
        <f t="shared" si="13"/>
        <v>38.461538461538467</v>
      </c>
      <c r="I29" s="20">
        <f t="shared" si="13"/>
        <v>46.153846153846153</v>
      </c>
      <c r="J29" s="20">
        <f t="shared" si="13"/>
        <v>30.76923076923077</v>
      </c>
      <c r="K29" s="20">
        <f t="shared" si="13"/>
        <v>7.6923076923076925</v>
      </c>
      <c r="L29" s="20">
        <f t="shared" si="13"/>
        <v>0</v>
      </c>
      <c r="M29" s="20">
        <f t="shared" si="13"/>
        <v>0</v>
      </c>
      <c r="N29" s="20">
        <f t="shared" si="13"/>
        <v>30.76923076923077</v>
      </c>
      <c r="O29" s="20">
        <f t="shared" si="13"/>
        <v>0</v>
      </c>
      <c r="P29" s="20"/>
      <c r="Q29" s="214"/>
    </row>
    <row r="30" spans="1:19" ht="13.5" customHeight="1" x14ac:dyDescent="0.2">
      <c r="A30" s="280" t="str">
        <f>"40～49歳(n = "&amp;B30&amp;" )　　"</f>
        <v>40～49歳(n = 28 )　　</v>
      </c>
      <c r="B30" s="36">
        <v>28</v>
      </c>
      <c r="C30" s="32">
        <v>0</v>
      </c>
      <c r="D30" s="32">
        <v>2</v>
      </c>
      <c r="E30" s="32">
        <v>3</v>
      </c>
      <c r="F30" s="32">
        <v>15</v>
      </c>
      <c r="G30" s="32">
        <v>20</v>
      </c>
      <c r="H30" s="32">
        <v>11</v>
      </c>
      <c r="I30" s="32">
        <v>12</v>
      </c>
      <c r="J30" s="38">
        <v>9</v>
      </c>
      <c r="K30" s="33">
        <v>1</v>
      </c>
      <c r="L30" s="33">
        <v>2</v>
      </c>
      <c r="M30" s="33">
        <v>2</v>
      </c>
      <c r="N30" s="33">
        <v>9</v>
      </c>
      <c r="O30" s="33">
        <v>0</v>
      </c>
      <c r="P30" s="31"/>
      <c r="Q30" s="112">
        <f>SUM($C30:P30)</f>
        <v>86</v>
      </c>
      <c r="R30" s="185">
        <f>B30</f>
        <v>28</v>
      </c>
      <c r="S30" t="str">
        <f>" 40～49歳（N = "&amp;Q30&amp;" : n = "&amp;R30&amp;"）"</f>
        <v xml:space="preserve"> 40～49歳（N = 86 : n = 28）</v>
      </c>
    </row>
    <row r="31" spans="1:19" x14ac:dyDescent="0.2">
      <c r="A31" s="281"/>
      <c r="B31" s="20">
        <f>B30/$B$22*100</f>
        <v>20.289855072463769</v>
      </c>
      <c r="C31" s="20">
        <f t="shared" ref="C31:O31" si="14">C30/$B30*100</f>
        <v>0</v>
      </c>
      <c r="D31" s="20">
        <f t="shared" si="14"/>
        <v>7.1428571428571423</v>
      </c>
      <c r="E31" s="20">
        <f t="shared" si="14"/>
        <v>10.714285714285714</v>
      </c>
      <c r="F31" s="20">
        <f t="shared" si="14"/>
        <v>53.571428571428569</v>
      </c>
      <c r="G31" s="20">
        <f t="shared" si="14"/>
        <v>71.428571428571431</v>
      </c>
      <c r="H31" s="20">
        <f t="shared" si="14"/>
        <v>39.285714285714285</v>
      </c>
      <c r="I31" s="20">
        <f t="shared" si="14"/>
        <v>42.857142857142854</v>
      </c>
      <c r="J31" s="20">
        <f t="shared" si="14"/>
        <v>32.142857142857146</v>
      </c>
      <c r="K31" s="20">
        <f t="shared" si="14"/>
        <v>3.5714285714285712</v>
      </c>
      <c r="L31" s="20">
        <f t="shared" si="14"/>
        <v>7.1428571428571423</v>
      </c>
      <c r="M31" s="20">
        <f t="shared" si="14"/>
        <v>7.1428571428571423</v>
      </c>
      <c r="N31" s="20">
        <f t="shared" si="14"/>
        <v>32.142857142857146</v>
      </c>
      <c r="O31" s="20">
        <f t="shared" si="14"/>
        <v>0</v>
      </c>
      <c r="P31" s="20"/>
      <c r="Q31" s="214"/>
    </row>
    <row r="32" spans="1:19" ht="13.5" customHeight="1" x14ac:dyDescent="0.2">
      <c r="A32" s="280" t="str">
        <f>"50～59歳(n = "&amp;B32&amp;" )　　"</f>
        <v>50～59歳(n = 29 )　　</v>
      </c>
      <c r="B32" s="36">
        <v>29</v>
      </c>
      <c r="C32" s="32">
        <v>2</v>
      </c>
      <c r="D32" s="32">
        <v>2</v>
      </c>
      <c r="E32" s="32">
        <v>6</v>
      </c>
      <c r="F32" s="33">
        <v>17</v>
      </c>
      <c r="G32" s="33">
        <v>20</v>
      </c>
      <c r="H32" s="32">
        <v>10</v>
      </c>
      <c r="I32" s="32">
        <v>9</v>
      </c>
      <c r="J32" s="38">
        <v>16</v>
      </c>
      <c r="K32" s="32">
        <v>3</v>
      </c>
      <c r="L32" s="32">
        <v>3</v>
      </c>
      <c r="M32" s="32">
        <v>3</v>
      </c>
      <c r="N32" s="32">
        <v>6</v>
      </c>
      <c r="O32" s="32">
        <v>0</v>
      </c>
      <c r="P32" s="31"/>
      <c r="Q32" s="112">
        <f>SUM($C32:P32)</f>
        <v>97</v>
      </c>
      <c r="R32" s="185">
        <f>B32</f>
        <v>29</v>
      </c>
      <c r="S32" t="str">
        <f>" 50～59歳（N = "&amp;Q32&amp;" : n = "&amp;R32&amp;"）"</f>
        <v xml:space="preserve"> 50～59歳（N = 97 : n = 29）</v>
      </c>
    </row>
    <row r="33" spans="1:31" x14ac:dyDescent="0.2">
      <c r="A33" s="281"/>
      <c r="B33" s="20">
        <f>B32/$B$22*100</f>
        <v>21.014492753623188</v>
      </c>
      <c r="C33" s="20">
        <f t="shared" ref="C33:O33" si="15">C32/$B32*100</f>
        <v>6.8965517241379306</v>
      </c>
      <c r="D33" s="20">
        <f t="shared" si="15"/>
        <v>6.8965517241379306</v>
      </c>
      <c r="E33" s="20">
        <f t="shared" si="15"/>
        <v>20.689655172413794</v>
      </c>
      <c r="F33" s="20">
        <f t="shared" si="15"/>
        <v>58.620689655172406</v>
      </c>
      <c r="G33" s="20">
        <f t="shared" si="15"/>
        <v>68.965517241379317</v>
      </c>
      <c r="H33" s="20">
        <f t="shared" si="15"/>
        <v>34.482758620689658</v>
      </c>
      <c r="I33" s="20">
        <f t="shared" si="15"/>
        <v>31.03448275862069</v>
      </c>
      <c r="J33" s="20">
        <f t="shared" si="15"/>
        <v>55.172413793103445</v>
      </c>
      <c r="K33" s="20">
        <f t="shared" si="15"/>
        <v>10.344827586206897</v>
      </c>
      <c r="L33" s="20">
        <f t="shared" si="15"/>
        <v>10.344827586206897</v>
      </c>
      <c r="M33" s="20">
        <f t="shared" si="15"/>
        <v>10.344827586206897</v>
      </c>
      <c r="N33" s="20">
        <f t="shared" si="15"/>
        <v>20.689655172413794</v>
      </c>
      <c r="O33" s="20">
        <f t="shared" si="15"/>
        <v>0</v>
      </c>
      <c r="P33" s="20"/>
      <c r="Q33" s="214"/>
    </row>
    <row r="34" spans="1:31" ht="13.5" customHeight="1" x14ac:dyDescent="0.2">
      <c r="A34" s="280" t="str">
        <f>"60～69歳(n = "&amp;B34&amp;" )　　"</f>
        <v>60～69歳(n = 26 )　　</v>
      </c>
      <c r="B34" s="36">
        <v>26</v>
      </c>
      <c r="C34" s="32">
        <v>0</v>
      </c>
      <c r="D34" s="32">
        <v>2</v>
      </c>
      <c r="E34" s="32">
        <v>1</v>
      </c>
      <c r="F34" s="32">
        <v>16</v>
      </c>
      <c r="G34" s="32">
        <v>18</v>
      </c>
      <c r="H34" s="32">
        <v>7</v>
      </c>
      <c r="I34" s="32">
        <v>7</v>
      </c>
      <c r="J34" s="32">
        <v>10</v>
      </c>
      <c r="K34" s="32">
        <v>4</v>
      </c>
      <c r="L34" s="33">
        <v>4</v>
      </c>
      <c r="M34" s="32">
        <v>2</v>
      </c>
      <c r="N34" s="32">
        <v>3</v>
      </c>
      <c r="O34" s="32">
        <v>0</v>
      </c>
      <c r="P34" s="31"/>
      <c r="Q34" s="112">
        <f>SUM($C34:P34)</f>
        <v>74</v>
      </c>
      <c r="R34" s="185">
        <f>B34</f>
        <v>26</v>
      </c>
      <c r="S34" t="str">
        <f>" 60～69歳（N = "&amp;Q34&amp;" : n = "&amp;R34&amp;"）"</f>
        <v xml:space="preserve"> 60～69歳（N = 74 : n = 26）</v>
      </c>
    </row>
    <row r="35" spans="1:31" x14ac:dyDescent="0.2">
      <c r="A35" s="281"/>
      <c r="B35" s="20">
        <f>B34/$B$22*100</f>
        <v>18.840579710144929</v>
      </c>
      <c r="C35" s="20">
        <f t="shared" ref="C35:O35" si="16">C34/$B34*100</f>
        <v>0</v>
      </c>
      <c r="D35" s="20">
        <f t="shared" si="16"/>
        <v>7.6923076923076925</v>
      </c>
      <c r="E35" s="20">
        <f t="shared" si="16"/>
        <v>3.8461538461538463</v>
      </c>
      <c r="F35" s="20">
        <f t="shared" si="16"/>
        <v>61.53846153846154</v>
      </c>
      <c r="G35" s="20">
        <f t="shared" si="16"/>
        <v>69.230769230769226</v>
      </c>
      <c r="H35" s="20">
        <f t="shared" si="16"/>
        <v>26.923076923076923</v>
      </c>
      <c r="I35" s="20">
        <f t="shared" si="16"/>
        <v>26.923076923076923</v>
      </c>
      <c r="J35" s="20">
        <f t="shared" si="16"/>
        <v>38.461538461538467</v>
      </c>
      <c r="K35" s="20">
        <f t="shared" si="16"/>
        <v>15.384615384615385</v>
      </c>
      <c r="L35" s="20">
        <f t="shared" si="16"/>
        <v>15.384615384615385</v>
      </c>
      <c r="M35" s="20">
        <f t="shared" si="16"/>
        <v>7.6923076923076925</v>
      </c>
      <c r="N35" s="20">
        <f t="shared" si="16"/>
        <v>11.538461538461538</v>
      </c>
      <c r="O35" s="20">
        <f t="shared" si="16"/>
        <v>0</v>
      </c>
      <c r="P35" s="20"/>
      <c r="Q35" s="214"/>
    </row>
    <row r="36" spans="1:31" ht="13.5" customHeight="1" x14ac:dyDescent="0.2">
      <c r="A36" s="280" t="str">
        <f>"70歳以上(n = "&amp;B36&amp;" )　　"</f>
        <v>70歳以上(n = 29 )　　</v>
      </c>
      <c r="B36" s="36">
        <v>29</v>
      </c>
      <c r="C36" s="32">
        <v>0</v>
      </c>
      <c r="D36" s="33">
        <v>1</v>
      </c>
      <c r="E36" s="33">
        <v>1</v>
      </c>
      <c r="F36" s="33">
        <v>18</v>
      </c>
      <c r="G36" s="32">
        <v>17</v>
      </c>
      <c r="H36" s="32">
        <v>4</v>
      </c>
      <c r="I36" s="32">
        <v>5</v>
      </c>
      <c r="J36" s="32">
        <v>9</v>
      </c>
      <c r="K36" s="32">
        <v>7</v>
      </c>
      <c r="L36" s="32">
        <v>1</v>
      </c>
      <c r="M36" s="33">
        <v>0</v>
      </c>
      <c r="N36" s="32">
        <v>4</v>
      </c>
      <c r="O36" s="32">
        <v>0</v>
      </c>
      <c r="P36" s="31"/>
      <c r="Q36" s="112">
        <f>SUM($C36:P36)</f>
        <v>67</v>
      </c>
      <c r="R36" s="185">
        <f>B36</f>
        <v>29</v>
      </c>
      <c r="S36" t="str">
        <f>" 70歳以上（N = "&amp;Q36&amp;" : n = "&amp;R36&amp;"）"</f>
        <v xml:space="preserve"> 70歳以上（N = 67 : n = 29）</v>
      </c>
    </row>
    <row r="37" spans="1:31" x14ac:dyDescent="0.2">
      <c r="A37" s="281"/>
      <c r="B37" s="20">
        <f>B36/$B$22*100</f>
        <v>21.014492753623188</v>
      </c>
      <c r="C37" s="20">
        <f t="shared" ref="C37:O37" si="17">C36/$B36*100</f>
        <v>0</v>
      </c>
      <c r="D37" s="20">
        <f t="shared" si="17"/>
        <v>3.4482758620689653</v>
      </c>
      <c r="E37" s="20">
        <f t="shared" si="17"/>
        <v>3.4482758620689653</v>
      </c>
      <c r="F37" s="20">
        <f t="shared" si="17"/>
        <v>62.068965517241381</v>
      </c>
      <c r="G37" s="20">
        <f t="shared" si="17"/>
        <v>58.620689655172406</v>
      </c>
      <c r="H37" s="20">
        <f t="shared" si="17"/>
        <v>13.793103448275861</v>
      </c>
      <c r="I37" s="20">
        <f t="shared" si="17"/>
        <v>17.241379310344829</v>
      </c>
      <c r="J37" s="20">
        <f t="shared" si="17"/>
        <v>31.03448275862069</v>
      </c>
      <c r="K37" s="20">
        <f t="shared" si="17"/>
        <v>24.137931034482758</v>
      </c>
      <c r="L37" s="20">
        <f t="shared" si="17"/>
        <v>3.4482758620689653</v>
      </c>
      <c r="M37" s="20">
        <f t="shared" si="17"/>
        <v>0</v>
      </c>
      <c r="N37" s="20">
        <f t="shared" si="17"/>
        <v>13.793103448275861</v>
      </c>
      <c r="O37" s="20">
        <f t="shared" si="17"/>
        <v>0</v>
      </c>
      <c r="P37" s="20"/>
      <c r="Q37" s="214"/>
    </row>
    <row r="38" spans="1:31" s="205" customFormat="1" x14ac:dyDescent="0.2">
      <c r="A38" s="203"/>
      <c r="B38" s="201"/>
      <c r="C38" s="191">
        <f>_xlfn.RANK.EQ(C23,$C$23:$P$23,0)</f>
        <v>12</v>
      </c>
      <c r="D38" s="191">
        <f t="shared" ref="D38:P38" si="18">_xlfn.RANK.EQ(D23,$C$23:$P$23,0)</f>
        <v>10</v>
      </c>
      <c r="E38" s="191">
        <f t="shared" si="18"/>
        <v>7</v>
      </c>
      <c r="F38" s="191">
        <f t="shared" si="18"/>
        <v>2</v>
      </c>
      <c r="G38" s="191">
        <f t="shared" si="18"/>
        <v>1</v>
      </c>
      <c r="H38" s="191">
        <f t="shared" si="18"/>
        <v>5</v>
      </c>
      <c r="I38" s="191">
        <f t="shared" si="18"/>
        <v>4</v>
      </c>
      <c r="J38" s="191">
        <f t="shared" si="18"/>
        <v>3</v>
      </c>
      <c r="K38" s="191">
        <f t="shared" si="18"/>
        <v>8</v>
      </c>
      <c r="L38" s="191">
        <f t="shared" si="18"/>
        <v>9</v>
      </c>
      <c r="M38" s="191">
        <f t="shared" si="18"/>
        <v>11</v>
      </c>
      <c r="N38" s="191">
        <f t="shared" si="18"/>
        <v>6</v>
      </c>
      <c r="O38" s="191">
        <f t="shared" si="18"/>
        <v>13</v>
      </c>
      <c r="P38" s="191">
        <f t="shared" si="18"/>
        <v>13</v>
      </c>
    </row>
    <row r="39" spans="1:31" x14ac:dyDescent="0.2">
      <c r="A39" s="26" t="s">
        <v>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31" ht="12.75" customHeight="1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L40" s="27">
        <v>10</v>
      </c>
      <c r="M40" s="27">
        <v>11</v>
      </c>
      <c r="N40" s="27">
        <v>12</v>
      </c>
      <c r="O40" s="27">
        <v>13</v>
      </c>
      <c r="P40" s="27">
        <v>14</v>
      </c>
      <c r="R40" s="53"/>
      <c r="S40" s="27">
        <v>1</v>
      </c>
      <c r="T40" s="27">
        <v>2</v>
      </c>
      <c r="U40" s="27">
        <v>3</v>
      </c>
      <c r="V40" s="27">
        <v>4</v>
      </c>
      <c r="W40" s="27">
        <v>5</v>
      </c>
      <c r="X40" s="27">
        <v>6</v>
      </c>
      <c r="Y40" s="27">
        <v>7</v>
      </c>
      <c r="Z40" s="27">
        <v>8</v>
      </c>
      <c r="AA40" s="27">
        <v>9</v>
      </c>
      <c r="AB40" s="27">
        <v>10</v>
      </c>
      <c r="AC40" s="27">
        <v>11</v>
      </c>
      <c r="AD40" s="27">
        <v>12</v>
      </c>
      <c r="AE40" s="27">
        <v>13</v>
      </c>
    </row>
    <row r="41" spans="1:31" ht="67.5" customHeight="1" x14ac:dyDescent="0.2">
      <c r="A41" s="12" t="str">
        <f>A21</f>
        <v>【年代別】</v>
      </c>
      <c r="B41" s="67" t="str">
        <f>B12</f>
        <v>調査数</v>
      </c>
      <c r="C41" s="68" t="s">
        <v>243</v>
      </c>
      <c r="D41" s="69" t="s">
        <v>241</v>
      </c>
      <c r="E41" s="69" t="s">
        <v>244</v>
      </c>
      <c r="F41" s="69" t="s">
        <v>249</v>
      </c>
      <c r="G41" s="69" t="s">
        <v>247</v>
      </c>
      <c r="H41" s="69" t="s">
        <v>246</v>
      </c>
      <c r="I41" s="70" t="s">
        <v>250</v>
      </c>
      <c r="J41" s="171" t="s">
        <v>248</v>
      </c>
      <c r="K41" s="69" t="s">
        <v>245</v>
      </c>
      <c r="L41" s="113" t="s">
        <v>242</v>
      </c>
      <c r="M41" s="69" t="s">
        <v>240</v>
      </c>
      <c r="N41" s="70" t="s">
        <v>60</v>
      </c>
      <c r="O41" s="70" t="s">
        <v>78</v>
      </c>
      <c r="P41" s="71"/>
      <c r="Q41" s="52" t="s">
        <v>35</v>
      </c>
      <c r="R41" s="12" t="str">
        <f>A41</f>
        <v>【年代別】</v>
      </c>
      <c r="S41" s="68" t="str">
        <f t="shared" ref="S41:AE41" si="19">C41</f>
        <v>交通の便がよくない</v>
      </c>
      <c r="T41" s="69" t="str">
        <f t="shared" si="19"/>
        <v>食事、買い物が不便である</v>
      </c>
      <c r="U41" s="69" t="str">
        <f t="shared" si="19"/>
        <v>医療、福祉サービスが充実していない</v>
      </c>
      <c r="V41" s="69" t="str">
        <f t="shared" si="19"/>
        <v>教育、文化、スポーツの施設が充実していない</v>
      </c>
      <c r="W41" s="69" t="str">
        <f t="shared" si="19"/>
        <v>働く場が少ない</v>
      </c>
      <c r="X41" s="69" t="str">
        <f t="shared" si="19"/>
        <v>　　　ウォーキングなど気軽に
体を動かせる場が近くにない</v>
      </c>
      <c r="Y41" s="70" t="str">
        <f t="shared" si="19"/>
        <v>住民相互の交流がない</v>
      </c>
      <c r="Z41" s="171" t="str">
        <f t="shared" si="19"/>
        <v>治安が悪い</v>
      </c>
      <c r="AA41" s="69" t="str">
        <f t="shared" si="19"/>
        <v>町並みなどの景観がよくない</v>
      </c>
      <c r="AB41" s="113" t="str">
        <f t="shared" si="19"/>
        <v>災害が多い</v>
      </c>
      <c r="AC41" s="69" t="str">
        <f t="shared" si="19"/>
        <v>自然が豊かでない</v>
      </c>
      <c r="AD41" s="70" t="str">
        <f t="shared" si="19"/>
        <v>その他</v>
      </c>
      <c r="AE41" s="71" t="str">
        <f t="shared" si="19"/>
        <v>特にない</v>
      </c>
    </row>
    <row r="42" spans="1:31" ht="12.75" customHeight="1" x14ac:dyDescent="0.2">
      <c r="A42" s="286" t="str">
        <f>A22</f>
        <v>全体(n = 139 )　　</v>
      </c>
      <c r="B42" s="122">
        <f t="shared" ref="B42:B57" si="20">B22</f>
        <v>138</v>
      </c>
      <c r="C42" s="130">
        <v>93</v>
      </c>
      <c r="D42" s="131">
        <v>80</v>
      </c>
      <c r="E42" s="131">
        <v>52</v>
      </c>
      <c r="F42" s="131">
        <v>45</v>
      </c>
      <c r="G42" s="131">
        <v>40</v>
      </c>
      <c r="H42" s="131">
        <v>20</v>
      </c>
      <c r="I42" s="132">
        <v>16</v>
      </c>
      <c r="J42" s="173">
        <v>13</v>
      </c>
      <c r="K42" s="131">
        <v>9</v>
      </c>
      <c r="L42" s="169">
        <v>7</v>
      </c>
      <c r="M42" s="131">
        <v>3</v>
      </c>
      <c r="N42" s="132">
        <f>N22</f>
        <v>28</v>
      </c>
      <c r="O42" s="132">
        <f t="shared" ref="O42:P57" si="21">O22</f>
        <v>0</v>
      </c>
      <c r="P42" s="133">
        <f>P22</f>
        <v>0</v>
      </c>
      <c r="Q42" s="185">
        <f>SUM(C42:P42)</f>
        <v>406</v>
      </c>
      <c r="R42" s="103" t="str">
        <f>A44</f>
        <v>18～19歳(n = 3 )　　</v>
      </c>
      <c r="S42" s="96">
        <f>C45</f>
        <v>100</v>
      </c>
      <c r="T42" s="97">
        <f t="shared" ref="T42:AE42" si="22">D45</f>
        <v>33.333333333333329</v>
      </c>
      <c r="U42" s="97">
        <f t="shared" si="22"/>
        <v>33.333333333333329</v>
      </c>
      <c r="V42" s="97">
        <f t="shared" si="22"/>
        <v>66.666666666666657</v>
      </c>
      <c r="W42" s="97">
        <f t="shared" si="22"/>
        <v>0</v>
      </c>
      <c r="X42" s="97">
        <f t="shared" si="22"/>
        <v>33.333333333333329</v>
      </c>
      <c r="Y42" s="98">
        <f t="shared" si="22"/>
        <v>0</v>
      </c>
      <c r="Z42" s="181">
        <f t="shared" si="22"/>
        <v>33.333333333333329</v>
      </c>
      <c r="AA42" s="97">
        <f t="shared" si="22"/>
        <v>33.333333333333329</v>
      </c>
      <c r="AB42" s="177">
        <f t="shared" si="22"/>
        <v>0</v>
      </c>
      <c r="AC42" s="97">
        <f t="shared" si="22"/>
        <v>33.333333333333329</v>
      </c>
      <c r="AD42" s="98">
        <f t="shared" si="22"/>
        <v>0</v>
      </c>
      <c r="AE42" s="99">
        <f t="shared" si="22"/>
        <v>0</v>
      </c>
    </row>
    <row r="43" spans="1:31" ht="12.75" customHeight="1" x14ac:dyDescent="0.2">
      <c r="A43" s="287"/>
      <c r="B43" s="123">
        <f t="shared" si="20"/>
        <v>100</v>
      </c>
      <c r="C43" s="134">
        <v>67.391304347826093</v>
      </c>
      <c r="D43" s="135">
        <v>57.971014492753625</v>
      </c>
      <c r="E43" s="135">
        <v>37.681159420289859</v>
      </c>
      <c r="F43" s="135">
        <v>32.608695652173914</v>
      </c>
      <c r="G43" s="135">
        <v>28.985507246376812</v>
      </c>
      <c r="H43" s="135">
        <v>14.492753623188406</v>
      </c>
      <c r="I43" s="136">
        <v>11.594202898550725</v>
      </c>
      <c r="J43" s="174">
        <v>9.4202898550724647</v>
      </c>
      <c r="K43" s="135">
        <v>6.5217391304347823</v>
      </c>
      <c r="L43" s="156">
        <v>5.0724637681159424</v>
      </c>
      <c r="M43" s="135">
        <v>2.1739130434782608</v>
      </c>
      <c r="N43" s="136">
        <f>N23</f>
        <v>20.289855072463769</v>
      </c>
      <c r="O43" s="136">
        <f t="shared" si="21"/>
        <v>0</v>
      </c>
      <c r="P43" s="137">
        <f>P23</f>
        <v>0</v>
      </c>
      <c r="R43" s="103" t="str">
        <f>A46</f>
        <v>20～29歳(n = 10 )　　</v>
      </c>
      <c r="S43" s="96">
        <f>C47</f>
        <v>60</v>
      </c>
      <c r="T43" s="97">
        <f t="shared" ref="T43:AE43" si="23">D47</f>
        <v>50</v>
      </c>
      <c r="U43" s="97">
        <f t="shared" si="23"/>
        <v>30</v>
      </c>
      <c r="V43" s="97">
        <f t="shared" si="23"/>
        <v>40</v>
      </c>
      <c r="W43" s="97">
        <f t="shared" si="23"/>
        <v>30</v>
      </c>
      <c r="X43" s="97">
        <f t="shared" si="23"/>
        <v>30</v>
      </c>
      <c r="Y43" s="98">
        <f t="shared" si="23"/>
        <v>0</v>
      </c>
      <c r="Z43" s="181">
        <f t="shared" si="23"/>
        <v>20</v>
      </c>
      <c r="AA43" s="97">
        <f t="shared" si="23"/>
        <v>10</v>
      </c>
      <c r="AB43" s="177">
        <f t="shared" si="23"/>
        <v>0</v>
      </c>
      <c r="AC43" s="97">
        <f t="shared" si="23"/>
        <v>0</v>
      </c>
      <c r="AD43" s="98">
        <f t="shared" si="23"/>
        <v>20</v>
      </c>
      <c r="AE43" s="99">
        <f t="shared" si="23"/>
        <v>0</v>
      </c>
    </row>
    <row r="44" spans="1:31" ht="12.75" customHeight="1" x14ac:dyDescent="0.2">
      <c r="A44" s="286" t="str">
        <f>A24</f>
        <v>18～19歳(n = 3 )　　</v>
      </c>
      <c r="B44" s="122">
        <f t="shared" si="20"/>
        <v>3</v>
      </c>
      <c r="C44" s="138">
        <v>3</v>
      </c>
      <c r="D44" s="139">
        <v>1</v>
      </c>
      <c r="E44" s="139">
        <v>1</v>
      </c>
      <c r="F44" s="139">
        <v>2</v>
      </c>
      <c r="G44" s="139">
        <v>0</v>
      </c>
      <c r="H44" s="139">
        <v>1</v>
      </c>
      <c r="I44" s="149">
        <v>0</v>
      </c>
      <c r="J44" s="175">
        <v>1</v>
      </c>
      <c r="K44" s="139">
        <v>1</v>
      </c>
      <c r="L44" s="154">
        <v>0</v>
      </c>
      <c r="M44" s="139">
        <v>1</v>
      </c>
      <c r="N44" s="132">
        <f t="shared" ref="N44:N57" si="24">N24</f>
        <v>0</v>
      </c>
      <c r="O44" s="132">
        <f t="shared" si="21"/>
        <v>0</v>
      </c>
      <c r="P44" s="133">
        <f t="shared" si="21"/>
        <v>0</v>
      </c>
      <c r="R44" s="103" t="str">
        <f>A48</f>
        <v>30～39歳(n = 13 )　　</v>
      </c>
      <c r="S44" s="96">
        <f>C49</f>
        <v>69.230769230769226</v>
      </c>
      <c r="T44" s="97">
        <f t="shared" ref="T44:AE44" si="25">D49</f>
        <v>61.53846153846154</v>
      </c>
      <c r="U44" s="97">
        <f t="shared" si="25"/>
        <v>30.76923076923077</v>
      </c>
      <c r="V44" s="97">
        <f t="shared" si="25"/>
        <v>46.153846153846153</v>
      </c>
      <c r="W44" s="97">
        <f t="shared" si="25"/>
        <v>38.461538461538467</v>
      </c>
      <c r="X44" s="97">
        <f t="shared" si="25"/>
        <v>38.461538461538467</v>
      </c>
      <c r="Y44" s="98">
        <f t="shared" si="25"/>
        <v>7.6923076923076925</v>
      </c>
      <c r="Z44" s="181">
        <f t="shared" si="25"/>
        <v>0</v>
      </c>
      <c r="AA44" s="97">
        <f t="shared" si="25"/>
        <v>0</v>
      </c>
      <c r="AB44" s="177">
        <f t="shared" si="25"/>
        <v>0</v>
      </c>
      <c r="AC44" s="97">
        <f t="shared" si="25"/>
        <v>0</v>
      </c>
      <c r="AD44" s="98">
        <f t="shared" si="25"/>
        <v>30.76923076923077</v>
      </c>
      <c r="AE44" s="99">
        <f t="shared" si="25"/>
        <v>0</v>
      </c>
    </row>
    <row r="45" spans="1:31" ht="12.75" customHeight="1" x14ac:dyDescent="0.2">
      <c r="A45" s="287"/>
      <c r="B45" s="123">
        <f t="shared" si="20"/>
        <v>2.1739130434782608</v>
      </c>
      <c r="C45" s="134">
        <v>100</v>
      </c>
      <c r="D45" s="135">
        <v>33.333333333333329</v>
      </c>
      <c r="E45" s="135">
        <v>33.333333333333329</v>
      </c>
      <c r="F45" s="135">
        <v>66.666666666666657</v>
      </c>
      <c r="G45" s="135">
        <v>0</v>
      </c>
      <c r="H45" s="135">
        <v>33.333333333333329</v>
      </c>
      <c r="I45" s="136">
        <v>0</v>
      </c>
      <c r="J45" s="174">
        <v>33.333333333333329</v>
      </c>
      <c r="K45" s="135">
        <v>33.333333333333329</v>
      </c>
      <c r="L45" s="156">
        <v>0</v>
      </c>
      <c r="M45" s="135">
        <v>33.333333333333329</v>
      </c>
      <c r="N45" s="136">
        <f t="shared" si="24"/>
        <v>0</v>
      </c>
      <c r="O45" s="136">
        <f t="shared" si="21"/>
        <v>0</v>
      </c>
      <c r="P45" s="137">
        <f t="shared" si="21"/>
        <v>0</v>
      </c>
      <c r="R45" s="103" t="str">
        <f>A50</f>
        <v>40～49歳(n = 28 )　　</v>
      </c>
      <c r="S45" s="96">
        <f t="shared" ref="S45:AE45" si="26">C51</f>
        <v>71.428571428571431</v>
      </c>
      <c r="T45" s="97">
        <f t="shared" si="26"/>
        <v>53.571428571428569</v>
      </c>
      <c r="U45" s="97">
        <f t="shared" si="26"/>
        <v>32.142857142857146</v>
      </c>
      <c r="V45" s="97">
        <f t="shared" si="26"/>
        <v>42.857142857142854</v>
      </c>
      <c r="W45" s="97">
        <f t="shared" si="26"/>
        <v>39.285714285714285</v>
      </c>
      <c r="X45" s="97">
        <f t="shared" si="26"/>
        <v>10.714285714285714</v>
      </c>
      <c r="Y45" s="98">
        <f t="shared" si="26"/>
        <v>3.5714285714285712</v>
      </c>
      <c r="Z45" s="181">
        <f t="shared" si="26"/>
        <v>7.1428571428571423</v>
      </c>
      <c r="AA45" s="97">
        <f t="shared" si="26"/>
        <v>7.1428571428571423</v>
      </c>
      <c r="AB45" s="177">
        <f t="shared" si="26"/>
        <v>7.1428571428571423</v>
      </c>
      <c r="AC45" s="97">
        <f t="shared" si="26"/>
        <v>0</v>
      </c>
      <c r="AD45" s="98">
        <f t="shared" si="26"/>
        <v>32.142857142857146</v>
      </c>
      <c r="AE45" s="99">
        <f t="shared" si="26"/>
        <v>0</v>
      </c>
    </row>
    <row r="46" spans="1:31" ht="13.5" customHeight="1" x14ac:dyDescent="0.2">
      <c r="A46" s="286" t="str">
        <f>A26</f>
        <v>20～29歳(n = 10 )　　</v>
      </c>
      <c r="B46" s="122">
        <f t="shared" si="20"/>
        <v>10</v>
      </c>
      <c r="C46" s="138">
        <v>6</v>
      </c>
      <c r="D46" s="139">
        <v>5</v>
      </c>
      <c r="E46" s="139">
        <v>3</v>
      </c>
      <c r="F46" s="139">
        <v>4</v>
      </c>
      <c r="G46" s="139">
        <v>3</v>
      </c>
      <c r="H46" s="139">
        <v>3</v>
      </c>
      <c r="I46" s="149">
        <v>0</v>
      </c>
      <c r="J46" s="175">
        <v>2</v>
      </c>
      <c r="K46" s="139">
        <v>1</v>
      </c>
      <c r="L46" s="154">
        <v>0</v>
      </c>
      <c r="M46" s="139">
        <v>0</v>
      </c>
      <c r="N46" s="132">
        <f t="shared" si="24"/>
        <v>2</v>
      </c>
      <c r="O46" s="132">
        <f t="shared" si="21"/>
        <v>0</v>
      </c>
      <c r="P46" s="133">
        <f t="shared" si="21"/>
        <v>0</v>
      </c>
      <c r="R46" s="103" t="str">
        <f>A52</f>
        <v>50～59歳(n = 29 )　　</v>
      </c>
      <c r="S46" s="96">
        <f t="shared" ref="S46:AE46" si="27">C53</f>
        <v>68.965517241379317</v>
      </c>
      <c r="T46" s="97">
        <f t="shared" si="27"/>
        <v>58.620689655172406</v>
      </c>
      <c r="U46" s="97">
        <f t="shared" si="27"/>
        <v>55.172413793103445</v>
      </c>
      <c r="V46" s="97">
        <f t="shared" si="27"/>
        <v>31.03448275862069</v>
      </c>
      <c r="W46" s="97">
        <f t="shared" si="27"/>
        <v>34.482758620689658</v>
      </c>
      <c r="X46" s="97">
        <f t="shared" si="27"/>
        <v>20.689655172413794</v>
      </c>
      <c r="Y46" s="98">
        <f t="shared" si="27"/>
        <v>10.344827586206897</v>
      </c>
      <c r="Z46" s="181">
        <f t="shared" si="27"/>
        <v>10.344827586206897</v>
      </c>
      <c r="AA46" s="97">
        <f t="shared" si="27"/>
        <v>6.8965517241379306</v>
      </c>
      <c r="AB46" s="177">
        <f t="shared" si="27"/>
        <v>10.344827586206897</v>
      </c>
      <c r="AC46" s="97">
        <f t="shared" si="27"/>
        <v>6.8965517241379306</v>
      </c>
      <c r="AD46" s="98">
        <f t="shared" si="27"/>
        <v>20.689655172413794</v>
      </c>
      <c r="AE46" s="99">
        <f t="shared" si="27"/>
        <v>0</v>
      </c>
    </row>
    <row r="47" spans="1:31" ht="13.5" customHeight="1" x14ac:dyDescent="0.2">
      <c r="A47" s="287"/>
      <c r="B47" s="123">
        <f t="shared" si="20"/>
        <v>7.2463768115942031</v>
      </c>
      <c r="C47" s="134">
        <v>60</v>
      </c>
      <c r="D47" s="135">
        <v>50</v>
      </c>
      <c r="E47" s="135">
        <v>30</v>
      </c>
      <c r="F47" s="135">
        <v>40</v>
      </c>
      <c r="G47" s="135">
        <v>30</v>
      </c>
      <c r="H47" s="135">
        <v>30</v>
      </c>
      <c r="I47" s="136">
        <v>0</v>
      </c>
      <c r="J47" s="174">
        <v>20</v>
      </c>
      <c r="K47" s="135">
        <v>10</v>
      </c>
      <c r="L47" s="156">
        <v>0</v>
      </c>
      <c r="M47" s="135">
        <v>0</v>
      </c>
      <c r="N47" s="136">
        <f t="shared" si="24"/>
        <v>20</v>
      </c>
      <c r="O47" s="136">
        <f t="shared" si="21"/>
        <v>0</v>
      </c>
      <c r="P47" s="137">
        <f t="shared" si="21"/>
        <v>0</v>
      </c>
      <c r="R47" s="104" t="str">
        <f>A54</f>
        <v>60～69歳(n = 26 )　　</v>
      </c>
      <c r="S47" s="105">
        <f t="shared" ref="S47:AE47" si="28">C55</f>
        <v>69.230769230769226</v>
      </c>
      <c r="T47" s="106">
        <f t="shared" si="28"/>
        <v>61.53846153846154</v>
      </c>
      <c r="U47" s="106">
        <f t="shared" si="28"/>
        <v>38.461538461538467</v>
      </c>
      <c r="V47" s="106">
        <f t="shared" si="28"/>
        <v>26.923076923076923</v>
      </c>
      <c r="W47" s="106">
        <f t="shared" si="28"/>
        <v>26.923076923076923</v>
      </c>
      <c r="X47" s="106">
        <f t="shared" si="28"/>
        <v>3.8461538461538463</v>
      </c>
      <c r="Y47" s="119">
        <f t="shared" si="28"/>
        <v>15.384615384615385</v>
      </c>
      <c r="Z47" s="182">
        <f t="shared" si="28"/>
        <v>15.384615384615385</v>
      </c>
      <c r="AA47" s="106">
        <f t="shared" si="28"/>
        <v>7.6923076923076925</v>
      </c>
      <c r="AB47" s="178">
        <f t="shared" si="28"/>
        <v>7.6923076923076925</v>
      </c>
      <c r="AC47" s="106">
        <f t="shared" si="28"/>
        <v>0</v>
      </c>
      <c r="AD47" s="119">
        <f t="shared" si="28"/>
        <v>11.538461538461538</v>
      </c>
      <c r="AE47" s="107">
        <f t="shared" si="28"/>
        <v>0</v>
      </c>
    </row>
    <row r="48" spans="1:31" ht="13.5" customHeight="1" x14ac:dyDescent="0.2">
      <c r="A48" s="286" t="str">
        <f>A28</f>
        <v>30～39歳(n = 13 )　　</v>
      </c>
      <c r="B48" s="122">
        <f t="shared" si="20"/>
        <v>13</v>
      </c>
      <c r="C48" s="138">
        <v>9</v>
      </c>
      <c r="D48" s="139">
        <v>8</v>
      </c>
      <c r="E48" s="139">
        <v>4</v>
      </c>
      <c r="F48" s="139">
        <v>6</v>
      </c>
      <c r="G48" s="139">
        <v>5</v>
      </c>
      <c r="H48" s="139">
        <v>5</v>
      </c>
      <c r="I48" s="149">
        <v>1</v>
      </c>
      <c r="J48" s="175">
        <v>0</v>
      </c>
      <c r="K48" s="139">
        <v>0</v>
      </c>
      <c r="L48" s="154">
        <v>0</v>
      </c>
      <c r="M48" s="139">
        <v>0</v>
      </c>
      <c r="N48" s="132">
        <f t="shared" si="24"/>
        <v>4</v>
      </c>
      <c r="O48" s="132">
        <f t="shared" si="21"/>
        <v>0</v>
      </c>
      <c r="P48" s="133">
        <f t="shared" si="21"/>
        <v>0</v>
      </c>
      <c r="R48" s="102" t="str">
        <f>A56</f>
        <v>70歳以上(n = 29 )　　</v>
      </c>
      <c r="S48" s="86">
        <f t="shared" ref="S48:AE48" si="29">C57</f>
        <v>58.620689655172406</v>
      </c>
      <c r="T48" s="87">
        <f t="shared" si="29"/>
        <v>62.068965517241381</v>
      </c>
      <c r="U48" s="87">
        <f t="shared" si="29"/>
        <v>31.03448275862069</v>
      </c>
      <c r="V48" s="87">
        <f t="shared" si="29"/>
        <v>17.241379310344829</v>
      </c>
      <c r="W48" s="87">
        <f t="shared" si="29"/>
        <v>13.793103448275861</v>
      </c>
      <c r="X48" s="87">
        <f t="shared" si="29"/>
        <v>3.4482758620689653</v>
      </c>
      <c r="Y48" s="88">
        <f t="shared" si="29"/>
        <v>24.137931034482758</v>
      </c>
      <c r="Z48" s="183">
        <f t="shared" si="29"/>
        <v>3.4482758620689653</v>
      </c>
      <c r="AA48" s="87">
        <f t="shared" si="29"/>
        <v>3.4482758620689653</v>
      </c>
      <c r="AB48" s="179">
        <f t="shared" si="29"/>
        <v>0</v>
      </c>
      <c r="AC48" s="87">
        <f t="shared" si="29"/>
        <v>0</v>
      </c>
      <c r="AD48" s="88">
        <f t="shared" si="29"/>
        <v>13.793103448275861</v>
      </c>
      <c r="AE48" s="89">
        <f t="shared" si="29"/>
        <v>0</v>
      </c>
    </row>
    <row r="49" spans="1:19" ht="13.5" customHeight="1" x14ac:dyDescent="0.2">
      <c r="A49" s="287"/>
      <c r="B49" s="123">
        <f t="shared" si="20"/>
        <v>9.4202898550724647</v>
      </c>
      <c r="C49" s="134">
        <v>69.230769230769226</v>
      </c>
      <c r="D49" s="135">
        <v>61.53846153846154</v>
      </c>
      <c r="E49" s="135">
        <v>30.76923076923077</v>
      </c>
      <c r="F49" s="135">
        <v>46.153846153846153</v>
      </c>
      <c r="G49" s="135">
        <v>38.461538461538467</v>
      </c>
      <c r="H49" s="135">
        <v>38.461538461538467</v>
      </c>
      <c r="I49" s="136">
        <v>7.6923076923076925</v>
      </c>
      <c r="J49" s="174">
        <v>0</v>
      </c>
      <c r="K49" s="135">
        <v>0</v>
      </c>
      <c r="L49" s="156">
        <v>0</v>
      </c>
      <c r="M49" s="135">
        <v>0</v>
      </c>
      <c r="N49" s="136">
        <f t="shared" si="24"/>
        <v>30.76923076923077</v>
      </c>
      <c r="O49" s="136">
        <f t="shared" si="21"/>
        <v>0</v>
      </c>
      <c r="P49" s="137">
        <f t="shared" si="21"/>
        <v>0</v>
      </c>
    </row>
    <row r="50" spans="1:19" x14ac:dyDescent="0.2">
      <c r="A50" s="286" t="str">
        <f>A30</f>
        <v>40～49歳(n = 28 )　　</v>
      </c>
      <c r="B50" s="122">
        <f t="shared" si="20"/>
        <v>28</v>
      </c>
      <c r="C50" s="138">
        <v>20</v>
      </c>
      <c r="D50" s="139">
        <v>15</v>
      </c>
      <c r="E50" s="139">
        <v>9</v>
      </c>
      <c r="F50" s="139">
        <v>12</v>
      </c>
      <c r="G50" s="139">
        <v>11</v>
      </c>
      <c r="H50" s="139">
        <v>3</v>
      </c>
      <c r="I50" s="149">
        <v>1</v>
      </c>
      <c r="J50" s="175">
        <v>2</v>
      </c>
      <c r="K50" s="139">
        <v>2</v>
      </c>
      <c r="L50" s="154">
        <v>2</v>
      </c>
      <c r="M50" s="139">
        <v>0</v>
      </c>
      <c r="N50" s="132">
        <f t="shared" si="24"/>
        <v>9</v>
      </c>
      <c r="O50" s="132">
        <f t="shared" si="21"/>
        <v>0</v>
      </c>
      <c r="P50" s="133">
        <f t="shared" si="21"/>
        <v>0</v>
      </c>
    </row>
    <row r="51" spans="1:19" x14ac:dyDescent="0.2">
      <c r="A51" s="287"/>
      <c r="B51" s="123">
        <f t="shared" si="20"/>
        <v>20.289855072463769</v>
      </c>
      <c r="C51" s="134">
        <v>71.428571428571431</v>
      </c>
      <c r="D51" s="135">
        <v>53.571428571428569</v>
      </c>
      <c r="E51" s="135">
        <v>32.142857142857146</v>
      </c>
      <c r="F51" s="135">
        <v>42.857142857142854</v>
      </c>
      <c r="G51" s="135">
        <v>39.285714285714285</v>
      </c>
      <c r="H51" s="135">
        <v>10.714285714285714</v>
      </c>
      <c r="I51" s="136">
        <v>3.5714285714285712</v>
      </c>
      <c r="J51" s="174">
        <v>7.1428571428571423</v>
      </c>
      <c r="K51" s="135">
        <v>7.1428571428571423</v>
      </c>
      <c r="L51" s="156">
        <v>7.1428571428571423</v>
      </c>
      <c r="M51" s="135">
        <v>0</v>
      </c>
      <c r="N51" s="136">
        <f t="shared" si="24"/>
        <v>32.142857142857146</v>
      </c>
      <c r="O51" s="136">
        <f t="shared" si="21"/>
        <v>0</v>
      </c>
      <c r="P51" s="137">
        <f t="shared" si="21"/>
        <v>0</v>
      </c>
    </row>
    <row r="52" spans="1:19" x14ac:dyDescent="0.2">
      <c r="A52" s="286" t="str">
        <f>A32</f>
        <v>50～59歳(n = 29 )　　</v>
      </c>
      <c r="B52" s="122">
        <f t="shared" si="20"/>
        <v>29</v>
      </c>
      <c r="C52" s="138">
        <v>20</v>
      </c>
      <c r="D52" s="139">
        <v>17</v>
      </c>
      <c r="E52" s="139">
        <v>16</v>
      </c>
      <c r="F52" s="139">
        <v>9</v>
      </c>
      <c r="G52" s="139">
        <v>10</v>
      </c>
      <c r="H52" s="139">
        <v>6</v>
      </c>
      <c r="I52" s="149">
        <v>3</v>
      </c>
      <c r="J52" s="175">
        <v>3</v>
      </c>
      <c r="K52" s="139">
        <v>2</v>
      </c>
      <c r="L52" s="154">
        <v>3</v>
      </c>
      <c r="M52" s="139">
        <v>2</v>
      </c>
      <c r="N52" s="132">
        <f t="shared" si="24"/>
        <v>6</v>
      </c>
      <c r="O52" s="132">
        <f t="shared" si="21"/>
        <v>0</v>
      </c>
      <c r="P52" s="133">
        <f t="shared" si="21"/>
        <v>0</v>
      </c>
    </row>
    <row r="53" spans="1:19" x14ac:dyDescent="0.2">
      <c r="A53" s="287"/>
      <c r="B53" s="123">
        <f t="shared" si="20"/>
        <v>21.014492753623188</v>
      </c>
      <c r="C53" s="134">
        <v>68.965517241379317</v>
      </c>
      <c r="D53" s="135">
        <v>58.620689655172406</v>
      </c>
      <c r="E53" s="135">
        <v>55.172413793103445</v>
      </c>
      <c r="F53" s="135">
        <v>31.03448275862069</v>
      </c>
      <c r="G53" s="135">
        <v>34.482758620689658</v>
      </c>
      <c r="H53" s="135">
        <v>20.689655172413794</v>
      </c>
      <c r="I53" s="136">
        <v>10.344827586206897</v>
      </c>
      <c r="J53" s="174">
        <v>10.344827586206897</v>
      </c>
      <c r="K53" s="135">
        <v>6.8965517241379306</v>
      </c>
      <c r="L53" s="156">
        <v>10.344827586206897</v>
      </c>
      <c r="M53" s="135">
        <v>6.8965517241379306</v>
      </c>
      <c r="N53" s="136">
        <f t="shared" si="24"/>
        <v>20.689655172413794</v>
      </c>
      <c r="O53" s="136">
        <f t="shared" si="21"/>
        <v>0</v>
      </c>
      <c r="P53" s="137">
        <f t="shared" si="21"/>
        <v>0</v>
      </c>
    </row>
    <row r="54" spans="1:19" x14ac:dyDescent="0.2">
      <c r="A54" s="286" t="str">
        <f>A34</f>
        <v>60～69歳(n = 26 )　　</v>
      </c>
      <c r="B54" s="122">
        <f t="shared" si="20"/>
        <v>26</v>
      </c>
      <c r="C54" s="138">
        <v>18</v>
      </c>
      <c r="D54" s="139">
        <v>16</v>
      </c>
      <c r="E54" s="139">
        <v>10</v>
      </c>
      <c r="F54" s="139">
        <v>7</v>
      </c>
      <c r="G54" s="139">
        <v>7</v>
      </c>
      <c r="H54" s="139">
        <v>1</v>
      </c>
      <c r="I54" s="149">
        <v>4</v>
      </c>
      <c r="J54" s="175">
        <v>4</v>
      </c>
      <c r="K54" s="139">
        <v>2</v>
      </c>
      <c r="L54" s="154">
        <v>2</v>
      </c>
      <c r="M54" s="139">
        <v>0</v>
      </c>
      <c r="N54" s="132">
        <f t="shared" si="24"/>
        <v>3</v>
      </c>
      <c r="O54" s="132">
        <f t="shared" si="21"/>
        <v>0</v>
      </c>
      <c r="P54" s="133">
        <f t="shared" si="21"/>
        <v>0</v>
      </c>
    </row>
    <row r="55" spans="1:19" x14ac:dyDescent="0.2">
      <c r="A55" s="287"/>
      <c r="B55" s="123">
        <f t="shared" si="20"/>
        <v>18.840579710144929</v>
      </c>
      <c r="C55" s="134">
        <v>69.230769230769226</v>
      </c>
      <c r="D55" s="135">
        <v>61.53846153846154</v>
      </c>
      <c r="E55" s="135">
        <v>38.461538461538467</v>
      </c>
      <c r="F55" s="135">
        <v>26.923076923076923</v>
      </c>
      <c r="G55" s="135">
        <v>26.923076923076923</v>
      </c>
      <c r="H55" s="135">
        <v>3.8461538461538463</v>
      </c>
      <c r="I55" s="136">
        <v>15.384615384615385</v>
      </c>
      <c r="J55" s="174">
        <v>15.384615384615385</v>
      </c>
      <c r="K55" s="135">
        <v>7.6923076923076925</v>
      </c>
      <c r="L55" s="156">
        <v>7.6923076923076925</v>
      </c>
      <c r="M55" s="135">
        <v>0</v>
      </c>
      <c r="N55" s="136">
        <f t="shared" si="24"/>
        <v>11.538461538461538</v>
      </c>
      <c r="O55" s="136">
        <f t="shared" si="21"/>
        <v>0</v>
      </c>
      <c r="P55" s="137">
        <f t="shared" si="21"/>
        <v>0</v>
      </c>
    </row>
    <row r="56" spans="1:19" x14ac:dyDescent="0.2">
      <c r="A56" s="286" t="str">
        <f>A36</f>
        <v>70歳以上(n = 29 )　　</v>
      </c>
      <c r="B56" s="122">
        <f t="shared" si="20"/>
        <v>29</v>
      </c>
      <c r="C56" s="138">
        <v>17</v>
      </c>
      <c r="D56" s="139">
        <v>18</v>
      </c>
      <c r="E56" s="139">
        <v>9</v>
      </c>
      <c r="F56" s="139">
        <v>5</v>
      </c>
      <c r="G56" s="139">
        <v>4</v>
      </c>
      <c r="H56" s="139">
        <v>1</v>
      </c>
      <c r="I56" s="149">
        <v>7</v>
      </c>
      <c r="J56" s="175">
        <v>1</v>
      </c>
      <c r="K56" s="139">
        <v>1</v>
      </c>
      <c r="L56" s="154">
        <v>0</v>
      </c>
      <c r="M56" s="139">
        <v>0</v>
      </c>
      <c r="N56" s="132">
        <f t="shared" si="24"/>
        <v>4</v>
      </c>
      <c r="O56" s="132">
        <f t="shared" si="21"/>
        <v>0</v>
      </c>
      <c r="P56" s="133">
        <f t="shared" si="21"/>
        <v>0</v>
      </c>
    </row>
    <row r="57" spans="1:19" x14ac:dyDescent="0.2">
      <c r="A57" s="287"/>
      <c r="B57" s="123">
        <f t="shared" si="20"/>
        <v>21.014492753623188</v>
      </c>
      <c r="C57" s="134">
        <v>58.620689655172406</v>
      </c>
      <c r="D57" s="135">
        <v>62.068965517241381</v>
      </c>
      <c r="E57" s="135">
        <v>31.03448275862069</v>
      </c>
      <c r="F57" s="135">
        <v>17.241379310344829</v>
      </c>
      <c r="G57" s="135">
        <v>13.793103448275861</v>
      </c>
      <c r="H57" s="135">
        <v>3.4482758620689653</v>
      </c>
      <c r="I57" s="136">
        <v>24.137931034482758</v>
      </c>
      <c r="J57" s="174">
        <v>3.4482758620689653</v>
      </c>
      <c r="K57" s="135">
        <v>3.4482758620689653</v>
      </c>
      <c r="L57" s="156">
        <v>0</v>
      </c>
      <c r="M57" s="135">
        <v>0</v>
      </c>
      <c r="N57" s="136">
        <f t="shared" si="24"/>
        <v>13.793103448275861</v>
      </c>
      <c r="O57" s="136">
        <f t="shared" si="21"/>
        <v>0</v>
      </c>
      <c r="P57" s="137">
        <f t="shared" si="21"/>
        <v>0</v>
      </c>
    </row>
    <row r="59" spans="1:19" x14ac:dyDescent="0.2">
      <c r="A59" s="3" t="s">
        <v>175</v>
      </c>
      <c r="B59" s="1" t="str">
        <f>B20</f>
        <v>住んでいる地域が住みにくいと感じる点</v>
      </c>
      <c r="C59" s="8"/>
      <c r="D59" s="9"/>
      <c r="E59" s="8"/>
      <c r="F59" s="8"/>
      <c r="G59" s="8"/>
      <c r="H59" s="9" t="s">
        <v>1</v>
      </c>
      <c r="I59" s="8"/>
      <c r="J59" s="8"/>
      <c r="K59" s="8"/>
      <c r="L59" s="8"/>
      <c r="M59" s="8"/>
      <c r="N59" s="8"/>
      <c r="O59" s="8"/>
      <c r="P59" s="8"/>
    </row>
    <row r="60" spans="1:19" ht="86.4" x14ac:dyDescent="0.2">
      <c r="A60" s="13" t="s">
        <v>27</v>
      </c>
      <c r="B60" s="67" t="str">
        <f>B21</f>
        <v>調査数</v>
      </c>
      <c r="C60" s="68" t="str">
        <f t="shared" ref="C60:P60" si="30">C21</f>
        <v>自然が豊かでない</v>
      </c>
      <c r="D60" s="69" t="str">
        <f t="shared" si="30"/>
        <v>町並みなどの景観がよくない</v>
      </c>
      <c r="E60" s="69" t="str">
        <f t="shared" si="30"/>
        <v>　　　ウォーキングなど気軽に
体を動かせる場が近くにない</v>
      </c>
      <c r="F60" s="69" t="str">
        <f t="shared" si="30"/>
        <v>食事、買い物が不便である</v>
      </c>
      <c r="G60" s="69" t="str">
        <f t="shared" si="30"/>
        <v>交通の便がよくない</v>
      </c>
      <c r="H60" s="69" t="str">
        <f t="shared" si="30"/>
        <v>働く場が少ない</v>
      </c>
      <c r="I60" s="70" t="str">
        <f t="shared" si="30"/>
        <v>教育、文化、スポーツの施設が充実していない</v>
      </c>
      <c r="J60" s="171" t="str">
        <f t="shared" si="30"/>
        <v>医療、福祉サービスが充実していない</v>
      </c>
      <c r="K60" s="69" t="str">
        <f t="shared" si="30"/>
        <v>住民相互の交流がない</v>
      </c>
      <c r="L60" s="113" t="str">
        <f t="shared" si="30"/>
        <v>治安が悪い</v>
      </c>
      <c r="M60" s="69" t="str">
        <f t="shared" si="30"/>
        <v>災害が多い</v>
      </c>
      <c r="N60" s="70" t="str">
        <f t="shared" si="30"/>
        <v>その他</v>
      </c>
      <c r="O60" s="70" t="str">
        <f t="shared" si="30"/>
        <v>特にない</v>
      </c>
      <c r="P60" s="71">
        <f t="shared" si="30"/>
        <v>0</v>
      </c>
      <c r="Q60" s="186" t="s">
        <v>159</v>
      </c>
      <c r="R60" s="223" t="s">
        <v>251</v>
      </c>
    </row>
    <row r="61" spans="1:19" x14ac:dyDescent="0.2">
      <c r="A61" s="286" t="str">
        <f>A42</f>
        <v>全体(n = 139 )　　</v>
      </c>
      <c r="B61" s="28">
        <f>SUM(B63,B65,B67,B69,B71)</f>
        <v>141</v>
      </c>
      <c r="C61" s="28">
        <f>SUM(C63,C65,C67,C69,C71)</f>
        <v>3</v>
      </c>
      <c r="D61" s="28">
        <f t="shared" ref="D61:O61" si="31">SUM(D63,D65,D67,D69,D71)</f>
        <v>9</v>
      </c>
      <c r="E61" s="28">
        <f t="shared" si="31"/>
        <v>20</v>
      </c>
      <c r="F61" s="28">
        <f t="shared" si="31"/>
        <v>82</v>
      </c>
      <c r="G61" s="28">
        <f t="shared" si="31"/>
        <v>96</v>
      </c>
      <c r="H61" s="28">
        <f t="shared" si="31"/>
        <v>41</v>
      </c>
      <c r="I61" s="28">
        <f t="shared" si="31"/>
        <v>45</v>
      </c>
      <c r="J61" s="28">
        <f t="shared" si="31"/>
        <v>54</v>
      </c>
      <c r="K61" s="28">
        <f t="shared" si="31"/>
        <v>16</v>
      </c>
      <c r="L61" s="28">
        <f t="shared" si="31"/>
        <v>13</v>
      </c>
      <c r="M61" s="28">
        <f t="shared" si="31"/>
        <v>7</v>
      </c>
      <c r="N61" s="28">
        <f t="shared" si="31"/>
        <v>28</v>
      </c>
      <c r="O61" s="28">
        <f t="shared" si="31"/>
        <v>0</v>
      </c>
      <c r="P61" s="28"/>
      <c r="Q61" s="214">
        <f>SUM($C61:P61)</f>
        <v>414</v>
      </c>
      <c r="R61" s="185">
        <f>B61</f>
        <v>141</v>
      </c>
    </row>
    <row r="62" spans="1:19" x14ac:dyDescent="0.2">
      <c r="A62" s="287"/>
      <c r="B62" s="37">
        <v>100</v>
      </c>
      <c r="C62" s="20">
        <f t="shared" ref="C62:O62" si="32">C61/$B61*100</f>
        <v>2.1276595744680851</v>
      </c>
      <c r="D62" s="20">
        <f t="shared" si="32"/>
        <v>6.3829787234042552</v>
      </c>
      <c r="E62" s="20">
        <f t="shared" si="32"/>
        <v>14.184397163120568</v>
      </c>
      <c r="F62" s="20">
        <f t="shared" si="32"/>
        <v>58.156028368794324</v>
      </c>
      <c r="G62" s="20">
        <f t="shared" si="32"/>
        <v>68.085106382978722</v>
      </c>
      <c r="H62" s="20">
        <f t="shared" si="32"/>
        <v>29.078014184397162</v>
      </c>
      <c r="I62" s="20">
        <f t="shared" si="32"/>
        <v>31.914893617021278</v>
      </c>
      <c r="J62" s="20">
        <f t="shared" si="32"/>
        <v>38.297872340425535</v>
      </c>
      <c r="K62" s="20">
        <f t="shared" si="32"/>
        <v>11.347517730496454</v>
      </c>
      <c r="L62" s="20">
        <f t="shared" si="32"/>
        <v>9.2198581560283674</v>
      </c>
      <c r="M62" s="20">
        <f t="shared" si="32"/>
        <v>4.9645390070921991</v>
      </c>
      <c r="N62" s="20">
        <f t="shared" si="32"/>
        <v>19.858156028368796</v>
      </c>
      <c r="O62" s="20">
        <f t="shared" si="32"/>
        <v>0</v>
      </c>
      <c r="P62" s="20"/>
      <c r="Q62" s="214"/>
    </row>
    <row r="63" spans="1:19" ht="13.5" customHeight="1" x14ac:dyDescent="0.2">
      <c r="A63" s="318" t="str">
        <f>"岐阜圏域(n = "&amp;B63&amp;" )　　"</f>
        <v>岐阜圏域(n = 46 )　　</v>
      </c>
      <c r="B63" s="36">
        <v>46</v>
      </c>
      <c r="C63" s="32">
        <v>3</v>
      </c>
      <c r="D63" s="33">
        <v>2</v>
      </c>
      <c r="E63" s="33">
        <v>8</v>
      </c>
      <c r="F63" s="33">
        <v>18</v>
      </c>
      <c r="G63" s="33">
        <v>25</v>
      </c>
      <c r="H63" s="33">
        <v>8</v>
      </c>
      <c r="I63" s="49">
        <v>7</v>
      </c>
      <c r="J63" s="38">
        <v>13</v>
      </c>
      <c r="K63" s="33">
        <v>8</v>
      </c>
      <c r="L63" s="33">
        <v>7</v>
      </c>
      <c r="M63" s="33">
        <v>1</v>
      </c>
      <c r="N63" s="33">
        <v>11</v>
      </c>
      <c r="O63" s="33">
        <v>0</v>
      </c>
      <c r="P63" s="31"/>
      <c r="Q63" s="112">
        <f>SUM($C63:P63)</f>
        <v>111</v>
      </c>
      <c r="R63" s="185">
        <f>B63</f>
        <v>46</v>
      </c>
      <c r="S63" t="str">
        <f>" 岐阜圏域（N = "&amp;Q63&amp;" : n = "&amp;R63&amp;"）"</f>
        <v xml:space="preserve"> 岐阜圏域（N = 111 : n = 46）</v>
      </c>
    </row>
    <row r="64" spans="1:19" x14ac:dyDescent="0.2">
      <c r="A64" s="319"/>
      <c r="B64" s="20">
        <f>B63/$B$61*100</f>
        <v>32.62411347517731</v>
      </c>
      <c r="C64" s="20">
        <f t="shared" ref="C64:O64" si="33">C63/$B63*100</f>
        <v>6.5217391304347823</v>
      </c>
      <c r="D64" s="20">
        <f t="shared" si="33"/>
        <v>4.3478260869565215</v>
      </c>
      <c r="E64" s="20">
        <f t="shared" si="33"/>
        <v>17.391304347826086</v>
      </c>
      <c r="F64" s="20">
        <f t="shared" si="33"/>
        <v>39.130434782608695</v>
      </c>
      <c r="G64" s="20">
        <f t="shared" si="33"/>
        <v>54.347826086956516</v>
      </c>
      <c r="H64" s="20">
        <f t="shared" si="33"/>
        <v>17.391304347826086</v>
      </c>
      <c r="I64" s="20">
        <f t="shared" si="33"/>
        <v>15.217391304347828</v>
      </c>
      <c r="J64" s="20">
        <f t="shared" si="33"/>
        <v>28.260869565217391</v>
      </c>
      <c r="K64" s="20">
        <f t="shared" si="33"/>
        <v>17.391304347826086</v>
      </c>
      <c r="L64" s="20">
        <f t="shared" si="33"/>
        <v>15.217391304347828</v>
      </c>
      <c r="M64" s="20">
        <f t="shared" si="33"/>
        <v>2.1739130434782608</v>
      </c>
      <c r="N64" s="20">
        <f t="shared" si="33"/>
        <v>23.913043478260871</v>
      </c>
      <c r="O64" s="20">
        <f t="shared" si="33"/>
        <v>0</v>
      </c>
      <c r="P64" s="20"/>
      <c r="Q64" s="214"/>
    </row>
    <row r="65" spans="1:31" ht="13.5" customHeight="1" x14ac:dyDescent="0.2">
      <c r="A65" s="318" t="str">
        <f>"西濃圏域(n = "&amp;B65&amp;" )　　"</f>
        <v>西濃圏域(n = 25 )　　</v>
      </c>
      <c r="B65" s="36">
        <v>25</v>
      </c>
      <c r="C65" s="32">
        <v>0</v>
      </c>
      <c r="D65" s="33">
        <v>1</v>
      </c>
      <c r="E65" s="33">
        <v>4</v>
      </c>
      <c r="F65" s="33">
        <v>15</v>
      </c>
      <c r="G65" s="33">
        <v>18</v>
      </c>
      <c r="H65" s="33">
        <v>11</v>
      </c>
      <c r="I65" s="49">
        <v>9</v>
      </c>
      <c r="J65" s="38">
        <v>8</v>
      </c>
      <c r="K65" s="33">
        <v>5</v>
      </c>
      <c r="L65" s="33">
        <v>1</v>
      </c>
      <c r="M65" s="33">
        <v>1</v>
      </c>
      <c r="N65" s="33">
        <v>3</v>
      </c>
      <c r="O65" s="33">
        <v>0</v>
      </c>
      <c r="P65" s="31"/>
      <c r="Q65" s="112">
        <f>SUM($C65:P65)</f>
        <v>76</v>
      </c>
      <c r="R65" s="185">
        <f>B65</f>
        <v>25</v>
      </c>
      <c r="S65" t="str">
        <f>" 西濃圏域（N = "&amp;Q65&amp;" : n = "&amp;R65&amp;"）"</f>
        <v xml:space="preserve"> 西濃圏域（N = 76 : n = 25）</v>
      </c>
    </row>
    <row r="66" spans="1:31" x14ac:dyDescent="0.2">
      <c r="A66" s="319"/>
      <c r="B66" s="20">
        <f>B65/$B$61*100</f>
        <v>17.730496453900709</v>
      </c>
      <c r="C66" s="20">
        <f t="shared" ref="C66:O66" si="34">C65/$B65*100</f>
        <v>0</v>
      </c>
      <c r="D66" s="20">
        <f t="shared" si="34"/>
        <v>4</v>
      </c>
      <c r="E66" s="20">
        <f t="shared" si="34"/>
        <v>16</v>
      </c>
      <c r="F66" s="20">
        <f t="shared" si="34"/>
        <v>60</v>
      </c>
      <c r="G66" s="20">
        <f t="shared" si="34"/>
        <v>72</v>
      </c>
      <c r="H66" s="20">
        <f t="shared" si="34"/>
        <v>44</v>
      </c>
      <c r="I66" s="20">
        <f t="shared" si="34"/>
        <v>36</v>
      </c>
      <c r="J66" s="20">
        <f t="shared" si="34"/>
        <v>32</v>
      </c>
      <c r="K66" s="20">
        <f t="shared" si="34"/>
        <v>20</v>
      </c>
      <c r="L66" s="20">
        <f t="shared" si="34"/>
        <v>4</v>
      </c>
      <c r="M66" s="20">
        <f t="shared" si="34"/>
        <v>4</v>
      </c>
      <c r="N66" s="20">
        <f t="shared" si="34"/>
        <v>12</v>
      </c>
      <c r="O66" s="20">
        <f t="shared" si="34"/>
        <v>0</v>
      </c>
      <c r="P66" s="20"/>
      <c r="Q66" s="214"/>
    </row>
    <row r="67" spans="1:31" ht="13.5" customHeight="1" x14ac:dyDescent="0.2">
      <c r="A67" s="318" t="str">
        <f>"中濃圏域(n = "&amp;B67&amp;" )　　"</f>
        <v>中濃圏域(n = 34 )　　</v>
      </c>
      <c r="B67" s="36">
        <v>34</v>
      </c>
      <c r="C67" s="32">
        <v>0</v>
      </c>
      <c r="D67" s="33">
        <v>4</v>
      </c>
      <c r="E67" s="33">
        <v>3</v>
      </c>
      <c r="F67" s="33">
        <v>20</v>
      </c>
      <c r="G67" s="33">
        <v>25</v>
      </c>
      <c r="H67" s="33">
        <v>11</v>
      </c>
      <c r="I67" s="49">
        <v>12</v>
      </c>
      <c r="J67" s="38">
        <v>13</v>
      </c>
      <c r="K67" s="33">
        <v>1</v>
      </c>
      <c r="L67" s="33">
        <v>1</v>
      </c>
      <c r="M67" s="33">
        <v>0</v>
      </c>
      <c r="N67" s="33">
        <v>8</v>
      </c>
      <c r="O67" s="33">
        <v>0</v>
      </c>
      <c r="P67" s="31"/>
      <c r="Q67" s="112">
        <f>SUM($C67:P67)</f>
        <v>98</v>
      </c>
      <c r="R67" s="185">
        <f>B67</f>
        <v>34</v>
      </c>
      <c r="S67" t="str">
        <f>" 中濃圏域（N = "&amp;Q67&amp;" : n = "&amp;R67&amp;"）"</f>
        <v xml:space="preserve"> 中濃圏域（N = 98 : n = 34）</v>
      </c>
    </row>
    <row r="68" spans="1:31" x14ac:dyDescent="0.2">
      <c r="A68" s="319"/>
      <c r="B68" s="20">
        <f>B67/$B$61*100</f>
        <v>24.113475177304963</v>
      </c>
      <c r="C68" s="20">
        <f t="shared" ref="C68:O68" si="35">C67/$B67*100</f>
        <v>0</v>
      </c>
      <c r="D68" s="20">
        <f t="shared" si="35"/>
        <v>11.76470588235294</v>
      </c>
      <c r="E68" s="20">
        <f t="shared" si="35"/>
        <v>8.8235294117647065</v>
      </c>
      <c r="F68" s="20">
        <f t="shared" si="35"/>
        <v>58.82352941176471</v>
      </c>
      <c r="G68" s="20">
        <f t="shared" si="35"/>
        <v>73.529411764705884</v>
      </c>
      <c r="H68" s="20">
        <f t="shared" si="35"/>
        <v>32.352941176470587</v>
      </c>
      <c r="I68" s="20">
        <f t="shared" si="35"/>
        <v>35.294117647058826</v>
      </c>
      <c r="J68" s="20">
        <f t="shared" si="35"/>
        <v>38.235294117647058</v>
      </c>
      <c r="K68" s="20">
        <f t="shared" si="35"/>
        <v>2.9411764705882351</v>
      </c>
      <c r="L68" s="20">
        <f t="shared" si="35"/>
        <v>2.9411764705882351</v>
      </c>
      <c r="M68" s="20">
        <f t="shared" si="35"/>
        <v>0</v>
      </c>
      <c r="N68" s="20">
        <f t="shared" si="35"/>
        <v>23.52941176470588</v>
      </c>
      <c r="O68" s="20">
        <f t="shared" si="35"/>
        <v>0</v>
      </c>
      <c r="P68" s="20"/>
      <c r="Q68" s="214"/>
    </row>
    <row r="69" spans="1:31" ht="13.5" customHeight="1" x14ac:dyDescent="0.2">
      <c r="A69" s="318" t="str">
        <f>"東濃圏域(n = "&amp;B69&amp;" )　　"</f>
        <v>東濃圏域(n = 25 )　　</v>
      </c>
      <c r="B69" s="36">
        <v>25</v>
      </c>
      <c r="C69" s="32">
        <v>0</v>
      </c>
      <c r="D69" s="33">
        <v>1</v>
      </c>
      <c r="E69" s="33">
        <v>3</v>
      </c>
      <c r="F69" s="33">
        <v>19</v>
      </c>
      <c r="G69" s="33">
        <v>21</v>
      </c>
      <c r="H69" s="33">
        <v>6</v>
      </c>
      <c r="I69" s="34">
        <v>15</v>
      </c>
      <c r="J69" s="172">
        <v>14</v>
      </c>
      <c r="K69" s="33">
        <v>1</v>
      </c>
      <c r="L69" s="48">
        <v>3</v>
      </c>
      <c r="M69" s="33">
        <v>3</v>
      </c>
      <c r="N69" s="33">
        <v>4</v>
      </c>
      <c r="O69" s="34">
        <v>0</v>
      </c>
      <c r="P69" s="31"/>
      <c r="Q69" s="112">
        <f>SUM($C69:P69)</f>
        <v>90</v>
      </c>
      <c r="R69" s="185">
        <f>B69</f>
        <v>25</v>
      </c>
      <c r="S69" t="str">
        <f>" 東濃圏域（N = "&amp;Q69&amp;" : n = "&amp;R69&amp;"）"</f>
        <v xml:space="preserve"> 東濃圏域（N = 90 : n = 25）</v>
      </c>
    </row>
    <row r="70" spans="1:31" x14ac:dyDescent="0.2">
      <c r="A70" s="319"/>
      <c r="B70" s="20">
        <f>B69/$B$61*100</f>
        <v>17.730496453900709</v>
      </c>
      <c r="C70" s="20">
        <f t="shared" ref="C70:O70" si="36">C69/$B69*100</f>
        <v>0</v>
      </c>
      <c r="D70" s="20">
        <f t="shared" si="36"/>
        <v>4</v>
      </c>
      <c r="E70" s="20">
        <f t="shared" si="36"/>
        <v>12</v>
      </c>
      <c r="F70" s="20">
        <f t="shared" si="36"/>
        <v>76</v>
      </c>
      <c r="G70" s="20">
        <f t="shared" si="36"/>
        <v>84</v>
      </c>
      <c r="H70" s="20">
        <f t="shared" si="36"/>
        <v>24</v>
      </c>
      <c r="I70" s="20">
        <f t="shared" si="36"/>
        <v>60</v>
      </c>
      <c r="J70" s="20">
        <f t="shared" si="36"/>
        <v>56.000000000000007</v>
      </c>
      <c r="K70" s="20">
        <f t="shared" si="36"/>
        <v>4</v>
      </c>
      <c r="L70" s="20">
        <f t="shared" si="36"/>
        <v>12</v>
      </c>
      <c r="M70" s="20">
        <f t="shared" si="36"/>
        <v>12</v>
      </c>
      <c r="N70" s="20">
        <f t="shared" si="36"/>
        <v>16</v>
      </c>
      <c r="O70" s="20">
        <f t="shared" si="36"/>
        <v>0</v>
      </c>
      <c r="P70" s="20"/>
      <c r="Q70" s="214"/>
    </row>
    <row r="71" spans="1:31" ht="13.5" customHeight="1" x14ac:dyDescent="0.2">
      <c r="A71" s="318" t="str">
        <f>"飛騨圏域(n = "&amp;B71&amp;" )　　"</f>
        <v>飛騨圏域(n = 11 )　　</v>
      </c>
      <c r="B71" s="36">
        <v>11</v>
      </c>
      <c r="C71" s="32">
        <v>0</v>
      </c>
      <c r="D71" s="33">
        <v>1</v>
      </c>
      <c r="E71" s="33">
        <v>2</v>
      </c>
      <c r="F71" s="33">
        <v>10</v>
      </c>
      <c r="G71" s="33">
        <v>7</v>
      </c>
      <c r="H71" s="33">
        <v>5</v>
      </c>
      <c r="I71" s="34">
        <v>2</v>
      </c>
      <c r="J71" s="172">
        <v>6</v>
      </c>
      <c r="K71" s="33">
        <v>1</v>
      </c>
      <c r="L71" s="48">
        <v>1</v>
      </c>
      <c r="M71" s="33">
        <v>2</v>
      </c>
      <c r="N71" s="33">
        <v>2</v>
      </c>
      <c r="O71" s="34">
        <v>0</v>
      </c>
      <c r="P71" s="31"/>
      <c r="Q71" s="112">
        <f>SUM($C71:P71)</f>
        <v>39</v>
      </c>
      <c r="R71" s="185">
        <f>B71</f>
        <v>11</v>
      </c>
      <c r="S71" t="str">
        <f>" 飛騨圏域（N = "&amp;Q71&amp;" : n = "&amp;R71&amp;"）"</f>
        <v xml:space="preserve"> 飛騨圏域（N = 39 : n = 11）</v>
      </c>
    </row>
    <row r="72" spans="1:31" ht="12.75" customHeight="1" x14ac:dyDescent="0.2">
      <c r="A72" s="319"/>
      <c r="B72" s="20">
        <f>B71/$B$61*100</f>
        <v>7.8014184397163122</v>
      </c>
      <c r="C72" s="20">
        <f t="shared" ref="C72:O72" si="37">C71/$B71*100</f>
        <v>0</v>
      </c>
      <c r="D72" s="20">
        <f t="shared" si="37"/>
        <v>9.0909090909090917</v>
      </c>
      <c r="E72" s="20">
        <f t="shared" si="37"/>
        <v>18.181818181818183</v>
      </c>
      <c r="F72" s="20">
        <f t="shared" si="37"/>
        <v>90.909090909090907</v>
      </c>
      <c r="G72" s="20">
        <f t="shared" si="37"/>
        <v>63.636363636363633</v>
      </c>
      <c r="H72" s="20">
        <f t="shared" si="37"/>
        <v>45.454545454545453</v>
      </c>
      <c r="I72" s="20">
        <f t="shared" si="37"/>
        <v>18.181818181818183</v>
      </c>
      <c r="J72" s="20">
        <f t="shared" si="37"/>
        <v>54.54545454545454</v>
      </c>
      <c r="K72" s="20">
        <f t="shared" si="37"/>
        <v>9.0909090909090917</v>
      </c>
      <c r="L72" s="20">
        <f t="shared" si="37"/>
        <v>9.0909090909090917</v>
      </c>
      <c r="M72" s="20">
        <f t="shared" si="37"/>
        <v>18.181818181818183</v>
      </c>
      <c r="N72" s="20">
        <f t="shared" si="37"/>
        <v>18.181818181818183</v>
      </c>
      <c r="O72" s="20">
        <f t="shared" si="37"/>
        <v>0</v>
      </c>
      <c r="P72" s="20"/>
      <c r="Q72" s="214"/>
    </row>
    <row r="73" spans="1:31" s="205" customFormat="1" x14ac:dyDescent="0.2">
      <c r="A73" s="203"/>
      <c r="B73" s="201"/>
      <c r="C73" s="191">
        <f>_xlfn.RANK.EQ(C62,$C$62:$P$62,0)</f>
        <v>12</v>
      </c>
      <c r="D73" s="191">
        <f t="shared" ref="D73:P73" si="38">_xlfn.RANK.EQ(D62,$C$62:$P$62,0)</f>
        <v>10</v>
      </c>
      <c r="E73" s="191">
        <f t="shared" si="38"/>
        <v>7</v>
      </c>
      <c r="F73" s="191">
        <f t="shared" si="38"/>
        <v>2</v>
      </c>
      <c r="G73" s="191">
        <f t="shared" si="38"/>
        <v>1</v>
      </c>
      <c r="H73" s="191">
        <f t="shared" si="38"/>
        <v>5</v>
      </c>
      <c r="I73" s="191">
        <f t="shared" si="38"/>
        <v>4</v>
      </c>
      <c r="J73" s="191">
        <f t="shared" si="38"/>
        <v>3</v>
      </c>
      <c r="K73" s="191">
        <f t="shared" si="38"/>
        <v>8</v>
      </c>
      <c r="L73" s="191">
        <f t="shared" si="38"/>
        <v>9</v>
      </c>
      <c r="M73" s="191">
        <f t="shared" si="38"/>
        <v>11</v>
      </c>
      <c r="N73" s="191">
        <f t="shared" si="38"/>
        <v>6</v>
      </c>
      <c r="O73" s="191">
        <f t="shared" si="38"/>
        <v>13</v>
      </c>
      <c r="P73" s="191">
        <f t="shared" si="38"/>
        <v>13</v>
      </c>
    </row>
    <row r="74" spans="1:31" ht="12.75" customHeight="1" x14ac:dyDescent="0.2">
      <c r="A74" s="26" t="s">
        <v>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31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9</v>
      </c>
      <c r="L75" s="27">
        <v>10</v>
      </c>
      <c r="M75" s="27">
        <v>11</v>
      </c>
      <c r="N75" s="27">
        <v>12</v>
      </c>
      <c r="O75" s="27">
        <v>13</v>
      </c>
      <c r="P75" s="27">
        <v>14</v>
      </c>
      <c r="R75" s="53"/>
      <c r="S75" s="27">
        <v>1</v>
      </c>
      <c r="T75" s="27">
        <v>2</v>
      </c>
      <c r="U75" s="27">
        <v>3</v>
      </c>
      <c r="V75" s="27">
        <v>4</v>
      </c>
      <c r="W75" s="27">
        <v>5</v>
      </c>
      <c r="X75" s="27">
        <v>6</v>
      </c>
      <c r="Y75" s="27">
        <v>7</v>
      </c>
      <c r="Z75" s="27">
        <v>8</v>
      </c>
      <c r="AA75" s="27">
        <v>9</v>
      </c>
      <c r="AB75" s="27">
        <v>10</v>
      </c>
      <c r="AC75" s="27">
        <v>11</v>
      </c>
      <c r="AD75" s="27">
        <v>12</v>
      </c>
      <c r="AE75" s="27">
        <v>13</v>
      </c>
    </row>
    <row r="76" spans="1:31" ht="67.5" customHeight="1" x14ac:dyDescent="0.2">
      <c r="A76" s="12" t="str">
        <f>A60</f>
        <v>【居住圏域別】</v>
      </c>
      <c r="B76" s="67" t="str">
        <f>B41</f>
        <v>調査数</v>
      </c>
      <c r="C76" s="68" t="s">
        <v>243</v>
      </c>
      <c r="D76" s="69" t="s">
        <v>241</v>
      </c>
      <c r="E76" s="69" t="s">
        <v>244</v>
      </c>
      <c r="F76" s="69" t="s">
        <v>249</v>
      </c>
      <c r="G76" s="69" t="s">
        <v>247</v>
      </c>
      <c r="H76" s="69" t="s">
        <v>246</v>
      </c>
      <c r="I76" s="70" t="s">
        <v>250</v>
      </c>
      <c r="J76" s="171" t="s">
        <v>248</v>
      </c>
      <c r="K76" s="69" t="s">
        <v>245</v>
      </c>
      <c r="L76" s="113" t="s">
        <v>242</v>
      </c>
      <c r="M76" s="69" t="s">
        <v>240</v>
      </c>
      <c r="N76" s="70" t="s">
        <v>60</v>
      </c>
      <c r="O76" s="70" t="s">
        <v>78</v>
      </c>
      <c r="P76" s="71"/>
      <c r="Q76" s="52" t="s">
        <v>35</v>
      </c>
      <c r="R76" s="12" t="str">
        <f>A76</f>
        <v>【居住圏域別】</v>
      </c>
      <c r="S76" s="68" t="str">
        <f t="shared" ref="S76:AE76" si="39">C76</f>
        <v>交通の便がよくない</v>
      </c>
      <c r="T76" s="69" t="str">
        <f t="shared" si="39"/>
        <v>食事、買い物が不便である</v>
      </c>
      <c r="U76" s="69" t="str">
        <f t="shared" si="39"/>
        <v>医療、福祉サービスが充実していない</v>
      </c>
      <c r="V76" s="69" t="str">
        <f t="shared" si="39"/>
        <v>教育、文化、スポーツの施設が充実していない</v>
      </c>
      <c r="W76" s="69" t="str">
        <f t="shared" si="39"/>
        <v>働く場が少ない</v>
      </c>
      <c r="X76" s="69" t="str">
        <f t="shared" si="39"/>
        <v>　　　ウォーキングなど気軽に
体を動かせる場が近くにない</v>
      </c>
      <c r="Y76" s="70" t="str">
        <f t="shared" si="39"/>
        <v>住民相互の交流がない</v>
      </c>
      <c r="Z76" s="171" t="str">
        <f t="shared" si="39"/>
        <v>治安が悪い</v>
      </c>
      <c r="AA76" s="69" t="str">
        <f t="shared" si="39"/>
        <v>町並みなどの景観がよくない</v>
      </c>
      <c r="AB76" s="113" t="str">
        <f t="shared" si="39"/>
        <v>災害が多い</v>
      </c>
      <c r="AC76" s="69" t="str">
        <f t="shared" si="39"/>
        <v>自然が豊かでない</v>
      </c>
      <c r="AD76" s="70" t="str">
        <f t="shared" si="39"/>
        <v>その他</v>
      </c>
      <c r="AE76" s="71" t="str">
        <f t="shared" si="39"/>
        <v>特にない</v>
      </c>
    </row>
    <row r="77" spans="1:31" ht="12.75" customHeight="1" x14ac:dyDescent="0.2">
      <c r="A77" s="286" t="str">
        <f>A61</f>
        <v>全体(n = 139 )　　</v>
      </c>
      <c r="B77" s="122">
        <f t="shared" ref="B77:B87" si="40">B61</f>
        <v>141</v>
      </c>
      <c r="C77" s="130">
        <v>96</v>
      </c>
      <c r="D77" s="131">
        <v>82</v>
      </c>
      <c r="E77" s="131">
        <v>54</v>
      </c>
      <c r="F77" s="131">
        <v>45</v>
      </c>
      <c r="G77" s="131">
        <v>41</v>
      </c>
      <c r="H77" s="131">
        <v>20</v>
      </c>
      <c r="I77" s="132">
        <v>16</v>
      </c>
      <c r="J77" s="173">
        <v>13</v>
      </c>
      <c r="K77" s="131">
        <v>9</v>
      </c>
      <c r="L77" s="169">
        <v>7</v>
      </c>
      <c r="M77" s="131">
        <v>3</v>
      </c>
      <c r="N77" s="132">
        <v>28</v>
      </c>
      <c r="O77" s="132">
        <v>0</v>
      </c>
      <c r="P77" s="133"/>
      <c r="R77" s="101" t="str">
        <f>A79</f>
        <v>岐阜圏域(n = 46 )　　</v>
      </c>
      <c r="S77" s="92">
        <f t="shared" ref="S77:AE77" si="41">C80</f>
        <v>54.347826086956516</v>
      </c>
      <c r="T77" s="93">
        <f t="shared" si="41"/>
        <v>39.130434782608695</v>
      </c>
      <c r="U77" s="93">
        <f t="shared" si="41"/>
        <v>28.260869565217391</v>
      </c>
      <c r="V77" s="93">
        <f t="shared" si="41"/>
        <v>15.217391304347828</v>
      </c>
      <c r="W77" s="93">
        <f t="shared" si="41"/>
        <v>17.391304347826086</v>
      </c>
      <c r="X77" s="93">
        <f t="shared" si="41"/>
        <v>17.391304347826086</v>
      </c>
      <c r="Y77" s="94">
        <f t="shared" si="41"/>
        <v>17.391304347826086</v>
      </c>
      <c r="Z77" s="180">
        <f t="shared" si="41"/>
        <v>15.217391304347828</v>
      </c>
      <c r="AA77" s="93">
        <f t="shared" si="41"/>
        <v>4.3478260869565215</v>
      </c>
      <c r="AB77" s="176">
        <f t="shared" si="41"/>
        <v>2.1739130434782608</v>
      </c>
      <c r="AC77" s="93">
        <f t="shared" si="41"/>
        <v>6.5217391304347823</v>
      </c>
      <c r="AD77" s="94">
        <f t="shared" si="41"/>
        <v>23.913043478260871</v>
      </c>
      <c r="AE77" s="95">
        <f t="shared" si="41"/>
        <v>0</v>
      </c>
    </row>
    <row r="78" spans="1:31" ht="13.5" customHeight="1" x14ac:dyDescent="0.2">
      <c r="A78" s="287"/>
      <c r="B78" s="123">
        <f t="shared" si="40"/>
        <v>100</v>
      </c>
      <c r="C78" s="134">
        <v>68.085106382978722</v>
      </c>
      <c r="D78" s="135">
        <v>58.156028368794324</v>
      </c>
      <c r="E78" s="135">
        <v>38.297872340425535</v>
      </c>
      <c r="F78" s="135">
        <v>31.914893617021278</v>
      </c>
      <c r="G78" s="135">
        <v>29.078014184397162</v>
      </c>
      <c r="H78" s="135">
        <v>14.184397163120568</v>
      </c>
      <c r="I78" s="136">
        <v>11.347517730496454</v>
      </c>
      <c r="J78" s="174">
        <v>9.2198581560283674</v>
      </c>
      <c r="K78" s="135">
        <v>6.3829787234042552</v>
      </c>
      <c r="L78" s="156">
        <v>4.9645390070921991</v>
      </c>
      <c r="M78" s="135">
        <v>2.1276595744680851</v>
      </c>
      <c r="N78" s="136">
        <v>19.858156028368796</v>
      </c>
      <c r="O78" s="136">
        <v>0</v>
      </c>
      <c r="P78" s="137"/>
      <c r="R78" s="103" t="str">
        <f>A81</f>
        <v>西濃圏域(n = 25 )　　</v>
      </c>
      <c r="S78" s="96">
        <f t="shared" ref="S78:AE78" si="42">C82</f>
        <v>72</v>
      </c>
      <c r="T78" s="97">
        <f t="shared" si="42"/>
        <v>60</v>
      </c>
      <c r="U78" s="97">
        <f t="shared" si="42"/>
        <v>32</v>
      </c>
      <c r="V78" s="97">
        <f t="shared" si="42"/>
        <v>36</v>
      </c>
      <c r="W78" s="97">
        <f t="shared" si="42"/>
        <v>44</v>
      </c>
      <c r="X78" s="97">
        <f t="shared" si="42"/>
        <v>16</v>
      </c>
      <c r="Y78" s="98">
        <f t="shared" si="42"/>
        <v>20</v>
      </c>
      <c r="Z78" s="181">
        <f t="shared" si="42"/>
        <v>4</v>
      </c>
      <c r="AA78" s="97">
        <f t="shared" si="42"/>
        <v>4</v>
      </c>
      <c r="AB78" s="177">
        <f t="shared" si="42"/>
        <v>4</v>
      </c>
      <c r="AC78" s="97">
        <f t="shared" si="42"/>
        <v>0</v>
      </c>
      <c r="AD78" s="98">
        <f t="shared" si="42"/>
        <v>12</v>
      </c>
      <c r="AE78" s="99">
        <f t="shared" si="42"/>
        <v>0</v>
      </c>
    </row>
    <row r="79" spans="1:31" ht="13.5" customHeight="1" x14ac:dyDescent="0.2">
      <c r="A79" s="286" t="str">
        <f>A63</f>
        <v>岐阜圏域(n = 46 )　　</v>
      </c>
      <c r="B79" s="122">
        <f t="shared" si="40"/>
        <v>46</v>
      </c>
      <c r="C79" s="138">
        <v>25</v>
      </c>
      <c r="D79" s="139">
        <v>18</v>
      </c>
      <c r="E79" s="139">
        <v>13</v>
      </c>
      <c r="F79" s="139">
        <v>7</v>
      </c>
      <c r="G79" s="139">
        <v>8</v>
      </c>
      <c r="H79" s="139">
        <v>8</v>
      </c>
      <c r="I79" s="149">
        <v>8</v>
      </c>
      <c r="J79" s="175">
        <v>7</v>
      </c>
      <c r="K79" s="139">
        <v>2</v>
      </c>
      <c r="L79" s="154">
        <v>1</v>
      </c>
      <c r="M79" s="139">
        <v>3</v>
      </c>
      <c r="N79" s="139">
        <v>11</v>
      </c>
      <c r="O79" s="149">
        <v>0</v>
      </c>
      <c r="P79" s="140"/>
      <c r="R79" s="103" t="str">
        <f>A83</f>
        <v>中濃圏域(n = 34 )　　</v>
      </c>
      <c r="S79" s="96">
        <f t="shared" ref="S79:AE79" si="43">C84</f>
        <v>73.529411764705884</v>
      </c>
      <c r="T79" s="97">
        <f t="shared" si="43"/>
        <v>58.82352941176471</v>
      </c>
      <c r="U79" s="97">
        <f t="shared" si="43"/>
        <v>38.235294117647058</v>
      </c>
      <c r="V79" s="97">
        <f t="shared" si="43"/>
        <v>35.294117647058826</v>
      </c>
      <c r="W79" s="97">
        <f t="shared" si="43"/>
        <v>32.352941176470587</v>
      </c>
      <c r="X79" s="97">
        <f t="shared" si="43"/>
        <v>8.8235294117647065</v>
      </c>
      <c r="Y79" s="98">
        <f t="shared" si="43"/>
        <v>2.9411764705882351</v>
      </c>
      <c r="Z79" s="181">
        <f t="shared" si="43"/>
        <v>2.9411764705882351</v>
      </c>
      <c r="AA79" s="97">
        <f t="shared" si="43"/>
        <v>11.76470588235294</v>
      </c>
      <c r="AB79" s="177">
        <f t="shared" si="43"/>
        <v>0</v>
      </c>
      <c r="AC79" s="97">
        <f t="shared" si="43"/>
        <v>0</v>
      </c>
      <c r="AD79" s="98">
        <f t="shared" si="43"/>
        <v>23.52941176470588</v>
      </c>
      <c r="AE79" s="99">
        <f t="shared" si="43"/>
        <v>0</v>
      </c>
    </row>
    <row r="80" spans="1:31" ht="13.5" customHeight="1" x14ac:dyDescent="0.2">
      <c r="A80" s="287"/>
      <c r="B80" s="123">
        <f t="shared" si="40"/>
        <v>32.62411347517731</v>
      </c>
      <c r="C80" s="134">
        <v>54.347826086956516</v>
      </c>
      <c r="D80" s="135">
        <v>39.130434782608695</v>
      </c>
      <c r="E80" s="135">
        <v>28.260869565217391</v>
      </c>
      <c r="F80" s="135">
        <v>15.217391304347828</v>
      </c>
      <c r="G80" s="135">
        <v>17.391304347826086</v>
      </c>
      <c r="H80" s="135">
        <v>17.391304347826086</v>
      </c>
      <c r="I80" s="136">
        <v>17.391304347826086</v>
      </c>
      <c r="J80" s="174">
        <v>15.217391304347828</v>
      </c>
      <c r="K80" s="135">
        <v>4.3478260869565215</v>
      </c>
      <c r="L80" s="156">
        <v>2.1739130434782608</v>
      </c>
      <c r="M80" s="135">
        <v>6.5217391304347823</v>
      </c>
      <c r="N80" s="135">
        <v>23.913043478260871</v>
      </c>
      <c r="O80" s="136">
        <v>0</v>
      </c>
      <c r="P80" s="137"/>
      <c r="R80" s="103" t="str">
        <f>A85</f>
        <v>東濃圏域(n = 25 )　　</v>
      </c>
      <c r="S80" s="96">
        <f t="shared" ref="S80:AE80" si="44">C86</f>
        <v>84</v>
      </c>
      <c r="T80" s="97">
        <f t="shared" si="44"/>
        <v>76</v>
      </c>
      <c r="U80" s="97">
        <f t="shared" si="44"/>
        <v>56.000000000000007</v>
      </c>
      <c r="V80" s="97">
        <f t="shared" si="44"/>
        <v>60</v>
      </c>
      <c r="W80" s="97">
        <f t="shared" si="44"/>
        <v>24</v>
      </c>
      <c r="X80" s="97">
        <f t="shared" si="44"/>
        <v>12</v>
      </c>
      <c r="Y80" s="98">
        <f t="shared" si="44"/>
        <v>4</v>
      </c>
      <c r="Z80" s="181">
        <f t="shared" si="44"/>
        <v>12</v>
      </c>
      <c r="AA80" s="97">
        <f t="shared" si="44"/>
        <v>4</v>
      </c>
      <c r="AB80" s="177">
        <f t="shared" si="44"/>
        <v>12</v>
      </c>
      <c r="AC80" s="97">
        <f t="shared" si="44"/>
        <v>0</v>
      </c>
      <c r="AD80" s="98">
        <f t="shared" si="44"/>
        <v>16</v>
      </c>
      <c r="AE80" s="99">
        <f t="shared" si="44"/>
        <v>0</v>
      </c>
    </row>
    <row r="81" spans="1:31" ht="13.5" customHeight="1" x14ac:dyDescent="0.2">
      <c r="A81" s="286" t="str">
        <f>A65</f>
        <v>西濃圏域(n = 25 )　　</v>
      </c>
      <c r="B81" s="122">
        <f t="shared" si="40"/>
        <v>25</v>
      </c>
      <c r="C81" s="138">
        <v>18</v>
      </c>
      <c r="D81" s="139">
        <v>15</v>
      </c>
      <c r="E81" s="139">
        <v>8</v>
      </c>
      <c r="F81" s="139">
        <v>9</v>
      </c>
      <c r="G81" s="139">
        <v>11</v>
      </c>
      <c r="H81" s="139">
        <v>4</v>
      </c>
      <c r="I81" s="149">
        <v>5</v>
      </c>
      <c r="J81" s="175">
        <v>1</v>
      </c>
      <c r="K81" s="139">
        <v>1</v>
      </c>
      <c r="L81" s="154">
        <v>1</v>
      </c>
      <c r="M81" s="139">
        <v>0</v>
      </c>
      <c r="N81" s="139">
        <v>3</v>
      </c>
      <c r="O81" s="149">
        <v>0</v>
      </c>
      <c r="P81" s="140"/>
      <c r="R81" s="102" t="str">
        <f>A87</f>
        <v>飛騨圏域(n = 11 )　　</v>
      </c>
      <c r="S81" s="86">
        <f t="shared" ref="S81:AE81" si="45">C88</f>
        <v>63.636363636363633</v>
      </c>
      <c r="T81" s="87">
        <f t="shared" si="45"/>
        <v>90.909090909090907</v>
      </c>
      <c r="U81" s="87">
        <f t="shared" si="45"/>
        <v>54.54545454545454</v>
      </c>
      <c r="V81" s="87">
        <f t="shared" si="45"/>
        <v>18.181818181818183</v>
      </c>
      <c r="W81" s="87">
        <f t="shared" si="45"/>
        <v>45.454545454545453</v>
      </c>
      <c r="X81" s="87">
        <f t="shared" si="45"/>
        <v>18.181818181818183</v>
      </c>
      <c r="Y81" s="88">
        <f t="shared" si="45"/>
        <v>9.0909090909090917</v>
      </c>
      <c r="Z81" s="183">
        <f t="shared" si="45"/>
        <v>9.0909090909090917</v>
      </c>
      <c r="AA81" s="87">
        <f t="shared" si="45"/>
        <v>9.0909090909090917</v>
      </c>
      <c r="AB81" s="179">
        <f t="shared" si="45"/>
        <v>18.181818181818183</v>
      </c>
      <c r="AC81" s="87">
        <f t="shared" si="45"/>
        <v>0</v>
      </c>
      <c r="AD81" s="88">
        <f t="shared" si="45"/>
        <v>18.181818181818183</v>
      </c>
      <c r="AE81" s="89">
        <f t="shared" si="45"/>
        <v>0</v>
      </c>
    </row>
    <row r="82" spans="1:31" x14ac:dyDescent="0.2">
      <c r="A82" s="287"/>
      <c r="B82" s="123">
        <f t="shared" si="40"/>
        <v>17.730496453900709</v>
      </c>
      <c r="C82" s="134">
        <v>72</v>
      </c>
      <c r="D82" s="135">
        <v>60</v>
      </c>
      <c r="E82" s="135">
        <v>32</v>
      </c>
      <c r="F82" s="135">
        <v>36</v>
      </c>
      <c r="G82" s="135">
        <v>44</v>
      </c>
      <c r="H82" s="135">
        <v>16</v>
      </c>
      <c r="I82" s="136">
        <v>20</v>
      </c>
      <c r="J82" s="174">
        <v>4</v>
      </c>
      <c r="K82" s="135">
        <v>4</v>
      </c>
      <c r="L82" s="156">
        <v>4</v>
      </c>
      <c r="M82" s="135">
        <v>0</v>
      </c>
      <c r="N82" s="135">
        <v>12</v>
      </c>
      <c r="O82" s="136">
        <v>0</v>
      </c>
      <c r="P82" s="137"/>
    </row>
    <row r="83" spans="1:31" x14ac:dyDescent="0.2">
      <c r="A83" s="286" t="str">
        <f>A67</f>
        <v>中濃圏域(n = 34 )　　</v>
      </c>
      <c r="B83" s="122">
        <f t="shared" si="40"/>
        <v>34</v>
      </c>
      <c r="C83" s="138">
        <v>25</v>
      </c>
      <c r="D83" s="139">
        <v>20</v>
      </c>
      <c r="E83" s="139">
        <v>13</v>
      </c>
      <c r="F83" s="139">
        <v>12</v>
      </c>
      <c r="G83" s="139">
        <v>11</v>
      </c>
      <c r="H83" s="139">
        <v>3</v>
      </c>
      <c r="I83" s="149">
        <v>1</v>
      </c>
      <c r="J83" s="175">
        <v>1</v>
      </c>
      <c r="K83" s="139">
        <v>4</v>
      </c>
      <c r="L83" s="154">
        <v>0</v>
      </c>
      <c r="M83" s="139">
        <v>0</v>
      </c>
      <c r="N83" s="139">
        <v>8</v>
      </c>
      <c r="O83" s="149">
        <v>0</v>
      </c>
      <c r="P83" s="140"/>
    </row>
    <row r="84" spans="1:31" x14ac:dyDescent="0.2">
      <c r="A84" s="287"/>
      <c r="B84" s="123">
        <f t="shared" si="40"/>
        <v>24.113475177304963</v>
      </c>
      <c r="C84" s="134">
        <v>73.529411764705884</v>
      </c>
      <c r="D84" s="135">
        <v>58.82352941176471</v>
      </c>
      <c r="E84" s="135">
        <v>38.235294117647058</v>
      </c>
      <c r="F84" s="135">
        <v>35.294117647058826</v>
      </c>
      <c r="G84" s="135">
        <v>32.352941176470587</v>
      </c>
      <c r="H84" s="135">
        <v>8.8235294117647065</v>
      </c>
      <c r="I84" s="136">
        <v>2.9411764705882351</v>
      </c>
      <c r="J84" s="174">
        <v>2.9411764705882351</v>
      </c>
      <c r="K84" s="135">
        <v>11.76470588235294</v>
      </c>
      <c r="L84" s="156">
        <v>0</v>
      </c>
      <c r="M84" s="135">
        <v>0</v>
      </c>
      <c r="N84" s="135">
        <v>23.52941176470588</v>
      </c>
      <c r="O84" s="136">
        <v>0</v>
      </c>
      <c r="P84" s="137"/>
    </row>
    <row r="85" spans="1:31" x14ac:dyDescent="0.2">
      <c r="A85" s="286" t="str">
        <f>A69</f>
        <v>東濃圏域(n = 25 )　　</v>
      </c>
      <c r="B85" s="122">
        <f t="shared" si="40"/>
        <v>25</v>
      </c>
      <c r="C85" s="138">
        <v>21</v>
      </c>
      <c r="D85" s="139">
        <v>19</v>
      </c>
      <c r="E85" s="139">
        <v>14</v>
      </c>
      <c r="F85" s="139">
        <v>15</v>
      </c>
      <c r="G85" s="139">
        <v>6</v>
      </c>
      <c r="H85" s="139">
        <v>3</v>
      </c>
      <c r="I85" s="149">
        <v>1</v>
      </c>
      <c r="J85" s="175">
        <v>3</v>
      </c>
      <c r="K85" s="139">
        <v>1</v>
      </c>
      <c r="L85" s="154">
        <v>3</v>
      </c>
      <c r="M85" s="139">
        <v>0</v>
      </c>
      <c r="N85" s="139">
        <v>4</v>
      </c>
      <c r="O85" s="149">
        <v>0</v>
      </c>
      <c r="P85" s="140"/>
    </row>
    <row r="86" spans="1:31" x14ac:dyDescent="0.2">
      <c r="A86" s="287"/>
      <c r="B86" s="123">
        <f t="shared" si="40"/>
        <v>17.730496453900709</v>
      </c>
      <c r="C86" s="134">
        <v>84</v>
      </c>
      <c r="D86" s="135">
        <v>76</v>
      </c>
      <c r="E86" s="135">
        <v>56.000000000000007</v>
      </c>
      <c r="F86" s="135">
        <v>60</v>
      </c>
      <c r="G86" s="135">
        <v>24</v>
      </c>
      <c r="H86" s="135">
        <v>12</v>
      </c>
      <c r="I86" s="136">
        <v>4</v>
      </c>
      <c r="J86" s="174">
        <v>12</v>
      </c>
      <c r="K86" s="135">
        <v>4</v>
      </c>
      <c r="L86" s="156">
        <v>12</v>
      </c>
      <c r="M86" s="135">
        <v>0</v>
      </c>
      <c r="N86" s="135">
        <v>16</v>
      </c>
      <c r="O86" s="136">
        <v>0</v>
      </c>
      <c r="P86" s="137"/>
    </row>
    <row r="87" spans="1:31" x14ac:dyDescent="0.2">
      <c r="A87" s="286" t="str">
        <f>A71</f>
        <v>飛騨圏域(n = 11 )　　</v>
      </c>
      <c r="B87" s="122">
        <f t="shared" si="40"/>
        <v>11</v>
      </c>
      <c r="C87" s="138">
        <v>7</v>
      </c>
      <c r="D87" s="139">
        <v>10</v>
      </c>
      <c r="E87" s="139">
        <v>6</v>
      </c>
      <c r="F87" s="139">
        <v>2</v>
      </c>
      <c r="G87" s="139">
        <v>5</v>
      </c>
      <c r="H87" s="139">
        <v>2</v>
      </c>
      <c r="I87" s="149">
        <v>1</v>
      </c>
      <c r="J87" s="175">
        <v>1</v>
      </c>
      <c r="K87" s="139">
        <v>1</v>
      </c>
      <c r="L87" s="154">
        <v>2</v>
      </c>
      <c r="M87" s="139">
        <v>0</v>
      </c>
      <c r="N87" s="139">
        <v>2</v>
      </c>
      <c r="O87" s="149">
        <v>0</v>
      </c>
      <c r="P87" s="140"/>
    </row>
    <row r="88" spans="1:31" x14ac:dyDescent="0.2">
      <c r="A88" s="287"/>
      <c r="B88" s="123">
        <f>B72</f>
        <v>7.8014184397163122</v>
      </c>
      <c r="C88" s="134">
        <v>63.636363636363633</v>
      </c>
      <c r="D88" s="135">
        <v>90.909090909090907</v>
      </c>
      <c r="E88" s="135">
        <v>54.54545454545454</v>
      </c>
      <c r="F88" s="135">
        <v>18.181818181818183</v>
      </c>
      <c r="G88" s="135">
        <v>45.454545454545453</v>
      </c>
      <c r="H88" s="135">
        <v>18.181818181818183</v>
      </c>
      <c r="I88" s="136">
        <v>9.0909090909090917</v>
      </c>
      <c r="J88" s="174">
        <v>9.0909090909090917</v>
      </c>
      <c r="K88" s="135">
        <v>9.0909090909090917</v>
      </c>
      <c r="L88" s="156">
        <v>18.181818181818183</v>
      </c>
      <c r="M88" s="135">
        <v>0</v>
      </c>
      <c r="N88" s="135">
        <v>18.181818181818183</v>
      </c>
      <c r="O88" s="136">
        <v>0</v>
      </c>
      <c r="P88" s="137"/>
    </row>
  </sheetData>
  <sortState columnSort="1" ref="C75:P76">
    <sortCondition ref="C75:P75"/>
  </sortState>
  <mergeCells count="34">
    <mergeCell ref="A85:A86"/>
    <mergeCell ref="A87:A88"/>
    <mergeCell ref="A69:A70"/>
    <mergeCell ref="A71:A72"/>
    <mergeCell ref="A77:A78"/>
    <mergeCell ref="A79:A80"/>
    <mergeCell ref="A81:A82"/>
    <mergeCell ref="A83:A84"/>
    <mergeCell ref="A67:A68"/>
    <mergeCell ref="A36:A37"/>
    <mergeCell ref="A42:A43"/>
    <mergeCell ref="A46:A47"/>
    <mergeCell ref="A48:A49"/>
    <mergeCell ref="A50:A51"/>
    <mergeCell ref="A52:A53"/>
    <mergeCell ref="A54:A55"/>
    <mergeCell ref="A56:A57"/>
    <mergeCell ref="A61:A62"/>
    <mergeCell ref="A63:A64"/>
    <mergeCell ref="A65:A66"/>
    <mergeCell ref="A44:A45"/>
    <mergeCell ref="A34:A35"/>
    <mergeCell ref="A3:A4"/>
    <mergeCell ref="A5:A6"/>
    <mergeCell ref="A7:A8"/>
    <mergeCell ref="A13:A14"/>
    <mergeCell ref="A15:A16"/>
    <mergeCell ref="A17:A18"/>
    <mergeCell ref="A22:A23"/>
    <mergeCell ref="A26:A27"/>
    <mergeCell ref="A28:A29"/>
    <mergeCell ref="A30:A31"/>
    <mergeCell ref="A32:A33"/>
    <mergeCell ref="A24:A2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問1S（表）</vt:lpstr>
      <vt:lpstr>問1-2M（表）</vt:lpstr>
      <vt:lpstr>問2S（表）</vt:lpstr>
      <vt:lpstr>問3M（表）</vt:lpstr>
      <vt:lpstr>問4M（表）</vt:lpstr>
      <vt:lpstr>問5M（表）</vt:lpstr>
      <vt:lpstr>問6S（表）</vt:lpstr>
      <vt:lpstr>問6-2M（表）</vt:lpstr>
      <vt:lpstr>問6-3M（表）</vt:lpstr>
      <vt:lpstr>問7S（表）</vt:lpstr>
      <vt:lpstr>問8M（表）</vt:lpstr>
      <vt:lpstr>問9S（表）</vt:lpstr>
      <vt:lpstr>問9-2S（表）</vt:lpstr>
      <vt:lpstr>問10-1M（表）</vt:lpstr>
      <vt:lpstr>問10-2M（表）</vt:lpstr>
      <vt:lpstr>問11-1M（表）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貴俊</dc:creator>
  <cp:lastModifiedBy>Gifu</cp:lastModifiedBy>
  <cp:lastPrinted>2021-10-20T08:51:44Z</cp:lastPrinted>
  <dcterms:created xsi:type="dcterms:W3CDTF">2008-11-21T00:20:00Z</dcterms:created>
  <dcterms:modified xsi:type="dcterms:W3CDTF">2023-07-28T05:39:26Z</dcterms:modified>
</cp:coreProperties>
</file>