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rentai.local\fssroot\3001知事直轄：秘書広報部門\0111広報課\移行済（暗号化フォルダ）\管理調整係\★管理調整\05照会・回答\R07\デジタル戦略推進課\0520_令和７年度オープンデータのデータ提供について（依頼）\"/>
    </mc:Choice>
  </mc:AlternateContent>
  <xr:revisionPtr revIDLastSave="0" documentId="13_ncr:1_{C1F4D733-D94A-4F76-B4D4-6D92711D44AA}" xr6:coauthVersionLast="47" xr6:coauthVersionMax="47" xr10:uidLastSave="{00000000-0000-0000-0000-000000000000}"/>
  <bookViews>
    <workbookView xWindow="28680" yWindow="-120" windowWidth="17520" windowHeight="12750" xr2:uid="{00000000-000D-0000-FFFF-FFFF00000000}"/>
  </bookViews>
  <sheets>
    <sheet name="問1S（表）" sheetId="5" r:id="rId1"/>
    <sheet name="問1-2M（表）" sheetId="27" r:id="rId2"/>
    <sheet name="問2S（表）" sheetId="8" r:id="rId3"/>
    <sheet name="問3M（表）" sheetId="38" r:id="rId4"/>
    <sheet name="問4M（表）" sheetId="14" r:id="rId5"/>
    <sheet name="問5M（表）" sheetId="17" r:id="rId6"/>
    <sheet name="問6S（表）" sheetId="19" r:id="rId7"/>
    <sheet name="問6-2M（表）" sheetId="21" r:id="rId8"/>
    <sheet name="問6-3M（表）" sheetId="23" r:id="rId9"/>
    <sheet name="問7S（表）" sheetId="25" r:id="rId10"/>
    <sheet name="問8M（表）" sheetId="41" r:id="rId11"/>
    <sheet name="問9S（表）" sheetId="42" r:id="rId12"/>
    <sheet name="問9-2S（表）" sheetId="43" r:id="rId13"/>
    <sheet name="問10-1M（表）" sheetId="44" r:id="rId14"/>
    <sheet name="問10-2M（表）" sheetId="45" r:id="rId15"/>
    <sheet name="問11-1M（表）" sheetId="46" r:id="rId16"/>
  </sheets>
  <externalReferences>
    <externalReference r:id="rId17"/>
  </externalReferences>
  <definedNames>
    <definedName name="【Q09_1】">[1]ﾛｰﾃﾞｰﾀ!$CV$11:$CV$1446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" i="46" l="1"/>
  <c r="AN5" i="46"/>
  <c r="AO5" i="46"/>
  <c r="A7" i="46"/>
  <c r="AN7" i="46"/>
  <c r="AO7" i="46"/>
  <c r="C9" i="46"/>
  <c r="D9" i="46"/>
  <c r="E9" i="46"/>
  <c r="F9" i="46"/>
  <c r="G9" i="46"/>
  <c r="H9" i="46"/>
  <c r="I9" i="46"/>
  <c r="J9" i="46"/>
  <c r="K9" i="46"/>
  <c r="L9" i="46"/>
  <c r="M9" i="46"/>
  <c r="N9" i="46"/>
  <c r="O9" i="46"/>
  <c r="P9" i="46"/>
  <c r="Q9" i="46"/>
  <c r="R9" i="46"/>
  <c r="S9" i="46"/>
  <c r="T9" i="46"/>
  <c r="U9" i="46"/>
  <c r="V9" i="46"/>
  <c r="W9" i="46"/>
  <c r="X9" i="46"/>
  <c r="Y9" i="46"/>
  <c r="Z9" i="46"/>
  <c r="AA9" i="46"/>
  <c r="AB9" i="46"/>
  <c r="AC9" i="46"/>
  <c r="AD9" i="46"/>
  <c r="AE9" i="46"/>
  <c r="AF9" i="46"/>
  <c r="AG9" i="46"/>
  <c r="AH9" i="46"/>
  <c r="AI9" i="46"/>
  <c r="AJ9" i="46"/>
  <c r="AK9" i="46"/>
  <c r="AL9" i="46"/>
  <c r="B13" i="46"/>
  <c r="AN13" i="46"/>
  <c r="B14" i="46"/>
  <c r="B15" i="46"/>
  <c r="AN15" i="46"/>
  <c r="B16" i="46"/>
  <c r="B17" i="46"/>
  <c r="AN17" i="46"/>
  <c r="B18" i="46"/>
  <c r="A22" i="46"/>
  <c r="B22" i="46"/>
  <c r="C22" i="46"/>
  <c r="D22" i="46"/>
  <c r="E22" i="46"/>
  <c r="F22" i="46"/>
  <c r="R22" i="46" s="1"/>
  <c r="G22" i="46"/>
  <c r="S22" i="46" s="1"/>
  <c r="H22" i="46"/>
  <c r="T22" i="46" s="1"/>
  <c r="I22" i="46"/>
  <c r="U22" i="46" s="1"/>
  <c r="J22" i="46"/>
  <c r="K22" i="46"/>
  <c r="L22" i="46"/>
  <c r="N22" i="46"/>
  <c r="O22" i="46"/>
  <c r="P22" i="46"/>
  <c r="Q22" i="46"/>
  <c r="V22" i="46"/>
  <c r="W22" i="46"/>
  <c r="X22" i="46"/>
  <c r="B23" i="46"/>
  <c r="C23" i="46"/>
  <c r="D23" i="46"/>
  <c r="E23" i="46"/>
  <c r="F23" i="46"/>
  <c r="G23" i="46"/>
  <c r="H23" i="46"/>
  <c r="I23" i="46"/>
  <c r="J23" i="46"/>
  <c r="K23" i="46"/>
  <c r="L23" i="46"/>
  <c r="O23" i="46"/>
  <c r="O25" i="46" s="1"/>
  <c r="P23" i="46"/>
  <c r="R23" i="46"/>
  <c r="W23" i="46"/>
  <c r="W25" i="46" s="1"/>
  <c r="X23" i="46"/>
  <c r="B24" i="46"/>
  <c r="C24" i="46"/>
  <c r="D24" i="46"/>
  <c r="E24" i="46"/>
  <c r="F24" i="46"/>
  <c r="G24" i="46"/>
  <c r="H24" i="46"/>
  <c r="I24" i="46"/>
  <c r="J24" i="46"/>
  <c r="K24" i="46"/>
  <c r="L24" i="46"/>
  <c r="R24" i="46"/>
  <c r="B25" i="46"/>
  <c r="C25" i="46"/>
  <c r="D25" i="46"/>
  <c r="E25" i="46"/>
  <c r="F25" i="46"/>
  <c r="G25" i="46"/>
  <c r="H25" i="46"/>
  <c r="I25" i="46"/>
  <c r="J25" i="46"/>
  <c r="K25" i="46"/>
  <c r="L25" i="46"/>
  <c r="B26" i="46"/>
  <c r="C26" i="46"/>
  <c r="D26" i="46"/>
  <c r="E26" i="46"/>
  <c r="Q23" i="46" s="1"/>
  <c r="F26" i="46"/>
  <c r="G26" i="46"/>
  <c r="S23" i="46" s="1"/>
  <c r="S25" i="46" s="1"/>
  <c r="H26" i="46"/>
  <c r="T23" i="46" s="1"/>
  <c r="I26" i="46"/>
  <c r="U23" i="46" s="1"/>
  <c r="J26" i="46"/>
  <c r="V23" i="46" s="1"/>
  <c r="K26" i="46"/>
  <c r="L26" i="46"/>
  <c r="B27" i="46"/>
  <c r="C27" i="46"/>
  <c r="D27" i="46"/>
  <c r="E27" i="46"/>
  <c r="F27" i="46"/>
  <c r="G27" i="46"/>
  <c r="H27" i="46"/>
  <c r="I27" i="46"/>
  <c r="J27" i="46"/>
  <c r="K27" i="46"/>
  <c r="L27" i="46"/>
  <c r="B28" i="46"/>
  <c r="C28" i="46"/>
  <c r="O24" i="46" s="1"/>
  <c r="D28" i="46"/>
  <c r="P24" i="46" s="1"/>
  <c r="E28" i="46"/>
  <c r="Q24" i="46" s="1"/>
  <c r="F28" i="46"/>
  <c r="G28" i="46"/>
  <c r="S24" i="46" s="1"/>
  <c r="H28" i="46"/>
  <c r="T24" i="46" s="1"/>
  <c r="T25" i="46" s="1"/>
  <c r="I28" i="46"/>
  <c r="U24" i="46" s="1"/>
  <c r="J28" i="46"/>
  <c r="V24" i="46" s="1"/>
  <c r="V25" i="46" s="1"/>
  <c r="K28" i="46"/>
  <c r="W24" i="46" s="1"/>
  <c r="L28" i="46"/>
  <c r="X24" i="46" s="1"/>
  <c r="B30" i="46"/>
  <c r="B31" i="46"/>
  <c r="B90" i="46" s="1"/>
  <c r="C31" i="46"/>
  <c r="C90" i="46" s="1"/>
  <c r="C137" i="46" s="1"/>
  <c r="D31" i="46"/>
  <c r="D90" i="46" s="1"/>
  <c r="D137" i="46" s="1"/>
  <c r="E31" i="46"/>
  <c r="F31" i="46"/>
  <c r="G31" i="46"/>
  <c r="H31" i="46"/>
  <c r="I31" i="46"/>
  <c r="J31" i="46"/>
  <c r="J90" i="46" s="1"/>
  <c r="K31" i="46"/>
  <c r="K90" i="46" s="1"/>
  <c r="K137" i="46" s="1"/>
  <c r="L31" i="46"/>
  <c r="L90" i="46" s="1"/>
  <c r="L137" i="46" s="1"/>
  <c r="M31" i="46"/>
  <c r="N31" i="46"/>
  <c r="O31" i="46"/>
  <c r="P31" i="46"/>
  <c r="Q31" i="46"/>
  <c r="R31" i="46"/>
  <c r="R90" i="46" s="1"/>
  <c r="S31" i="46"/>
  <c r="S90" i="46" s="1"/>
  <c r="S137" i="46" s="1"/>
  <c r="T31" i="46"/>
  <c r="T90" i="46" s="1"/>
  <c r="T137" i="46" s="1"/>
  <c r="U31" i="46"/>
  <c r="V31" i="46"/>
  <c r="W31" i="46"/>
  <c r="X31" i="46"/>
  <c r="Y31" i="46"/>
  <c r="Z31" i="46"/>
  <c r="Z90" i="46" s="1"/>
  <c r="AA31" i="46"/>
  <c r="AA90" i="46" s="1"/>
  <c r="AA137" i="46" s="1"/>
  <c r="AB31" i="46"/>
  <c r="AB90" i="46" s="1"/>
  <c r="AB137" i="46" s="1"/>
  <c r="AC31" i="46"/>
  <c r="AD31" i="46"/>
  <c r="AE31" i="46"/>
  <c r="AF31" i="46"/>
  <c r="AG31" i="46"/>
  <c r="AH31" i="46"/>
  <c r="AH90" i="46" s="1"/>
  <c r="AI31" i="46"/>
  <c r="AI90" i="46" s="1"/>
  <c r="AI137" i="46" s="1"/>
  <c r="AJ31" i="46"/>
  <c r="AJ90" i="46" s="1"/>
  <c r="AJ137" i="46" s="1"/>
  <c r="AK31" i="46"/>
  <c r="AL31" i="46"/>
  <c r="AN32" i="46"/>
  <c r="AN34" i="46"/>
  <c r="AO34" i="46"/>
  <c r="AN36" i="46"/>
  <c r="AO36" i="46"/>
  <c r="AN38" i="46"/>
  <c r="AO38" i="46"/>
  <c r="AN40" i="46"/>
  <c r="AO40" i="46"/>
  <c r="AN42" i="46"/>
  <c r="AO42" i="46"/>
  <c r="AN44" i="46"/>
  <c r="AO44" i="46"/>
  <c r="AN46" i="46"/>
  <c r="AO46" i="46"/>
  <c r="C48" i="46"/>
  <c r="D48" i="46"/>
  <c r="E48" i="46"/>
  <c r="F48" i="46"/>
  <c r="G48" i="46"/>
  <c r="H48" i="46"/>
  <c r="I48" i="46"/>
  <c r="J48" i="46"/>
  <c r="K48" i="46"/>
  <c r="L48" i="46"/>
  <c r="M48" i="46"/>
  <c r="N48" i="46"/>
  <c r="O48" i="46"/>
  <c r="P48" i="46"/>
  <c r="Q48" i="46"/>
  <c r="R48" i="46"/>
  <c r="S48" i="46"/>
  <c r="T48" i="46"/>
  <c r="U48" i="46"/>
  <c r="V48" i="46"/>
  <c r="W48" i="46"/>
  <c r="X48" i="46"/>
  <c r="Y48" i="46"/>
  <c r="Z48" i="46"/>
  <c r="AA48" i="46"/>
  <c r="AB48" i="46"/>
  <c r="AC48" i="46"/>
  <c r="AD48" i="46"/>
  <c r="AE48" i="46"/>
  <c r="AF48" i="46"/>
  <c r="AG48" i="46"/>
  <c r="AH48" i="46"/>
  <c r="AI48" i="46"/>
  <c r="AJ48" i="46"/>
  <c r="AK48" i="46"/>
  <c r="AL48" i="46"/>
  <c r="B52" i="46"/>
  <c r="AN52" i="46"/>
  <c r="B53" i="46"/>
  <c r="B54" i="46"/>
  <c r="AN54" i="46"/>
  <c r="B55" i="46"/>
  <c r="B56" i="46"/>
  <c r="AN56" i="46"/>
  <c r="B57" i="46"/>
  <c r="B58" i="46"/>
  <c r="AN58" i="46"/>
  <c r="B59" i="46"/>
  <c r="B60" i="46"/>
  <c r="AN60" i="46"/>
  <c r="B61" i="46"/>
  <c r="B62" i="46"/>
  <c r="AN62" i="46"/>
  <c r="B63" i="46"/>
  <c r="A64" i="46"/>
  <c r="B64" i="46"/>
  <c r="AN64" i="46"/>
  <c r="B65" i="46"/>
  <c r="B66" i="46"/>
  <c r="AN66" i="46"/>
  <c r="B67" i="46"/>
  <c r="A71" i="46"/>
  <c r="N71" i="46" s="1"/>
  <c r="B71" i="46"/>
  <c r="C71" i="46"/>
  <c r="O71" i="46" s="1"/>
  <c r="D71" i="46"/>
  <c r="P71" i="46" s="1"/>
  <c r="E71" i="46"/>
  <c r="F71" i="46"/>
  <c r="G71" i="46"/>
  <c r="H71" i="46"/>
  <c r="I71" i="46"/>
  <c r="U71" i="46" s="1"/>
  <c r="J71" i="46"/>
  <c r="V71" i="46" s="1"/>
  <c r="K71" i="46"/>
  <c r="W71" i="46" s="1"/>
  <c r="L71" i="46"/>
  <c r="X71" i="46" s="1"/>
  <c r="Q71" i="46"/>
  <c r="R71" i="46"/>
  <c r="S71" i="46"/>
  <c r="T71" i="46"/>
  <c r="B72" i="46"/>
  <c r="C72" i="46"/>
  <c r="D72" i="46"/>
  <c r="E72" i="46"/>
  <c r="F72" i="46"/>
  <c r="G72" i="46"/>
  <c r="H72" i="46"/>
  <c r="I72" i="46"/>
  <c r="J72" i="46"/>
  <c r="K72" i="46"/>
  <c r="L72" i="46"/>
  <c r="B73" i="46"/>
  <c r="C73" i="46"/>
  <c r="D73" i="46"/>
  <c r="E73" i="46"/>
  <c r="F73" i="46"/>
  <c r="G73" i="46"/>
  <c r="H73" i="46"/>
  <c r="I73" i="46"/>
  <c r="J73" i="46"/>
  <c r="K73" i="46"/>
  <c r="L73" i="46"/>
  <c r="O73" i="46"/>
  <c r="T73" i="46"/>
  <c r="U73" i="46"/>
  <c r="W73" i="46"/>
  <c r="B74" i="46"/>
  <c r="C74" i="46"/>
  <c r="D74" i="46"/>
  <c r="E74" i="46"/>
  <c r="F74" i="46"/>
  <c r="G74" i="46"/>
  <c r="H74" i="46"/>
  <c r="I74" i="46"/>
  <c r="J74" i="46"/>
  <c r="K74" i="46"/>
  <c r="L74" i="46"/>
  <c r="O74" i="46"/>
  <c r="P74" i="46"/>
  <c r="U74" i="46"/>
  <c r="V74" i="46"/>
  <c r="W74" i="46"/>
  <c r="X74" i="46"/>
  <c r="B75" i="46"/>
  <c r="C75" i="46"/>
  <c r="O72" i="46" s="1"/>
  <c r="D75" i="46"/>
  <c r="P72" i="46" s="1"/>
  <c r="E75" i="46"/>
  <c r="Q72" i="46" s="1"/>
  <c r="F75" i="46"/>
  <c r="R72" i="46" s="1"/>
  <c r="G75" i="46"/>
  <c r="S72" i="46" s="1"/>
  <c r="H75" i="46"/>
  <c r="T72" i="46" s="1"/>
  <c r="I75" i="46"/>
  <c r="U72" i="46" s="1"/>
  <c r="J75" i="46"/>
  <c r="V72" i="46" s="1"/>
  <c r="K75" i="46"/>
  <c r="W72" i="46" s="1"/>
  <c r="L75" i="46"/>
  <c r="X72" i="46" s="1"/>
  <c r="O75" i="46"/>
  <c r="P75" i="46"/>
  <c r="Q75" i="46"/>
  <c r="R75" i="46"/>
  <c r="W75" i="46"/>
  <c r="X75" i="46"/>
  <c r="B76" i="46"/>
  <c r="C76" i="46"/>
  <c r="D76" i="46"/>
  <c r="E76" i="46"/>
  <c r="F76" i="46"/>
  <c r="G76" i="46"/>
  <c r="H76" i="46"/>
  <c r="I76" i="46"/>
  <c r="J76" i="46"/>
  <c r="K76" i="46"/>
  <c r="L76" i="46"/>
  <c r="P76" i="46"/>
  <c r="Q76" i="46"/>
  <c r="R76" i="46"/>
  <c r="S76" i="46"/>
  <c r="B77" i="46"/>
  <c r="C77" i="46"/>
  <c r="D77" i="46"/>
  <c r="P73" i="46" s="1"/>
  <c r="E77" i="46"/>
  <c r="Q73" i="46" s="1"/>
  <c r="F77" i="46"/>
  <c r="R73" i="46" s="1"/>
  <c r="G77" i="46"/>
  <c r="S73" i="46" s="1"/>
  <c r="H77" i="46"/>
  <c r="I77" i="46"/>
  <c r="J77" i="46"/>
  <c r="V73" i="46" s="1"/>
  <c r="K77" i="46"/>
  <c r="L77" i="46"/>
  <c r="X73" i="46" s="1"/>
  <c r="R77" i="46"/>
  <c r="S77" i="46"/>
  <c r="U77" i="46"/>
  <c r="B78" i="46"/>
  <c r="C78" i="46"/>
  <c r="D78" i="46"/>
  <c r="E78" i="46"/>
  <c r="F78" i="46"/>
  <c r="G78" i="46"/>
  <c r="H78" i="46"/>
  <c r="I78" i="46"/>
  <c r="J78" i="46"/>
  <c r="K78" i="46"/>
  <c r="L78" i="46"/>
  <c r="S78" i="46"/>
  <c r="T78" i="46"/>
  <c r="V78" i="46"/>
  <c r="B79" i="46"/>
  <c r="C79" i="46"/>
  <c r="D79" i="46"/>
  <c r="E79" i="46"/>
  <c r="Q74" i="46" s="1"/>
  <c r="F79" i="46"/>
  <c r="R74" i="46" s="1"/>
  <c r="G79" i="46"/>
  <c r="S74" i="46" s="1"/>
  <c r="H79" i="46"/>
  <c r="T74" i="46" s="1"/>
  <c r="I79" i="46"/>
  <c r="J79" i="46"/>
  <c r="K79" i="46"/>
  <c r="L79" i="46"/>
  <c r="B80" i="46"/>
  <c r="C80" i="46"/>
  <c r="D80" i="46"/>
  <c r="E80" i="46"/>
  <c r="F80" i="46"/>
  <c r="G80" i="46"/>
  <c r="H80" i="46"/>
  <c r="I80" i="46"/>
  <c r="J80" i="46"/>
  <c r="K80" i="46"/>
  <c r="L80" i="46"/>
  <c r="B81" i="46"/>
  <c r="C81" i="46"/>
  <c r="D81" i="46"/>
  <c r="E81" i="46"/>
  <c r="F81" i="46"/>
  <c r="G81" i="46"/>
  <c r="S75" i="46" s="1"/>
  <c r="H81" i="46"/>
  <c r="T75" i="46" s="1"/>
  <c r="I81" i="46"/>
  <c r="U75" i="46" s="1"/>
  <c r="J81" i="46"/>
  <c r="V75" i="46" s="1"/>
  <c r="K81" i="46"/>
  <c r="L81" i="46"/>
  <c r="B82" i="46"/>
  <c r="C82" i="46"/>
  <c r="D82" i="46"/>
  <c r="E82" i="46"/>
  <c r="F82" i="46"/>
  <c r="G82" i="46"/>
  <c r="H82" i="46"/>
  <c r="I82" i="46"/>
  <c r="J82" i="46"/>
  <c r="K82" i="46"/>
  <c r="L82" i="46"/>
  <c r="B83" i="46"/>
  <c r="C83" i="46"/>
  <c r="O76" i="46" s="1"/>
  <c r="D83" i="46"/>
  <c r="E83" i="46"/>
  <c r="F83" i="46"/>
  <c r="G83" i="46"/>
  <c r="H83" i="46"/>
  <c r="T76" i="46" s="1"/>
  <c r="I83" i="46"/>
  <c r="U76" i="46" s="1"/>
  <c r="J83" i="46"/>
  <c r="V76" i="46" s="1"/>
  <c r="K83" i="46"/>
  <c r="W76" i="46" s="1"/>
  <c r="L83" i="46"/>
  <c r="X76" i="46" s="1"/>
  <c r="B84" i="46"/>
  <c r="C84" i="46"/>
  <c r="D84" i="46"/>
  <c r="E84" i="46"/>
  <c r="F84" i="46"/>
  <c r="G84" i="46"/>
  <c r="H84" i="46"/>
  <c r="I84" i="46"/>
  <c r="J84" i="46"/>
  <c r="K84" i="46"/>
  <c r="L84" i="46"/>
  <c r="B85" i="46"/>
  <c r="C85" i="46"/>
  <c r="O77" i="46" s="1"/>
  <c r="D85" i="46"/>
  <c r="P77" i="46" s="1"/>
  <c r="E85" i="46"/>
  <c r="Q77" i="46" s="1"/>
  <c r="F85" i="46"/>
  <c r="G85" i="46"/>
  <c r="H85" i="46"/>
  <c r="T77" i="46" s="1"/>
  <c r="I85" i="46"/>
  <c r="J85" i="46"/>
  <c r="V77" i="46" s="1"/>
  <c r="K85" i="46"/>
  <c r="W77" i="46" s="1"/>
  <c r="L85" i="46"/>
  <c r="X77" i="46" s="1"/>
  <c r="B86" i="46"/>
  <c r="C86" i="46"/>
  <c r="D86" i="46"/>
  <c r="E86" i="46"/>
  <c r="F86" i="46"/>
  <c r="G86" i="46"/>
  <c r="H86" i="46"/>
  <c r="I86" i="46"/>
  <c r="J86" i="46"/>
  <c r="K86" i="46"/>
  <c r="L86" i="46"/>
  <c r="B87" i="46"/>
  <c r="C87" i="46"/>
  <c r="O78" i="46" s="1"/>
  <c r="D87" i="46"/>
  <c r="P78" i="46" s="1"/>
  <c r="E87" i="46"/>
  <c r="Q78" i="46" s="1"/>
  <c r="F87" i="46"/>
  <c r="R78" i="46" s="1"/>
  <c r="G87" i="46"/>
  <c r="H87" i="46"/>
  <c r="I87" i="46"/>
  <c r="U78" i="46" s="1"/>
  <c r="J87" i="46"/>
  <c r="K87" i="46"/>
  <c r="W78" i="46" s="1"/>
  <c r="L87" i="46"/>
  <c r="X78" i="46" s="1"/>
  <c r="B89" i="46"/>
  <c r="E90" i="46"/>
  <c r="E137" i="46" s="1"/>
  <c r="F90" i="46"/>
  <c r="F137" i="46" s="1"/>
  <c r="G90" i="46"/>
  <c r="G137" i="46" s="1"/>
  <c r="H90" i="46"/>
  <c r="I90" i="46"/>
  <c r="M90" i="46"/>
  <c r="M137" i="46" s="1"/>
  <c r="N90" i="46"/>
  <c r="N137" i="46" s="1"/>
  <c r="O90" i="46"/>
  <c r="O137" i="46" s="1"/>
  <c r="P90" i="46"/>
  <c r="Q90" i="46"/>
  <c r="U90" i="46"/>
  <c r="U137" i="46" s="1"/>
  <c r="V90" i="46"/>
  <c r="V137" i="46" s="1"/>
  <c r="W90" i="46"/>
  <c r="W137" i="46" s="1"/>
  <c r="X90" i="46"/>
  <c r="Y90" i="46"/>
  <c r="AC90" i="46"/>
  <c r="AC137" i="46" s="1"/>
  <c r="AD90" i="46"/>
  <c r="AD137" i="46" s="1"/>
  <c r="AE90" i="46"/>
  <c r="AE137" i="46" s="1"/>
  <c r="AF90" i="46"/>
  <c r="AG90" i="46"/>
  <c r="AK90" i="46"/>
  <c r="AK137" i="46" s="1"/>
  <c r="AL90" i="46"/>
  <c r="AL137" i="46" s="1"/>
  <c r="AN91" i="46"/>
  <c r="AN93" i="46"/>
  <c r="AO93" i="46"/>
  <c r="AN95" i="46"/>
  <c r="AO95" i="46"/>
  <c r="A97" i="46"/>
  <c r="A113" i="46" s="1"/>
  <c r="AN97" i="46"/>
  <c r="AO97" i="46"/>
  <c r="AN99" i="46"/>
  <c r="AO99" i="46"/>
  <c r="A101" i="46"/>
  <c r="AN101" i="46"/>
  <c r="AO101" i="46"/>
  <c r="C103" i="46"/>
  <c r="D103" i="46"/>
  <c r="E103" i="46"/>
  <c r="F103" i="46"/>
  <c r="G103" i="46"/>
  <c r="H103" i="46"/>
  <c r="I103" i="46"/>
  <c r="J103" i="46"/>
  <c r="K103" i="46"/>
  <c r="L103" i="46"/>
  <c r="M103" i="46"/>
  <c r="N103" i="46"/>
  <c r="O103" i="46"/>
  <c r="P103" i="46"/>
  <c r="Q103" i="46"/>
  <c r="R103" i="46"/>
  <c r="S103" i="46"/>
  <c r="T103" i="46"/>
  <c r="U103" i="46"/>
  <c r="V103" i="46"/>
  <c r="W103" i="46"/>
  <c r="X103" i="46"/>
  <c r="Y103" i="46"/>
  <c r="Z103" i="46"/>
  <c r="AA103" i="46"/>
  <c r="AB103" i="46"/>
  <c r="AC103" i="46"/>
  <c r="AD103" i="46"/>
  <c r="AE103" i="46"/>
  <c r="AF103" i="46"/>
  <c r="AG103" i="46"/>
  <c r="AH103" i="46"/>
  <c r="AI103" i="46"/>
  <c r="AJ103" i="46"/>
  <c r="AK103" i="46"/>
  <c r="AL103" i="46"/>
  <c r="B107" i="46"/>
  <c r="AN107" i="46"/>
  <c r="B108" i="46"/>
  <c r="B109" i="46"/>
  <c r="AN109" i="46"/>
  <c r="B110" i="46"/>
  <c r="B111" i="46"/>
  <c r="AN111" i="46"/>
  <c r="B112" i="46"/>
  <c r="B113" i="46"/>
  <c r="AN113" i="46"/>
  <c r="B114" i="46"/>
  <c r="B115" i="46"/>
  <c r="AN115" i="46"/>
  <c r="B116" i="46"/>
  <c r="B117" i="46"/>
  <c r="AN117" i="46"/>
  <c r="B118" i="46"/>
  <c r="A122" i="46"/>
  <c r="N122" i="46" s="1"/>
  <c r="B122" i="46"/>
  <c r="C122" i="46"/>
  <c r="O122" i="46" s="1"/>
  <c r="D122" i="46"/>
  <c r="P122" i="46" s="1"/>
  <c r="E122" i="46"/>
  <c r="F122" i="46"/>
  <c r="R122" i="46" s="1"/>
  <c r="G122" i="46"/>
  <c r="H122" i="46"/>
  <c r="I122" i="46"/>
  <c r="J122" i="46"/>
  <c r="V122" i="46" s="1"/>
  <c r="K122" i="46"/>
  <c r="W122" i="46" s="1"/>
  <c r="L122" i="46"/>
  <c r="X122" i="46" s="1"/>
  <c r="Q122" i="46"/>
  <c r="S122" i="46"/>
  <c r="T122" i="46"/>
  <c r="U122" i="46"/>
  <c r="B123" i="46"/>
  <c r="C123" i="46"/>
  <c r="D123" i="46"/>
  <c r="E123" i="46"/>
  <c r="F123" i="46"/>
  <c r="G123" i="46"/>
  <c r="H123" i="46"/>
  <c r="I123" i="46"/>
  <c r="J123" i="46"/>
  <c r="K123" i="46"/>
  <c r="L123" i="46"/>
  <c r="B124" i="46"/>
  <c r="C124" i="46"/>
  <c r="D124" i="46"/>
  <c r="E124" i="46"/>
  <c r="F124" i="46"/>
  <c r="G124" i="46"/>
  <c r="H124" i="46"/>
  <c r="I124" i="46"/>
  <c r="J124" i="46"/>
  <c r="K124" i="46"/>
  <c r="L124" i="46"/>
  <c r="P124" i="46"/>
  <c r="R124" i="46"/>
  <c r="V124" i="46"/>
  <c r="X124" i="46"/>
  <c r="B125" i="46"/>
  <c r="C125" i="46"/>
  <c r="D125" i="46"/>
  <c r="E125" i="46"/>
  <c r="F125" i="46"/>
  <c r="G125" i="46"/>
  <c r="H125" i="46"/>
  <c r="I125" i="46"/>
  <c r="J125" i="46"/>
  <c r="K125" i="46"/>
  <c r="L125" i="46"/>
  <c r="O125" i="46"/>
  <c r="Q125" i="46"/>
  <c r="S125" i="46"/>
  <c r="W125" i="46"/>
  <c r="B126" i="46"/>
  <c r="C126" i="46"/>
  <c r="O123" i="46" s="1"/>
  <c r="D126" i="46"/>
  <c r="P123" i="46" s="1"/>
  <c r="E126" i="46"/>
  <c r="Q123" i="46" s="1"/>
  <c r="F126" i="46"/>
  <c r="R123" i="46" s="1"/>
  <c r="G126" i="46"/>
  <c r="S123" i="46" s="1"/>
  <c r="H126" i="46"/>
  <c r="T123" i="46" s="1"/>
  <c r="I126" i="46"/>
  <c r="U123" i="46" s="1"/>
  <c r="J126" i="46"/>
  <c r="V123" i="46" s="1"/>
  <c r="K126" i="46"/>
  <c r="W123" i="46" s="1"/>
  <c r="L126" i="46"/>
  <c r="X123" i="46" s="1"/>
  <c r="B127" i="46"/>
  <c r="C127" i="46"/>
  <c r="D127" i="46"/>
  <c r="E127" i="46"/>
  <c r="F127" i="46"/>
  <c r="G127" i="46"/>
  <c r="H127" i="46"/>
  <c r="I127" i="46"/>
  <c r="J127" i="46"/>
  <c r="K127" i="46"/>
  <c r="L127" i="46"/>
  <c r="R127" i="46"/>
  <c r="T127" i="46"/>
  <c r="B128" i="46"/>
  <c r="C128" i="46"/>
  <c r="O124" i="46" s="1"/>
  <c r="D128" i="46"/>
  <c r="E128" i="46"/>
  <c r="Q124" i="46" s="1"/>
  <c r="F128" i="46"/>
  <c r="G128" i="46"/>
  <c r="S124" i="46" s="1"/>
  <c r="H128" i="46"/>
  <c r="T124" i="46" s="1"/>
  <c r="I128" i="46"/>
  <c r="U124" i="46" s="1"/>
  <c r="J128" i="46"/>
  <c r="K128" i="46"/>
  <c r="W124" i="46" s="1"/>
  <c r="L128" i="46"/>
  <c r="A129" i="46"/>
  <c r="N125" i="46" s="1"/>
  <c r="B129" i="46"/>
  <c r="C129" i="46"/>
  <c r="D129" i="46"/>
  <c r="E129" i="46"/>
  <c r="F129" i="46"/>
  <c r="G129" i="46"/>
  <c r="H129" i="46"/>
  <c r="I129" i="46"/>
  <c r="J129" i="46"/>
  <c r="K129" i="46"/>
  <c r="L129" i="46"/>
  <c r="B130" i="46"/>
  <c r="C130" i="46"/>
  <c r="D130" i="46"/>
  <c r="P125" i="46" s="1"/>
  <c r="E130" i="46"/>
  <c r="F130" i="46"/>
  <c r="R125" i="46" s="1"/>
  <c r="G130" i="46"/>
  <c r="H130" i="46"/>
  <c r="T125" i="46" s="1"/>
  <c r="I130" i="46"/>
  <c r="U125" i="46" s="1"/>
  <c r="J130" i="46"/>
  <c r="V125" i="46" s="1"/>
  <c r="K130" i="46"/>
  <c r="L130" i="46"/>
  <c r="X125" i="46" s="1"/>
  <c r="B131" i="46"/>
  <c r="C131" i="46"/>
  <c r="D131" i="46"/>
  <c r="E131" i="46"/>
  <c r="F131" i="46"/>
  <c r="G131" i="46"/>
  <c r="H131" i="46"/>
  <c r="I131" i="46"/>
  <c r="J131" i="46"/>
  <c r="K131" i="46"/>
  <c r="L131" i="46"/>
  <c r="B132" i="46"/>
  <c r="C132" i="46"/>
  <c r="O126" i="46" s="1"/>
  <c r="D132" i="46"/>
  <c r="P126" i="46" s="1"/>
  <c r="E132" i="46"/>
  <c r="Q126" i="46" s="1"/>
  <c r="F132" i="46"/>
  <c r="R126" i="46" s="1"/>
  <c r="G132" i="46"/>
  <c r="S126" i="46" s="1"/>
  <c r="H132" i="46"/>
  <c r="T126" i="46" s="1"/>
  <c r="I132" i="46"/>
  <c r="U126" i="46" s="1"/>
  <c r="J132" i="46"/>
  <c r="V126" i="46" s="1"/>
  <c r="K132" i="46"/>
  <c r="W126" i="46" s="1"/>
  <c r="L132" i="46"/>
  <c r="X126" i="46" s="1"/>
  <c r="B133" i="46"/>
  <c r="C133" i="46"/>
  <c r="D133" i="46"/>
  <c r="E133" i="46"/>
  <c r="F133" i="46"/>
  <c r="G133" i="46"/>
  <c r="H133" i="46"/>
  <c r="I133" i="46"/>
  <c r="J133" i="46"/>
  <c r="K133" i="46"/>
  <c r="L133" i="46"/>
  <c r="B134" i="46"/>
  <c r="C134" i="46"/>
  <c r="O127" i="46" s="1"/>
  <c r="D134" i="46"/>
  <c r="P127" i="46" s="1"/>
  <c r="E134" i="46"/>
  <c r="Q127" i="46" s="1"/>
  <c r="F134" i="46"/>
  <c r="G134" i="46"/>
  <c r="S127" i="46" s="1"/>
  <c r="H134" i="46"/>
  <c r="I134" i="46"/>
  <c r="U127" i="46" s="1"/>
  <c r="J134" i="46"/>
  <c r="V127" i="46" s="1"/>
  <c r="K134" i="46"/>
  <c r="W127" i="46" s="1"/>
  <c r="L134" i="46"/>
  <c r="X127" i="46" s="1"/>
  <c r="B136" i="46"/>
  <c r="B137" i="46"/>
  <c r="H137" i="46"/>
  <c r="I137" i="46"/>
  <c r="J137" i="46"/>
  <c r="P137" i="46"/>
  <c r="Q137" i="46"/>
  <c r="R137" i="46"/>
  <c r="X137" i="46"/>
  <c r="Y137" i="46"/>
  <c r="Z137" i="46"/>
  <c r="AF137" i="46"/>
  <c r="AG137" i="46"/>
  <c r="AH137" i="46"/>
  <c r="AN138" i="46"/>
  <c r="AN140" i="46"/>
  <c r="AO140" i="46"/>
  <c r="AN142" i="46"/>
  <c r="AO142" i="46"/>
  <c r="AN144" i="46"/>
  <c r="AO144" i="46"/>
  <c r="A146" i="46"/>
  <c r="AN146" i="46"/>
  <c r="AO146" i="46"/>
  <c r="AN148" i="46"/>
  <c r="AO148" i="46"/>
  <c r="AN150" i="46"/>
  <c r="AO150" i="46"/>
  <c r="AN152" i="46"/>
  <c r="AO152" i="46"/>
  <c r="AN154" i="46"/>
  <c r="AO154" i="46"/>
  <c r="AN156" i="46"/>
  <c r="AO156" i="46"/>
  <c r="AO157" i="46"/>
  <c r="C158" i="46"/>
  <c r="D158" i="46"/>
  <c r="E158" i="46"/>
  <c r="F158" i="46"/>
  <c r="G158" i="46"/>
  <c r="H158" i="46"/>
  <c r="I158" i="46"/>
  <c r="J158" i="46"/>
  <c r="K158" i="46"/>
  <c r="L158" i="46"/>
  <c r="M158" i="46"/>
  <c r="N158" i="46"/>
  <c r="O158" i="46"/>
  <c r="P158" i="46"/>
  <c r="Q158" i="46"/>
  <c r="R158" i="46"/>
  <c r="S158" i="46"/>
  <c r="T158" i="46"/>
  <c r="U158" i="46"/>
  <c r="V158" i="46"/>
  <c r="W158" i="46"/>
  <c r="X158" i="46"/>
  <c r="Y158" i="46"/>
  <c r="Z158" i="46"/>
  <c r="AA158" i="46"/>
  <c r="AB158" i="46"/>
  <c r="AC158" i="46"/>
  <c r="AD158" i="46"/>
  <c r="AE158" i="46"/>
  <c r="AF158" i="46"/>
  <c r="AG158" i="46"/>
  <c r="AH158" i="46"/>
  <c r="AI158" i="46"/>
  <c r="AJ158" i="46"/>
  <c r="AK158" i="46"/>
  <c r="AL158" i="46"/>
  <c r="B162" i="46"/>
  <c r="AN162" i="46"/>
  <c r="B163" i="46"/>
  <c r="B164" i="46"/>
  <c r="AN164" i="46"/>
  <c r="B165" i="46"/>
  <c r="B166" i="46"/>
  <c r="AN166" i="46"/>
  <c r="B167" i="46"/>
  <c r="B168" i="46"/>
  <c r="AN168" i="46"/>
  <c r="B169" i="46"/>
  <c r="B170" i="46"/>
  <c r="AN170" i="46"/>
  <c r="B171" i="46"/>
  <c r="B172" i="46"/>
  <c r="AN172" i="46"/>
  <c r="B173" i="46"/>
  <c r="B174" i="46"/>
  <c r="AN174" i="46"/>
  <c r="B175" i="46"/>
  <c r="B176" i="46"/>
  <c r="AN176" i="46"/>
  <c r="B177" i="46"/>
  <c r="B178" i="46"/>
  <c r="AN178" i="46"/>
  <c r="B179" i="46"/>
  <c r="B180" i="46"/>
  <c r="AN180" i="46"/>
  <c r="B181" i="46"/>
  <c r="A185" i="46"/>
  <c r="B185" i="46"/>
  <c r="B259" i="46" s="1"/>
  <c r="C185" i="46"/>
  <c r="C208" i="46" s="1"/>
  <c r="O208" i="46" s="1"/>
  <c r="D185" i="46"/>
  <c r="D208" i="46" s="1"/>
  <c r="P208" i="46" s="1"/>
  <c r="E185" i="46"/>
  <c r="F185" i="46"/>
  <c r="G185" i="46"/>
  <c r="H185" i="46"/>
  <c r="I185" i="46"/>
  <c r="J185" i="46"/>
  <c r="J208" i="46" s="1"/>
  <c r="V208" i="46" s="1"/>
  <c r="K185" i="46"/>
  <c r="K208" i="46" s="1"/>
  <c r="W208" i="46" s="1"/>
  <c r="L185" i="46"/>
  <c r="L208" i="46" s="1"/>
  <c r="X208" i="46" s="1"/>
  <c r="B186" i="46"/>
  <c r="C186" i="46"/>
  <c r="D186" i="46"/>
  <c r="E186" i="46"/>
  <c r="F186" i="46"/>
  <c r="F209" i="46" s="1"/>
  <c r="G186" i="46"/>
  <c r="G209" i="46" s="1"/>
  <c r="H186" i="46"/>
  <c r="H209" i="46" s="1"/>
  <c r="I186" i="46"/>
  <c r="J186" i="46"/>
  <c r="K186" i="46"/>
  <c r="L186" i="46"/>
  <c r="B187" i="46"/>
  <c r="C187" i="46"/>
  <c r="C210" i="46" s="1"/>
  <c r="D187" i="46"/>
  <c r="E187" i="46"/>
  <c r="F187" i="46"/>
  <c r="G187" i="46"/>
  <c r="H187" i="46"/>
  <c r="I187" i="46"/>
  <c r="J187" i="46"/>
  <c r="K187" i="46"/>
  <c r="K210" i="46" s="1"/>
  <c r="L187" i="46"/>
  <c r="B188" i="46"/>
  <c r="C188" i="46"/>
  <c r="D188" i="46"/>
  <c r="E188" i="46"/>
  <c r="F188" i="46"/>
  <c r="G188" i="46"/>
  <c r="G211" i="46" s="1"/>
  <c r="H188" i="46"/>
  <c r="H211" i="46" s="1"/>
  <c r="I188" i="46"/>
  <c r="I211" i="46" s="1"/>
  <c r="J188" i="46"/>
  <c r="K188" i="46"/>
  <c r="L188" i="46"/>
  <c r="B189" i="46"/>
  <c r="C189" i="46"/>
  <c r="D189" i="46"/>
  <c r="D212" i="46" s="1"/>
  <c r="P209" i="46" s="1"/>
  <c r="E189" i="46"/>
  <c r="E212" i="46" s="1"/>
  <c r="Q209" i="46" s="1"/>
  <c r="F189" i="46"/>
  <c r="G189" i="46"/>
  <c r="H189" i="46"/>
  <c r="I189" i="46"/>
  <c r="J189" i="46"/>
  <c r="K189" i="46"/>
  <c r="L189" i="46"/>
  <c r="L212" i="46" s="1"/>
  <c r="X209" i="46" s="1"/>
  <c r="B190" i="46"/>
  <c r="B223" i="46" s="1"/>
  <c r="C224" i="46" s="1"/>
  <c r="O215" i="46" s="1"/>
  <c r="C190" i="46"/>
  <c r="D190" i="46"/>
  <c r="E190" i="46"/>
  <c r="F190" i="46"/>
  <c r="G190" i="46"/>
  <c r="H190" i="46"/>
  <c r="H223" i="46" s="1"/>
  <c r="I190" i="46"/>
  <c r="I223" i="46" s="1"/>
  <c r="J190" i="46"/>
  <c r="J223" i="46" s="1"/>
  <c r="J224" i="46" s="1"/>
  <c r="V215" i="46" s="1"/>
  <c r="K190" i="46"/>
  <c r="L190" i="46"/>
  <c r="B191" i="46"/>
  <c r="C191" i="46"/>
  <c r="D191" i="46"/>
  <c r="E191" i="46"/>
  <c r="F191" i="46"/>
  <c r="G191" i="46"/>
  <c r="H191" i="46"/>
  <c r="I191" i="46"/>
  <c r="J191" i="46"/>
  <c r="K191" i="46"/>
  <c r="L191" i="46"/>
  <c r="B192" i="46"/>
  <c r="B213" i="46" s="1"/>
  <c r="C192" i="46"/>
  <c r="C213" i="46" s="1"/>
  <c r="D192" i="46"/>
  <c r="E192" i="46"/>
  <c r="F192" i="46"/>
  <c r="G192" i="46"/>
  <c r="H192" i="46"/>
  <c r="I192" i="46"/>
  <c r="I213" i="46" s="1"/>
  <c r="J192" i="46"/>
  <c r="J213" i="46" s="1"/>
  <c r="K192" i="46"/>
  <c r="K213" i="46" s="1"/>
  <c r="L192" i="46"/>
  <c r="B193" i="46"/>
  <c r="C193" i="46"/>
  <c r="D193" i="46"/>
  <c r="E193" i="46"/>
  <c r="F193" i="46"/>
  <c r="F214" i="46" s="1"/>
  <c r="R210" i="46" s="1"/>
  <c r="G193" i="46"/>
  <c r="G214" i="46" s="1"/>
  <c r="S210" i="46" s="1"/>
  <c r="H193" i="46"/>
  <c r="H214" i="46" s="1"/>
  <c r="T210" i="46" s="1"/>
  <c r="I193" i="46"/>
  <c r="J193" i="46"/>
  <c r="K193" i="46"/>
  <c r="L193" i="46"/>
  <c r="B194" i="46"/>
  <c r="C194" i="46"/>
  <c r="D194" i="46"/>
  <c r="D215" i="46" s="1"/>
  <c r="E194" i="46"/>
  <c r="F194" i="46"/>
  <c r="G194" i="46"/>
  <c r="H194" i="46"/>
  <c r="I194" i="46"/>
  <c r="J194" i="46"/>
  <c r="K194" i="46"/>
  <c r="L194" i="46"/>
  <c r="L215" i="46" s="1"/>
  <c r="B195" i="46"/>
  <c r="C195" i="46"/>
  <c r="D195" i="46"/>
  <c r="E195" i="46"/>
  <c r="F195" i="46"/>
  <c r="G195" i="46"/>
  <c r="G216" i="46" s="1"/>
  <c r="S211" i="46" s="1"/>
  <c r="H195" i="46"/>
  <c r="H216" i="46" s="1"/>
  <c r="T211" i="46" s="1"/>
  <c r="I195" i="46"/>
  <c r="I216" i="46" s="1"/>
  <c r="J195" i="46"/>
  <c r="K195" i="46"/>
  <c r="L195" i="46"/>
  <c r="B196" i="46"/>
  <c r="C196" i="46"/>
  <c r="C217" i="46" s="1"/>
  <c r="D196" i="46"/>
  <c r="D217" i="46" s="1"/>
  <c r="E196" i="46"/>
  <c r="E217" i="46" s="1"/>
  <c r="F196" i="46"/>
  <c r="G196" i="46"/>
  <c r="H196" i="46"/>
  <c r="I196" i="46"/>
  <c r="J196" i="46"/>
  <c r="K196" i="46"/>
  <c r="K217" i="46" s="1"/>
  <c r="L196" i="46"/>
  <c r="L217" i="46" s="1"/>
  <c r="B197" i="46"/>
  <c r="B218" i="46" s="1"/>
  <c r="C197" i="46"/>
  <c r="D197" i="46"/>
  <c r="E197" i="46"/>
  <c r="F197" i="46"/>
  <c r="G197" i="46"/>
  <c r="H197" i="46"/>
  <c r="H218" i="46" s="1"/>
  <c r="T212" i="46" s="1"/>
  <c r="I197" i="46"/>
  <c r="I218" i="46" s="1"/>
  <c r="U212" i="46" s="1"/>
  <c r="J197" i="46"/>
  <c r="J218" i="46" s="1"/>
  <c r="V212" i="46" s="1"/>
  <c r="K197" i="46"/>
  <c r="L197" i="46"/>
  <c r="B198" i="46"/>
  <c r="C198" i="46"/>
  <c r="D198" i="46"/>
  <c r="E198" i="46"/>
  <c r="E223" i="46" s="1"/>
  <c r="F198" i="46"/>
  <c r="F223" i="46" s="1"/>
  <c r="G198" i="46"/>
  <c r="H198" i="46"/>
  <c r="I198" i="46"/>
  <c r="J198" i="46"/>
  <c r="K198" i="46"/>
  <c r="L198" i="46"/>
  <c r="B199" i="46"/>
  <c r="C199" i="46"/>
  <c r="D199" i="46"/>
  <c r="E199" i="46"/>
  <c r="F199" i="46"/>
  <c r="G199" i="46"/>
  <c r="H199" i="46"/>
  <c r="I199" i="46"/>
  <c r="J199" i="46"/>
  <c r="K199" i="46"/>
  <c r="L199" i="46"/>
  <c r="B200" i="46"/>
  <c r="C200" i="46"/>
  <c r="D200" i="46"/>
  <c r="E200" i="46"/>
  <c r="E219" i="46" s="1"/>
  <c r="F200" i="46"/>
  <c r="F219" i="46" s="1"/>
  <c r="G200" i="46"/>
  <c r="G219" i="46" s="1"/>
  <c r="H200" i="46"/>
  <c r="I200" i="46"/>
  <c r="J200" i="46"/>
  <c r="K200" i="46"/>
  <c r="L200" i="46"/>
  <c r="B201" i="46"/>
  <c r="B220" i="46" s="1"/>
  <c r="C201" i="46"/>
  <c r="C220" i="46" s="1"/>
  <c r="O213" i="46" s="1"/>
  <c r="D201" i="46"/>
  <c r="D220" i="46" s="1"/>
  <c r="P213" i="46" s="1"/>
  <c r="E201" i="46"/>
  <c r="F201" i="46"/>
  <c r="G201" i="46"/>
  <c r="H201" i="46"/>
  <c r="I201" i="46"/>
  <c r="J201" i="46"/>
  <c r="J220" i="46" s="1"/>
  <c r="V213" i="46" s="1"/>
  <c r="K201" i="46"/>
  <c r="K220" i="46" s="1"/>
  <c r="W213" i="46" s="1"/>
  <c r="L201" i="46"/>
  <c r="L220" i="46" s="1"/>
  <c r="B202" i="46"/>
  <c r="C202" i="46"/>
  <c r="D202" i="46"/>
  <c r="E202" i="46"/>
  <c r="F202" i="46"/>
  <c r="F221" i="46" s="1"/>
  <c r="G202" i="46"/>
  <c r="G221" i="46" s="1"/>
  <c r="H202" i="46"/>
  <c r="H221" i="46" s="1"/>
  <c r="I202" i="46"/>
  <c r="J202" i="46"/>
  <c r="K202" i="46"/>
  <c r="L202" i="46"/>
  <c r="B203" i="46"/>
  <c r="C203" i="46"/>
  <c r="C222" i="46" s="1"/>
  <c r="O214" i="46" s="1"/>
  <c r="D203" i="46"/>
  <c r="D222" i="46" s="1"/>
  <c r="P214" i="46" s="1"/>
  <c r="E203" i="46"/>
  <c r="E222" i="46" s="1"/>
  <c r="Q214" i="46" s="1"/>
  <c r="F203" i="46"/>
  <c r="G203" i="46"/>
  <c r="H203" i="46"/>
  <c r="I203" i="46"/>
  <c r="J203" i="46"/>
  <c r="K203" i="46"/>
  <c r="K222" i="46" s="1"/>
  <c r="W214" i="46" s="1"/>
  <c r="L203" i="46"/>
  <c r="L222" i="46" s="1"/>
  <c r="X214" i="46" s="1"/>
  <c r="B204" i="46"/>
  <c r="C204" i="46"/>
  <c r="D204" i="46"/>
  <c r="E204" i="46"/>
  <c r="F204" i="46"/>
  <c r="G204" i="46"/>
  <c r="G223" i="46" s="1"/>
  <c r="H204" i="46"/>
  <c r="I204" i="46"/>
  <c r="J204" i="46"/>
  <c r="K204" i="46"/>
  <c r="L204" i="46"/>
  <c r="B205" i="46"/>
  <c r="C205" i="46"/>
  <c r="D205" i="46"/>
  <c r="E205" i="46"/>
  <c r="F205" i="46"/>
  <c r="G205" i="46"/>
  <c r="H205" i="46"/>
  <c r="I205" i="46"/>
  <c r="J205" i="46"/>
  <c r="K205" i="46"/>
  <c r="L205" i="46"/>
  <c r="A208" i="46"/>
  <c r="N208" i="46" s="1"/>
  <c r="E208" i="46"/>
  <c r="F208" i="46"/>
  <c r="G208" i="46"/>
  <c r="H208" i="46"/>
  <c r="T208" i="46" s="1"/>
  <c r="I208" i="46"/>
  <c r="U208" i="46" s="1"/>
  <c r="Q208" i="46"/>
  <c r="R208" i="46"/>
  <c r="S208" i="46"/>
  <c r="B209" i="46"/>
  <c r="C209" i="46"/>
  <c r="D209" i="46"/>
  <c r="E209" i="46"/>
  <c r="I209" i="46"/>
  <c r="J209" i="46"/>
  <c r="K209" i="46"/>
  <c r="L209" i="46"/>
  <c r="S209" i="46"/>
  <c r="T209" i="46"/>
  <c r="B210" i="46"/>
  <c r="D210" i="46"/>
  <c r="E210" i="46"/>
  <c r="F210" i="46"/>
  <c r="G210" i="46"/>
  <c r="H210" i="46"/>
  <c r="I210" i="46"/>
  <c r="J210" i="46"/>
  <c r="L210" i="46"/>
  <c r="Q210" i="46"/>
  <c r="U210" i="46"/>
  <c r="V210" i="46"/>
  <c r="B211" i="46"/>
  <c r="C211" i="46"/>
  <c r="D211" i="46"/>
  <c r="E211" i="46"/>
  <c r="F211" i="46"/>
  <c r="J211" i="46"/>
  <c r="K211" i="46"/>
  <c r="L211" i="46"/>
  <c r="O211" i="46"/>
  <c r="U211" i="46"/>
  <c r="V211" i="46"/>
  <c r="W211" i="46"/>
  <c r="B212" i="46"/>
  <c r="C212" i="46"/>
  <c r="O209" i="46" s="1"/>
  <c r="F212" i="46"/>
  <c r="R209" i="46" s="1"/>
  <c r="G212" i="46"/>
  <c r="H212" i="46"/>
  <c r="I212" i="46"/>
  <c r="U209" i="46" s="1"/>
  <c r="J212" i="46"/>
  <c r="V209" i="46" s="1"/>
  <c r="K212" i="46"/>
  <c r="W209" i="46" s="1"/>
  <c r="O212" i="46"/>
  <c r="P212" i="46"/>
  <c r="Q212" i="46"/>
  <c r="W212" i="46"/>
  <c r="X212" i="46"/>
  <c r="D213" i="46"/>
  <c r="E213" i="46"/>
  <c r="F213" i="46"/>
  <c r="G213" i="46"/>
  <c r="H213" i="46"/>
  <c r="L213" i="46"/>
  <c r="Q213" i="46"/>
  <c r="U213" i="46"/>
  <c r="X213" i="46"/>
  <c r="B214" i="46"/>
  <c r="C214" i="46"/>
  <c r="O210" i="46" s="1"/>
  <c r="D214" i="46"/>
  <c r="P210" i="46" s="1"/>
  <c r="E214" i="46"/>
  <c r="I214" i="46"/>
  <c r="J214" i="46"/>
  <c r="K214" i="46"/>
  <c r="W210" i="46" s="1"/>
  <c r="L214" i="46"/>
  <c r="X210" i="46" s="1"/>
  <c r="R214" i="46"/>
  <c r="B215" i="46"/>
  <c r="C215" i="46"/>
  <c r="E215" i="46"/>
  <c r="F215" i="46"/>
  <c r="G215" i="46"/>
  <c r="H215" i="46"/>
  <c r="I215" i="46"/>
  <c r="J215" i="46"/>
  <c r="K215" i="46"/>
  <c r="B216" i="46"/>
  <c r="C216" i="46"/>
  <c r="D216" i="46"/>
  <c r="P211" i="46" s="1"/>
  <c r="E216" i="46"/>
  <c r="Q211" i="46" s="1"/>
  <c r="F216" i="46"/>
  <c r="R211" i="46" s="1"/>
  <c r="J216" i="46"/>
  <c r="K216" i="46"/>
  <c r="L216" i="46"/>
  <c r="X211" i="46" s="1"/>
  <c r="B217" i="46"/>
  <c r="F217" i="46"/>
  <c r="G217" i="46"/>
  <c r="H217" i="46"/>
  <c r="I217" i="46"/>
  <c r="J217" i="46"/>
  <c r="C218" i="46"/>
  <c r="D218" i="46"/>
  <c r="E218" i="46"/>
  <c r="F218" i="46"/>
  <c r="R212" i="46" s="1"/>
  <c r="G218" i="46"/>
  <c r="S212" i="46" s="1"/>
  <c r="K218" i="46"/>
  <c r="L218" i="46"/>
  <c r="A219" i="46"/>
  <c r="N213" i="46" s="1"/>
  <c r="B219" i="46"/>
  <c r="C219" i="46"/>
  <c r="D219" i="46"/>
  <c r="H219" i="46"/>
  <c r="I219" i="46"/>
  <c r="J219" i="46"/>
  <c r="K219" i="46"/>
  <c r="L219" i="46"/>
  <c r="E220" i="46"/>
  <c r="F220" i="46"/>
  <c r="R213" i="46" s="1"/>
  <c r="G220" i="46"/>
  <c r="S213" i="46" s="1"/>
  <c r="H220" i="46"/>
  <c r="T213" i="46" s="1"/>
  <c r="I220" i="46"/>
  <c r="B221" i="46"/>
  <c r="C221" i="46"/>
  <c r="D221" i="46"/>
  <c r="E221" i="46"/>
  <c r="I221" i="46"/>
  <c r="J221" i="46"/>
  <c r="K221" i="46"/>
  <c r="L221" i="46"/>
  <c r="B222" i="46"/>
  <c r="F222" i="46"/>
  <c r="G222" i="46"/>
  <c r="S214" i="46" s="1"/>
  <c r="H222" i="46"/>
  <c r="T214" i="46" s="1"/>
  <c r="I222" i="46"/>
  <c r="U214" i="46" s="1"/>
  <c r="J222" i="46"/>
  <c r="V214" i="46" s="1"/>
  <c r="C223" i="46"/>
  <c r="D223" i="46"/>
  <c r="K223" i="46"/>
  <c r="L223" i="46"/>
  <c r="K224" i="46"/>
  <c r="W215" i="46" s="1"/>
  <c r="B226" i="46"/>
  <c r="A228" i="46"/>
  <c r="AN228" i="46"/>
  <c r="A230" i="46"/>
  <c r="AN230" i="46"/>
  <c r="A232" i="46"/>
  <c r="AN232" i="46"/>
  <c r="A234" i="46"/>
  <c r="AN234" i="46"/>
  <c r="A236" i="46"/>
  <c r="AN236" i="46"/>
  <c r="A238" i="46"/>
  <c r="AN238" i="46"/>
  <c r="C240" i="46"/>
  <c r="D240" i="46"/>
  <c r="E240" i="46"/>
  <c r="F240" i="46"/>
  <c r="G240" i="46"/>
  <c r="H240" i="46"/>
  <c r="I240" i="46"/>
  <c r="J240" i="46"/>
  <c r="K240" i="46"/>
  <c r="L240" i="46"/>
  <c r="M240" i="46"/>
  <c r="N240" i="46"/>
  <c r="O240" i="46"/>
  <c r="P240" i="46"/>
  <c r="Q240" i="46"/>
  <c r="R240" i="46"/>
  <c r="S240" i="46"/>
  <c r="T240" i="46"/>
  <c r="U240" i="46"/>
  <c r="V240" i="46"/>
  <c r="W240" i="46"/>
  <c r="X240" i="46"/>
  <c r="Y240" i="46"/>
  <c r="Z240" i="46"/>
  <c r="AA240" i="46"/>
  <c r="AB240" i="46"/>
  <c r="AC240" i="46"/>
  <c r="AD240" i="46"/>
  <c r="AE240" i="46"/>
  <c r="AF240" i="46"/>
  <c r="AG240" i="46"/>
  <c r="AH240" i="46"/>
  <c r="AI240" i="46"/>
  <c r="AJ240" i="46"/>
  <c r="AK240" i="46"/>
  <c r="AL240" i="46"/>
  <c r="A244" i="46"/>
  <c r="B244" i="46"/>
  <c r="AN244" i="46"/>
  <c r="B245" i="46"/>
  <c r="A246" i="46"/>
  <c r="B246" i="46"/>
  <c r="AN246" i="46"/>
  <c r="B247" i="46"/>
  <c r="B248" i="46"/>
  <c r="AN248" i="46"/>
  <c r="B249" i="46"/>
  <c r="A250" i="46"/>
  <c r="B250" i="46"/>
  <c r="AN250" i="46"/>
  <c r="B251" i="46"/>
  <c r="A252" i="46"/>
  <c r="B252" i="46"/>
  <c r="AN252" i="46"/>
  <c r="B253" i="46"/>
  <c r="A254" i="46"/>
  <c r="B254" i="46"/>
  <c r="AN254" i="46"/>
  <c r="B255" i="46"/>
  <c r="A259" i="46"/>
  <c r="C259" i="46"/>
  <c r="D259" i="46"/>
  <c r="D274" i="46" s="1"/>
  <c r="P274" i="46" s="1"/>
  <c r="E259" i="46"/>
  <c r="E274" i="46" s="1"/>
  <c r="E330" i="46" s="1"/>
  <c r="Q330" i="46" s="1"/>
  <c r="F259" i="46"/>
  <c r="F274" i="46" s="1"/>
  <c r="G259" i="46"/>
  <c r="H259" i="46"/>
  <c r="I259" i="46"/>
  <c r="J259" i="46"/>
  <c r="K259" i="46"/>
  <c r="L259" i="46"/>
  <c r="L274" i="46" s="1"/>
  <c r="X274" i="46" s="1"/>
  <c r="A260" i="46"/>
  <c r="B260" i="46"/>
  <c r="B275" i="46" s="1"/>
  <c r="C260" i="46"/>
  <c r="D260" i="46"/>
  <c r="E260" i="46"/>
  <c r="F260" i="46"/>
  <c r="G260" i="46"/>
  <c r="H260" i="46"/>
  <c r="I260" i="46"/>
  <c r="I275" i="46" s="1"/>
  <c r="I331" i="46" s="1"/>
  <c r="J260" i="46"/>
  <c r="J275" i="46" s="1"/>
  <c r="J331" i="46" s="1"/>
  <c r="K260" i="46"/>
  <c r="L260" i="46"/>
  <c r="B261" i="46"/>
  <c r="C261" i="46"/>
  <c r="D261" i="46"/>
  <c r="E261" i="46"/>
  <c r="E276" i="46" s="1"/>
  <c r="E332" i="46" s="1"/>
  <c r="F261" i="46"/>
  <c r="F276" i="46" s="1"/>
  <c r="F332" i="46" s="1"/>
  <c r="G261" i="46"/>
  <c r="G276" i="46" s="1"/>
  <c r="G332" i="46" s="1"/>
  <c r="H261" i="46"/>
  <c r="I261" i="46"/>
  <c r="J261" i="46"/>
  <c r="K261" i="46"/>
  <c r="L261" i="46"/>
  <c r="A262" i="46"/>
  <c r="B262" i="46"/>
  <c r="C262" i="46"/>
  <c r="C277" i="46" s="1"/>
  <c r="D262" i="46"/>
  <c r="E262" i="46"/>
  <c r="F262" i="46"/>
  <c r="G262" i="46"/>
  <c r="H262" i="46"/>
  <c r="I262" i="46"/>
  <c r="I277" i="46" s="1"/>
  <c r="J262" i="46"/>
  <c r="J277" i="46" s="1"/>
  <c r="J278" i="46" s="1"/>
  <c r="V275" i="46" s="1"/>
  <c r="V277" i="46" s="1"/>
  <c r="K262" i="46"/>
  <c r="K277" i="46" s="1"/>
  <c r="K278" i="46" s="1"/>
  <c r="W275" i="46" s="1"/>
  <c r="W277" i="46" s="1"/>
  <c r="L262" i="46"/>
  <c r="B263" i="46"/>
  <c r="C263" i="46"/>
  <c r="D263" i="46"/>
  <c r="E263" i="46"/>
  <c r="F263" i="46"/>
  <c r="G263" i="46"/>
  <c r="H263" i="46"/>
  <c r="I263" i="46"/>
  <c r="J263" i="46"/>
  <c r="K263" i="46"/>
  <c r="L263" i="46"/>
  <c r="B264" i="46"/>
  <c r="C264" i="46"/>
  <c r="D264" i="46"/>
  <c r="D277" i="46" s="1"/>
  <c r="E264" i="46"/>
  <c r="F264" i="46"/>
  <c r="G264" i="46"/>
  <c r="H264" i="46"/>
  <c r="I264" i="46"/>
  <c r="J264" i="46"/>
  <c r="K264" i="46"/>
  <c r="L264" i="46"/>
  <c r="L277" i="46" s="1"/>
  <c r="B265" i="46"/>
  <c r="C265" i="46"/>
  <c r="D265" i="46"/>
  <c r="E265" i="46"/>
  <c r="F265" i="46"/>
  <c r="G265" i="46"/>
  <c r="H265" i="46"/>
  <c r="I265" i="46"/>
  <c r="J265" i="46"/>
  <c r="K265" i="46"/>
  <c r="L265" i="46"/>
  <c r="A266" i="46"/>
  <c r="B266" i="46"/>
  <c r="C266" i="46"/>
  <c r="D266" i="46"/>
  <c r="D279" i="46" s="1"/>
  <c r="D280" i="46" s="1"/>
  <c r="P276" i="46" s="1"/>
  <c r="E266" i="46"/>
  <c r="E279" i="46" s="1"/>
  <c r="E280" i="46" s="1"/>
  <c r="Q276" i="46" s="1"/>
  <c r="F266" i="46"/>
  <c r="G266" i="46"/>
  <c r="H266" i="46"/>
  <c r="I266" i="46"/>
  <c r="J266" i="46"/>
  <c r="K266" i="46"/>
  <c r="L266" i="46"/>
  <c r="L279" i="46" s="1"/>
  <c r="L280" i="46" s="1"/>
  <c r="X276" i="46" s="1"/>
  <c r="B267" i="46"/>
  <c r="C267" i="46"/>
  <c r="D267" i="46"/>
  <c r="E267" i="46"/>
  <c r="F267" i="46"/>
  <c r="G267" i="46"/>
  <c r="H267" i="46"/>
  <c r="I267" i="46"/>
  <c r="J267" i="46"/>
  <c r="K267" i="46"/>
  <c r="L267" i="46"/>
  <c r="A268" i="46"/>
  <c r="B268" i="46"/>
  <c r="C268" i="46"/>
  <c r="D268" i="46"/>
  <c r="E268" i="46"/>
  <c r="F268" i="46"/>
  <c r="F279" i="46" s="1"/>
  <c r="F280" i="46" s="1"/>
  <c r="R276" i="46" s="1"/>
  <c r="G268" i="46"/>
  <c r="H268" i="46"/>
  <c r="I268" i="46"/>
  <c r="J268" i="46"/>
  <c r="K268" i="46"/>
  <c r="L268" i="46"/>
  <c r="B269" i="46"/>
  <c r="C269" i="46"/>
  <c r="D269" i="46"/>
  <c r="E269" i="46"/>
  <c r="F269" i="46"/>
  <c r="G269" i="46"/>
  <c r="H269" i="46"/>
  <c r="I269" i="46"/>
  <c r="J269" i="46"/>
  <c r="K269" i="46"/>
  <c r="L269" i="46"/>
  <c r="A270" i="46"/>
  <c r="B270" i="46"/>
  <c r="C270" i="46"/>
  <c r="D270" i="46"/>
  <c r="E270" i="46"/>
  <c r="F270" i="46"/>
  <c r="G270" i="46"/>
  <c r="H270" i="46"/>
  <c r="I270" i="46"/>
  <c r="J270" i="46"/>
  <c r="K270" i="46"/>
  <c r="L270" i="46"/>
  <c r="B271" i="46"/>
  <c r="C271" i="46"/>
  <c r="D271" i="46"/>
  <c r="E271" i="46"/>
  <c r="F271" i="46"/>
  <c r="G271" i="46"/>
  <c r="H271" i="46"/>
  <c r="I271" i="46"/>
  <c r="J271" i="46"/>
  <c r="K271" i="46"/>
  <c r="L271" i="46"/>
  <c r="A274" i="46"/>
  <c r="C274" i="46"/>
  <c r="G274" i="46"/>
  <c r="H274" i="46"/>
  <c r="I274" i="46"/>
  <c r="U274" i="46" s="1"/>
  <c r="J274" i="46"/>
  <c r="V274" i="46" s="1"/>
  <c r="K274" i="46"/>
  <c r="N274" i="46"/>
  <c r="O274" i="46"/>
  <c r="W274" i="46"/>
  <c r="A275" i="46"/>
  <c r="C275" i="46"/>
  <c r="D275" i="46"/>
  <c r="E275" i="46"/>
  <c r="F275" i="46"/>
  <c r="G275" i="46"/>
  <c r="G331" i="46" s="1"/>
  <c r="H275" i="46"/>
  <c r="K275" i="46"/>
  <c r="L275" i="46"/>
  <c r="B276" i="46"/>
  <c r="C276" i="46"/>
  <c r="D276" i="46"/>
  <c r="H276" i="46"/>
  <c r="I276" i="46"/>
  <c r="I332" i="46" s="1"/>
  <c r="J276" i="46"/>
  <c r="J332" i="46" s="1"/>
  <c r="K276" i="46"/>
  <c r="L276" i="46"/>
  <c r="A277" i="46"/>
  <c r="N275" i="46" s="1"/>
  <c r="B277" i="46"/>
  <c r="F278" i="46" s="1"/>
  <c r="R275" i="46" s="1"/>
  <c r="R277" i="46" s="1"/>
  <c r="E277" i="46"/>
  <c r="F277" i="46"/>
  <c r="G277" i="46"/>
  <c r="H277" i="46"/>
  <c r="B278" i="46"/>
  <c r="A279" i="46"/>
  <c r="N276" i="46" s="1"/>
  <c r="B279" i="46"/>
  <c r="C279" i="46"/>
  <c r="C280" i="46" s="1"/>
  <c r="O276" i="46" s="1"/>
  <c r="G279" i="46"/>
  <c r="H279" i="46"/>
  <c r="I279" i="46"/>
  <c r="I280" i="46" s="1"/>
  <c r="U276" i="46" s="1"/>
  <c r="J279" i="46"/>
  <c r="J280" i="46" s="1"/>
  <c r="V276" i="46" s="1"/>
  <c r="K279" i="46"/>
  <c r="K280" i="46" s="1"/>
  <c r="W276" i="46" s="1"/>
  <c r="B280" i="46"/>
  <c r="G280" i="46"/>
  <c r="S276" i="46" s="1"/>
  <c r="H280" i="46"/>
  <c r="T276" i="46" s="1"/>
  <c r="B282" i="46"/>
  <c r="A284" i="46"/>
  <c r="A316" i="46" s="1"/>
  <c r="A331" i="46" s="1"/>
  <c r="AN284" i="46"/>
  <c r="A286" i="46"/>
  <c r="AN286" i="46"/>
  <c r="A288" i="46"/>
  <c r="AN288" i="46"/>
  <c r="A290" i="46"/>
  <c r="AN290" i="46"/>
  <c r="A292" i="46"/>
  <c r="A308" i="46" s="1"/>
  <c r="AN292" i="46"/>
  <c r="A294" i="46"/>
  <c r="AN294" i="46"/>
  <c r="C296" i="46"/>
  <c r="D296" i="46"/>
  <c r="E296" i="46"/>
  <c r="F296" i="46"/>
  <c r="G296" i="46"/>
  <c r="H296" i="46"/>
  <c r="I296" i="46"/>
  <c r="J296" i="46"/>
  <c r="K296" i="46"/>
  <c r="L296" i="46"/>
  <c r="M296" i="46"/>
  <c r="N296" i="46"/>
  <c r="O296" i="46"/>
  <c r="P296" i="46"/>
  <c r="Q296" i="46"/>
  <c r="R296" i="46"/>
  <c r="S296" i="46"/>
  <c r="T296" i="46"/>
  <c r="U296" i="46"/>
  <c r="V296" i="46"/>
  <c r="W296" i="46"/>
  <c r="X296" i="46"/>
  <c r="Y296" i="46"/>
  <c r="Z296" i="46"/>
  <c r="AA296" i="46"/>
  <c r="AB296" i="46"/>
  <c r="AC296" i="46"/>
  <c r="AD296" i="46"/>
  <c r="AE296" i="46"/>
  <c r="AF296" i="46"/>
  <c r="AG296" i="46"/>
  <c r="AH296" i="46"/>
  <c r="AI296" i="46"/>
  <c r="AJ296" i="46"/>
  <c r="AK296" i="46"/>
  <c r="AL296" i="46"/>
  <c r="A300" i="46"/>
  <c r="B300" i="46"/>
  <c r="B316" i="46" s="1"/>
  <c r="B331" i="46" s="1"/>
  <c r="AN300" i="46"/>
  <c r="B301" i="46"/>
  <c r="B302" i="46"/>
  <c r="AN302" i="46"/>
  <c r="B303" i="46"/>
  <c r="A304" i="46"/>
  <c r="B304" i="46"/>
  <c r="B320" i="46" s="1"/>
  <c r="B333" i="46" s="1"/>
  <c r="J334" i="46" s="1"/>
  <c r="V331" i="46" s="1"/>
  <c r="V333" i="46" s="1"/>
  <c r="AN304" i="46"/>
  <c r="B305" i="46"/>
  <c r="A306" i="46"/>
  <c r="B306" i="46"/>
  <c r="AN306" i="46"/>
  <c r="B307" i="46"/>
  <c r="B308" i="46"/>
  <c r="B324" i="46" s="1"/>
  <c r="B335" i="46" s="1"/>
  <c r="A335" i="46" s="1"/>
  <c r="N332" i="46" s="1"/>
  <c r="AN308" i="46"/>
  <c r="B309" i="46"/>
  <c r="B310" i="46"/>
  <c r="AN310" i="46"/>
  <c r="B311" i="46"/>
  <c r="A315" i="46"/>
  <c r="A330" i="46" s="1"/>
  <c r="N330" i="46" s="1"/>
  <c r="C315" i="46"/>
  <c r="D315" i="46"/>
  <c r="E315" i="46"/>
  <c r="F315" i="46"/>
  <c r="G315" i="46"/>
  <c r="H315" i="46"/>
  <c r="I315" i="46"/>
  <c r="J315" i="46"/>
  <c r="K315" i="46"/>
  <c r="L315" i="46"/>
  <c r="C316" i="46"/>
  <c r="D316" i="46"/>
  <c r="E316" i="46"/>
  <c r="F316" i="46"/>
  <c r="G316" i="46"/>
  <c r="H316" i="46"/>
  <c r="I316" i="46"/>
  <c r="J316" i="46"/>
  <c r="K316" i="46"/>
  <c r="L316" i="46"/>
  <c r="B317" i="46"/>
  <c r="C317" i="46"/>
  <c r="D317" i="46"/>
  <c r="E317" i="46"/>
  <c r="F317" i="46"/>
  <c r="G317" i="46"/>
  <c r="H317" i="46"/>
  <c r="I317" i="46"/>
  <c r="J317" i="46"/>
  <c r="K317" i="46"/>
  <c r="L317" i="46"/>
  <c r="B318" i="46"/>
  <c r="C318" i="46"/>
  <c r="D318" i="46"/>
  <c r="E318" i="46"/>
  <c r="F318" i="46"/>
  <c r="F333" i="46" s="1"/>
  <c r="G318" i="46"/>
  <c r="H318" i="46"/>
  <c r="I318" i="46"/>
  <c r="J318" i="46"/>
  <c r="K318" i="46"/>
  <c r="L318" i="46"/>
  <c r="B319" i="46"/>
  <c r="C319" i="46"/>
  <c r="D319" i="46"/>
  <c r="E319" i="46"/>
  <c r="F319" i="46"/>
  <c r="G319" i="46"/>
  <c r="H319" i="46"/>
  <c r="I319" i="46"/>
  <c r="J319" i="46"/>
  <c r="K319" i="46"/>
  <c r="L319" i="46"/>
  <c r="A320" i="46"/>
  <c r="C320" i="46"/>
  <c r="D320" i="46"/>
  <c r="E320" i="46"/>
  <c r="F320" i="46"/>
  <c r="G320" i="46"/>
  <c r="G333" i="46" s="1"/>
  <c r="G334" i="46" s="1"/>
  <c r="S331" i="46" s="1"/>
  <c r="S333" i="46" s="1"/>
  <c r="H320" i="46"/>
  <c r="I320" i="46"/>
  <c r="J320" i="46"/>
  <c r="K320" i="46"/>
  <c r="L320" i="46"/>
  <c r="B321" i="46"/>
  <c r="C321" i="46"/>
  <c r="D321" i="46"/>
  <c r="E321" i="46"/>
  <c r="F321" i="46"/>
  <c r="G321" i="46"/>
  <c r="H321" i="46"/>
  <c r="I321" i="46"/>
  <c r="J321" i="46"/>
  <c r="K321" i="46"/>
  <c r="L321" i="46"/>
  <c r="A322" i="46"/>
  <c r="B322" i="46"/>
  <c r="C322" i="46"/>
  <c r="D322" i="46"/>
  <c r="E322" i="46"/>
  <c r="F322" i="46"/>
  <c r="G322" i="46"/>
  <c r="H322" i="46"/>
  <c r="H335" i="46" s="1"/>
  <c r="H336" i="46" s="1"/>
  <c r="T332" i="46" s="1"/>
  <c r="I322" i="46"/>
  <c r="J322" i="46"/>
  <c r="K322" i="46"/>
  <c r="L322" i="46"/>
  <c r="L335" i="46" s="1"/>
  <c r="L336" i="46" s="1"/>
  <c r="X332" i="46" s="1"/>
  <c r="B323" i="46"/>
  <c r="C323" i="46"/>
  <c r="D323" i="46"/>
  <c r="E323" i="46"/>
  <c r="F323" i="46"/>
  <c r="G323" i="46"/>
  <c r="H323" i="46"/>
  <c r="I323" i="46"/>
  <c r="J323" i="46"/>
  <c r="K323" i="46"/>
  <c r="L323" i="46"/>
  <c r="A324" i="46"/>
  <c r="C324" i="46"/>
  <c r="D324" i="46"/>
  <c r="E324" i="46"/>
  <c r="E335" i="46" s="1"/>
  <c r="E336" i="46" s="1"/>
  <c r="Q332" i="46" s="1"/>
  <c r="F324" i="46"/>
  <c r="G324" i="46"/>
  <c r="H324" i="46"/>
  <c r="I324" i="46"/>
  <c r="I335" i="46" s="1"/>
  <c r="J324" i="46"/>
  <c r="J335" i="46" s="1"/>
  <c r="J336" i="46" s="1"/>
  <c r="V332" i="46" s="1"/>
  <c r="K324" i="46"/>
  <c r="L324" i="46"/>
  <c r="B325" i="46"/>
  <c r="C325" i="46"/>
  <c r="D325" i="46"/>
  <c r="E325" i="46"/>
  <c r="F325" i="46"/>
  <c r="G325" i="46"/>
  <c r="H325" i="46"/>
  <c r="I325" i="46"/>
  <c r="J325" i="46"/>
  <c r="K325" i="46"/>
  <c r="L325" i="46"/>
  <c r="B326" i="46"/>
  <c r="C326" i="46"/>
  <c r="D326" i="46"/>
  <c r="E326" i="46"/>
  <c r="F326" i="46"/>
  <c r="G326" i="46"/>
  <c r="H326" i="46"/>
  <c r="I326" i="46"/>
  <c r="J326" i="46"/>
  <c r="K326" i="46"/>
  <c r="L326" i="46"/>
  <c r="B327" i="46"/>
  <c r="C327" i="46"/>
  <c r="D327" i="46"/>
  <c r="E327" i="46"/>
  <c r="F327" i="46"/>
  <c r="G327" i="46"/>
  <c r="H327" i="46"/>
  <c r="I327" i="46"/>
  <c r="J327" i="46"/>
  <c r="K327" i="46"/>
  <c r="L327" i="46"/>
  <c r="C330" i="46"/>
  <c r="O330" i="46" s="1"/>
  <c r="D330" i="46"/>
  <c r="I330" i="46"/>
  <c r="J330" i="46"/>
  <c r="K330" i="46"/>
  <c r="W330" i="46" s="1"/>
  <c r="P330" i="46"/>
  <c r="U330" i="46"/>
  <c r="V330" i="46"/>
  <c r="C331" i="46"/>
  <c r="D331" i="46"/>
  <c r="E331" i="46"/>
  <c r="F331" i="46"/>
  <c r="H331" i="46"/>
  <c r="K331" i="46"/>
  <c r="L331" i="46"/>
  <c r="B332" i="46"/>
  <c r="C332" i="46"/>
  <c r="D332" i="46"/>
  <c r="H332" i="46"/>
  <c r="K332" i="46"/>
  <c r="L332" i="46"/>
  <c r="A333" i="46"/>
  <c r="N331" i="46" s="1"/>
  <c r="C333" i="46"/>
  <c r="D333" i="46"/>
  <c r="E333" i="46"/>
  <c r="H333" i="46"/>
  <c r="H334" i="46" s="1"/>
  <c r="T331" i="46" s="1"/>
  <c r="I333" i="46"/>
  <c r="J333" i="46"/>
  <c r="K333" i="46"/>
  <c r="L333" i="46"/>
  <c r="B334" i="46"/>
  <c r="D334" i="46"/>
  <c r="P331" i="46" s="1"/>
  <c r="L334" i="46"/>
  <c r="X331" i="46" s="1"/>
  <c r="C335" i="46"/>
  <c r="D335" i="46"/>
  <c r="D336" i="46" s="1"/>
  <c r="P332" i="46" s="1"/>
  <c r="F335" i="46"/>
  <c r="F336" i="46" s="1"/>
  <c r="R332" i="46" s="1"/>
  <c r="G335" i="46"/>
  <c r="G336" i="46" s="1"/>
  <c r="S332" i="46" s="1"/>
  <c r="K335" i="46"/>
  <c r="B336" i="46"/>
  <c r="I336" i="46"/>
  <c r="U332" i="46" s="1"/>
  <c r="A3" i="45"/>
  <c r="A3" i="46" s="1"/>
  <c r="AN3" i="45"/>
  <c r="A5" i="45"/>
  <c r="A5" i="46" s="1"/>
  <c r="AN5" i="45"/>
  <c r="AO5" i="45"/>
  <c r="A7" i="45"/>
  <c r="AN7" i="45"/>
  <c r="AO7" i="45"/>
  <c r="C9" i="45"/>
  <c r="D9" i="45"/>
  <c r="E9" i="45"/>
  <c r="F9" i="45"/>
  <c r="G9" i="45"/>
  <c r="H9" i="45"/>
  <c r="I9" i="45"/>
  <c r="J9" i="45"/>
  <c r="K9" i="45"/>
  <c r="L9" i="45"/>
  <c r="M9" i="45"/>
  <c r="N9" i="45"/>
  <c r="O9" i="45"/>
  <c r="P9" i="45"/>
  <c r="Q9" i="45"/>
  <c r="R9" i="45"/>
  <c r="S9" i="45"/>
  <c r="T9" i="45"/>
  <c r="U9" i="45"/>
  <c r="V9" i="45"/>
  <c r="W9" i="45"/>
  <c r="X9" i="45"/>
  <c r="Y9" i="45"/>
  <c r="Z9" i="45"/>
  <c r="AA9" i="45"/>
  <c r="AB9" i="45"/>
  <c r="AC9" i="45"/>
  <c r="AD9" i="45"/>
  <c r="AE9" i="45"/>
  <c r="AF9" i="45"/>
  <c r="AG9" i="45"/>
  <c r="AH9" i="45"/>
  <c r="AI9" i="45"/>
  <c r="AJ9" i="45"/>
  <c r="AK9" i="45"/>
  <c r="AL9" i="45"/>
  <c r="B13" i="45"/>
  <c r="B14" i="45"/>
  <c r="A15" i="45"/>
  <c r="B15" i="45"/>
  <c r="B16" i="45"/>
  <c r="A17" i="45"/>
  <c r="B17" i="45"/>
  <c r="B18" i="45"/>
  <c r="A22" i="45"/>
  <c r="B22" i="45"/>
  <c r="C22" i="45"/>
  <c r="O22" i="45" s="1"/>
  <c r="D22" i="45"/>
  <c r="E22" i="45"/>
  <c r="F22" i="45"/>
  <c r="R22" i="45" s="1"/>
  <c r="G22" i="45"/>
  <c r="S22" i="45" s="1"/>
  <c r="H22" i="45"/>
  <c r="I22" i="45"/>
  <c r="J22" i="45"/>
  <c r="V22" i="45" s="1"/>
  <c r="K22" i="45"/>
  <c r="W22" i="45" s="1"/>
  <c r="L22" i="45"/>
  <c r="N22" i="45"/>
  <c r="P22" i="45"/>
  <c r="Q22" i="45"/>
  <c r="T22" i="45"/>
  <c r="U22" i="45"/>
  <c r="X22" i="45"/>
  <c r="B23" i="45"/>
  <c r="C23" i="45"/>
  <c r="D23" i="45"/>
  <c r="E23" i="45"/>
  <c r="F23" i="45"/>
  <c r="G23" i="45"/>
  <c r="H23" i="45"/>
  <c r="I23" i="45"/>
  <c r="J23" i="45"/>
  <c r="K23" i="45"/>
  <c r="L23" i="45"/>
  <c r="N23" i="45"/>
  <c r="Q23" i="45"/>
  <c r="R23" i="45"/>
  <c r="R25" i="45" s="1"/>
  <c r="T23" i="45"/>
  <c r="U23" i="45"/>
  <c r="V23" i="45"/>
  <c r="B24" i="45"/>
  <c r="C24" i="45"/>
  <c r="D24" i="45"/>
  <c r="E24" i="45"/>
  <c r="F24" i="45"/>
  <c r="G24" i="45"/>
  <c r="H24" i="45"/>
  <c r="I24" i="45"/>
  <c r="J24" i="45"/>
  <c r="K24" i="45"/>
  <c r="L24" i="45"/>
  <c r="N24" i="45"/>
  <c r="O24" i="45"/>
  <c r="P24" i="45"/>
  <c r="W24" i="45"/>
  <c r="X24" i="45"/>
  <c r="A25" i="45"/>
  <c r="B25" i="45"/>
  <c r="C25" i="45"/>
  <c r="D25" i="45"/>
  <c r="E25" i="45"/>
  <c r="F25" i="45"/>
  <c r="G25" i="45"/>
  <c r="H25" i="45"/>
  <c r="I25" i="45"/>
  <c r="J25" i="45"/>
  <c r="K25" i="45"/>
  <c r="L25" i="45"/>
  <c r="B26" i="45"/>
  <c r="C26" i="45"/>
  <c r="O23" i="45" s="1"/>
  <c r="D26" i="45"/>
  <c r="P23" i="45" s="1"/>
  <c r="E26" i="45"/>
  <c r="F26" i="45"/>
  <c r="G26" i="45"/>
  <c r="S23" i="45" s="1"/>
  <c r="H26" i="45"/>
  <c r="I26" i="45"/>
  <c r="J26" i="45"/>
  <c r="K26" i="45"/>
  <c r="W23" i="45" s="1"/>
  <c r="L26" i="45"/>
  <c r="X23" i="45" s="1"/>
  <c r="A27" i="45"/>
  <c r="B27" i="45"/>
  <c r="C27" i="45"/>
  <c r="D27" i="45"/>
  <c r="E27" i="45"/>
  <c r="F27" i="45"/>
  <c r="G27" i="45"/>
  <c r="H27" i="45"/>
  <c r="I27" i="45"/>
  <c r="J27" i="45"/>
  <c r="K27" i="45"/>
  <c r="L27" i="45"/>
  <c r="B28" i="45"/>
  <c r="C28" i="45"/>
  <c r="D28" i="45"/>
  <c r="E28" i="45"/>
  <c r="Q24" i="45" s="1"/>
  <c r="Q25" i="45" s="1"/>
  <c r="F28" i="45"/>
  <c r="R24" i="45" s="1"/>
  <c r="G28" i="45"/>
  <c r="S24" i="45" s="1"/>
  <c r="H28" i="45"/>
  <c r="T24" i="45" s="1"/>
  <c r="I28" i="45"/>
  <c r="U24" i="45" s="1"/>
  <c r="U25" i="45" s="1"/>
  <c r="J28" i="45"/>
  <c r="V24" i="45" s="1"/>
  <c r="V25" i="45" s="1"/>
  <c r="K28" i="45"/>
  <c r="L28" i="45"/>
  <c r="B30" i="45"/>
  <c r="B31" i="45"/>
  <c r="C31" i="45"/>
  <c r="C90" i="45" s="1"/>
  <c r="C137" i="45" s="1"/>
  <c r="D31" i="45"/>
  <c r="D90" i="45" s="1"/>
  <c r="D137" i="45" s="1"/>
  <c r="E31" i="45"/>
  <c r="F31" i="45"/>
  <c r="G31" i="45"/>
  <c r="G90" i="45" s="1"/>
  <c r="G137" i="45" s="1"/>
  <c r="H31" i="45"/>
  <c r="H90" i="45" s="1"/>
  <c r="H137" i="45" s="1"/>
  <c r="I31" i="45"/>
  <c r="J31" i="45"/>
  <c r="K31" i="45"/>
  <c r="K90" i="45" s="1"/>
  <c r="K137" i="45" s="1"/>
  <c r="L31" i="45"/>
  <c r="L90" i="45" s="1"/>
  <c r="L137" i="45" s="1"/>
  <c r="M31" i="45"/>
  <c r="N31" i="45"/>
  <c r="O31" i="45"/>
  <c r="O90" i="45" s="1"/>
  <c r="O137" i="45" s="1"/>
  <c r="P31" i="45"/>
  <c r="P90" i="45" s="1"/>
  <c r="P137" i="45" s="1"/>
  <c r="Q31" i="45"/>
  <c r="R31" i="45"/>
  <c r="S31" i="45"/>
  <c r="S90" i="45" s="1"/>
  <c r="S137" i="45" s="1"/>
  <c r="T31" i="45"/>
  <c r="T90" i="45" s="1"/>
  <c r="T137" i="45" s="1"/>
  <c r="U31" i="45"/>
  <c r="V31" i="45"/>
  <c r="W31" i="45"/>
  <c r="W90" i="45" s="1"/>
  <c r="W137" i="45" s="1"/>
  <c r="X31" i="45"/>
  <c r="X90" i="45" s="1"/>
  <c r="X137" i="45" s="1"/>
  <c r="Y31" i="45"/>
  <c r="Z31" i="45"/>
  <c r="AA31" i="45"/>
  <c r="AA90" i="45" s="1"/>
  <c r="AA137" i="45" s="1"/>
  <c r="AB31" i="45"/>
  <c r="AB90" i="45" s="1"/>
  <c r="AB137" i="45" s="1"/>
  <c r="AC31" i="45"/>
  <c r="AD31" i="45"/>
  <c r="AE31" i="45"/>
  <c r="AE90" i="45" s="1"/>
  <c r="AE137" i="45" s="1"/>
  <c r="AF31" i="45"/>
  <c r="AF90" i="45" s="1"/>
  <c r="AF137" i="45" s="1"/>
  <c r="AG31" i="45"/>
  <c r="AH31" i="45"/>
  <c r="AI31" i="45"/>
  <c r="AI90" i="45" s="1"/>
  <c r="AI137" i="45" s="1"/>
  <c r="AJ31" i="45"/>
  <c r="AJ90" i="45" s="1"/>
  <c r="AJ137" i="45" s="1"/>
  <c r="AK31" i="45"/>
  <c r="AL31" i="45"/>
  <c r="AM31" i="45"/>
  <c r="AM90" i="45" s="1"/>
  <c r="AM137" i="45" s="1"/>
  <c r="A32" i="45"/>
  <c r="AN32" i="45"/>
  <c r="A34" i="45"/>
  <c r="A34" i="46" s="1"/>
  <c r="AN34" i="45"/>
  <c r="AO34" i="45"/>
  <c r="A36" i="45"/>
  <c r="A36" i="46" s="1"/>
  <c r="AN36" i="45"/>
  <c r="AO36" i="45"/>
  <c r="A38" i="45"/>
  <c r="AN38" i="45"/>
  <c r="AO38" i="45"/>
  <c r="A40" i="45"/>
  <c r="A40" i="46" s="1"/>
  <c r="AN40" i="45"/>
  <c r="AO40" i="45"/>
  <c r="A42" i="45"/>
  <c r="A42" i="46" s="1"/>
  <c r="AN42" i="45"/>
  <c r="AO42" i="45"/>
  <c r="A44" i="45"/>
  <c r="A44" i="46" s="1"/>
  <c r="A84" i="46" s="1"/>
  <c r="N77" i="46" s="1"/>
  <c r="AN44" i="45"/>
  <c r="AO44" i="45"/>
  <c r="A46" i="45"/>
  <c r="A46" i="46" s="1"/>
  <c r="AN46" i="45"/>
  <c r="AO46" i="45"/>
  <c r="C48" i="45"/>
  <c r="D48" i="45"/>
  <c r="E48" i="45"/>
  <c r="F48" i="45"/>
  <c r="G48" i="45"/>
  <c r="H48" i="45"/>
  <c r="I48" i="45"/>
  <c r="J48" i="45"/>
  <c r="K48" i="45"/>
  <c r="L48" i="45"/>
  <c r="M48" i="45"/>
  <c r="N48" i="45"/>
  <c r="O48" i="45"/>
  <c r="P48" i="45"/>
  <c r="Q48" i="45"/>
  <c r="R48" i="45"/>
  <c r="S48" i="45"/>
  <c r="T48" i="45"/>
  <c r="U48" i="45"/>
  <c r="V48" i="45"/>
  <c r="W48" i="45"/>
  <c r="X48" i="45"/>
  <c r="Y48" i="45"/>
  <c r="Z48" i="45"/>
  <c r="AA48" i="45"/>
  <c r="AB48" i="45"/>
  <c r="AC48" i="45"/>
  <c r="AD48" i="45"/>
  <c r="AE48" i="45"/>
  <c r="AF48" i="45"/>
  <c r="AG48" i="45"/>
  <c r="AH48" i="45"/>
  <c r="AI48" i="45"/>
  <c r="AJ48" i="45"/>
  <c r="AK48" i="45"/>
  <c r="AL48" i="45"/>
  <c r="A52" i="45"/>
  <c r="B52" i="45"/>
  <c r="AN52" i="45"/>
  <c r="B53" i="45"/>
  <c r="A54" i="45"/>
  <c r="B54" i="45"/>
  <c r="AN54" i="45"/>
  <c r="B55" i="45"/>
  <c r="A56" i="45"/>
  <c r="B56" i="45"/>
  <c r="AN56" i="45"/>
  <c r="B57" i="45"/>
  <c r="A58" i="45"/>
  <c r="B58" i="45"/>
  <c r="AN58" i="45"/>
  <c r="B59" i="45"/>
  <c r="A60" i="45"/>
  <c r="B60" i="45"/>
  <c r="AN60" i="45"/>
  <c r="B61" i="45"/>
  <c r="A62" i="45"/>
  <c r="B62" i="45"/>
  <c r="AN62" i="45"/>
  <c r="B63" i="45"/>
  <c r="A64" i="45"/>
  <c r="B64" i="45"/>
  <c r="AN64" i="45"/>
  <c r="B65" i="45"/>
  <c r="B66" i="45"/>
  <c r="AN66" i="45"/>
  <c r="B67" i="45"/>
  <c r="A71" i="45"/>
  <c r="N71" i="45" s="1"/>
  <c r="B71" i="45"/>
  <c r="C71" i="45"/>
  <c r="D71" i="45"/>
  <c r="P71" i="45" s="1"/>
  <c r="E71" i="45"/>
  <c r="Q71" i="45" s="1"/>
  <c r="F71" i="45"/>
  <c r="G71" i="45"/>
  <c r="H71" i="45"/>
  <c r="T71" i="45" s="1"/>
  <c r="I71" i="45"/>
  <c r="U71" i="45" s="1"/>
  <c r="J71" i="45"/>
  <c r="V71" i="45" s="1"/>
  <c r="K71" i="45"/>
  <c r="L71" i="45"/>
  <c r="X71" i="45" s="1"/>
  <c r="O71" i="45"/>
  <c r="R71" i="45"/>
  <c r="S71" i="45"/>
  <c r="W71" i="45"/>
  <c r="B72" i="45"/>
  <c r="C72" i="45"/>
  <c r="D72" i="45"/>
  <c r="E72" i="45"/>
  <c r="F72" i="45"/>
  <c r="G72" i="45"/>
  <c r="H72" i="45"/>
  <c r="I72" i="45"/>
  <c r="J72" i="45"/>
  <c r="K72" i="45"/>
  <c r="L72" i="45"/>
  <c r="P72" i="45"/>
  <c r="S72" i="45"/>
  <c r="T72" i="45"/>
  <c r="W72" i="45"/>
  <c r="X72" i="45"/>
  <c r="B73" i="45"/>
  <c r="C73" i="45"/>
  <c r="D73" i="45"/>
  <c r="E73" i="45"/>
  <c r="F73" i="45"/>
  <c r="G73" i="45"/>
  <c r="H73" i="45"/>
  <c r="I73" i="45"/>
  <c r="J73" i="45"/>
  <c r="K73" i="45"/>
  <c r="L73" i="45"/>
  <c r="P73" i="45"/>
  <c r="Q73" i="45"/>
  <c r="R73" i="45"/>
  <c r="U73" i="45"/>
  <c r="V73" i="45"/>
  <c r="X73" i="45"/>
  <c r="A74" i="45"/>
  <c r="N72" i="45" s="1"/>
  <c r="B74" i="45"/>
  <c r="C74" i="45"/>
  <c r="D74" i="45"/>
  <c r="E74" i="45"/>
  <c r="F74" i="45"/>
  <c r="G74" i="45"/>
  <c r="H74" i="45"/>
  <c r="I74" i="45"/>
  <c r="J74" i="45"/>
  <c r="K74" i="45"/>
  <c r="L74" i="45"/>
  <c r="O74" i="45"/>
  <c r="R74" i="45"/>
  <c r="S74" i="45"/>
  <c r="W74" i="45"/>
  <c r="B75" i="45"/>
  <c r="C75" i="45"/>
  <c r="O72" i="45" s="1"/>
  <c r="D75" i="45"/>
  <c r="E75" i="45"/>
  <c r="Q72" i="45" s="1"/>
  <c r="F75" i="45"/>
  <c r="R72" i="45" s="1"/>
  <c r="G75" i="45"/>
  <c r="H75" i="45"/>
  <c r="I75" i="45"/>
  <c r="U72" i="45" s="1"/>
  <c r="J75" i="45"/>
  <c r="V72" i="45" s="1"/>
  <c r="K75" i="45"/>
  <c r="L75" i="45"/>
  <c r="P75" i="45"/>
  <c r="Q75" i="45"/>
  <c r="T75" i="45"/>
  <c r="U75" i="45"/>
  <c r="X75" i="45"/>
  <c r="A76" i="45"/>
  <c r="N73" i="45" s="1"/>
  <c r="B76" i="45"/>
  <c r="C76" i="45"/>
  <c r="D76" i="45"/>
  <c r="E76" i="45"/>
  <c r="F76" i="45"/>
  <c r="G76" i="45"/>
  <c r="H76" i="45"/>
  <c r="I76" i="45"/>
  <c r="J76" i="45"/>
  <c r="K76" i="45"/>
  <c r="L76" i="45"/>
  <c r="N76" i="45"/>
  <c r="Q76" i="45"/>
  <c r="R76" i="45"/>
  <c r="U76" i="45"/>
  <c r="V76" i="45"/>
  <c r="B77" i="45"/>
  <c r="C77" i="45"/>
  <c r="O73" i="45" s="1"/>
  <c r="D77" i="45"/>
  <c r="E77" i="45"/>
  <c r="F77" i="45"/>
  <c r="G77" i="45"/>
  <c r="S73" i="45" s="1"/>
  <c r="H77" i="45"/>
  <c r="T73" i="45" s="1"/>
  <c r="I77" i="45"/>
  <c r="J77" i="45"/>
  <c r="K77" i="45"/>
  <c r="W73" i="45" s="1"/>
  <c r="L77" i="45"/>
  <c r="N77" i="45"/>
  <c r="O77" i="45"/>
  <c r="P77" i="45"/>
  <c r="S77" i="45"/>
  <c r="T77" i="45"/>
  <c r="V77" i="45"/>
  <c r="W77" i="45"/>
  <c r="X77" i="45"/>
  <c r="B78" i="45"/>
  <c r="C78" i="45"/>
  <c r="D78" i="45"/>
  <c r="E78" i="45"/>
  <c r="F78" i="45"/>
  <c r="G78" i="45"/>
  <c r="H78" i="45"/>
  <c r="I78" i="45"/>
  <c r="J78" i="45"/>
  <c r="K78" i="45"/>
  <c r="L78" i="45"/>
  <c r="O78" i="45"/>
  <c r="P78" i="45"/>
  <c r="Q78" i="45"/>
  <c r="T78" i="45"/>
  <c r="U78" i="45"/>
  <c r="W78" i="45"/>
  <c r="X78" i="45"/>
  <c r="B79" i="45"/>
  <c r="C79" i="45"/>
  <c r="D79" i="45"/>
  <c r="P74" i="45" s="1"/>
  <c r="E79" i="45"/>
  <c r="Q74" i="45" s="1"/>
  <c r="F79" i="45"/>
  <c r="G79" i="45"/>
  <c r="H79" i="45"/>
  <c r="T74" i="45" s="1"/>
  <c r="I79" i="45"/>
  <c r="U74" i="45" s="1"/>
  <c r="J79" i="45"/>
  <c r="V74" i="45" s="1"/>
  <c r="K79" i="45"/>
  <c r="L79" i="45"/>
  <c r="X74" i="45" s="1"/>
  <c r="A80" i="45"/>
  <c r="N75" i="45" s="1"/>
  <c r="B80" i="45"/>
  <c r="C80" i="45"/>
  <c r="D80" i="45"/>
  <c r="E80" i="45"/>
  <c r="F80" i="45"/>
  <c r="G80" i="45"/>
  <c r="H80" i="45"/>
  <c r="I80" i="45"/>
  <c r="J80" i="45"/>
  <c r="K80" i="45"/>
  <c r="L80" i="45"/>
  <c r="B81" i="45"/>
  <c r="C81" i="45"/>
  <c r="O75" i="45" s="1"/>
  <c r="D81" i="45"/>
  <c r="E81" i="45"/>
  <c r="F81" i="45"/>
  <c r="R75" i="45" s="1"/>
  <c r="G81" i="45"/>
  <c r="S75" i="45" s="1"/>
  <c r="H81" i="45"/>
  <c r="I81" i="45"/>
  <c r="J81" i="45"/>
  <c r="V75" i="45" s="1"/>
  <c r="K81" i="45"/>
  <c r="W75" i="45" s="1"/>
  <c r="L81" i="45"/>
  <c r="A82" i="45"/>
  <c r="B82" i="45"/>
  <c r="C82" i="45"/>
  <c r="D82" i="45"/>
  <c r="E82" i="45"/>
  <c r="F82" i="45"/>
  <c r="G82" i="45"/>
  <c r="H82" i="45"/>
  <c r="I82" i="45"/>
  <c r="J82" i="45"/>
  <c r="K82" i="45"/>
  <c r="L82" i="45"/>
  <c r="B83" i="45"/>
  <c r="C83" i="45"/>
  <c r="O76" i="45" s="1"/>
  <c r="D83" i="45"/>
  <c r="P76" i="45" s="1"/>
  <c r="E83" i="45"/>
  <c r="F83" i="45"/>
  <c r="G83" i="45"/>
  <c r="S76" i="45" s="1"/>
  <c r="H83" i="45"/>
  <c r="T76" i="45" s="1"/>
  <c r="I83" i="45"/>
  <c r="J83" i="45"/>
  <c r="K83" i="45"/>
  <c r="W76" i="45" s="1"/>
  <c r="L83" i="45"/>
  <c r="X76" i="45" s="1"/>
  <c r="A84" i="45"/>
  <c r="B84" i="45"/>
  <c r="C84" i="45"/>
  <c r="D84" i="45"/>
  <c r="E84" i="45"/>
  <c r="F84" i="45"/>
  <c r="G84" i="45"/>
  <c r="H84" i="45"/>
  <c r="I84" i="45"/>
  <c r="J84" i="45"/>
  <c r="K84" i="45"/>
  <c r="L84" i="45"/>
  <c r="B85" i="45"/>
  <c r="C85" i="45"/>
  <c r="D85" i="45"/>
  <c r="E85" i="45"/>
  <c r="Q77" i="45" s="1"/>
  <c r="F85" i="45"/>
  <c r="R77" i="45" s="1"/>
  <c r="G85" i="45"/>
  <c r="H85" i="45"/>
  <c r="I85" i="45"/>
  <c r="U77" i="45" s="1"/>
  <c r="J85" i="45"/>
  <c r="K85" i="45"/>
  <c r="L85" i="45"/>
  <c r="B86" i="45"/>
  <c r="C86" i="45"/>
  <c r="D86" i="45"/>
  <c r="E86" i="45"/>
  <c r="F86" i="45"/>
  <c r="G86" i="45"/>
  <c r="H86" i="45"/>
  <c r="I86" i="45"/>
  <c r="J86" i="45"/>
  <c r="K86" i="45"/>
  <c r="L86" i="45"/>
  <c r="B87" i="45"/>
  <c r="C87" i="45"/>
  <c r="D87" i="45"/>
  <c r="E87" i="45"/>
  <c r="F87" i="45"/>
  <c r="R78" i="45" s="1"/>
  <c r="G87" i="45"/>
  <c r="S78" i="45" s="1"/>
  <c r="H87" i="45"/>
  <c r="I87" i="45"/>
  <c r="J87" i="45"/>
  <c r="V78" i="45" s="1"/>
  <c r="K87" i="45"/>
  <c r="L87" i="45"/>
  <c r="B89" i="45"/>
  <c r="B90" i="45"/>
  <c r="E90" i="45"/>
  <c r="F90" i="45"/>
  <c r="I90" i="45"/>
  <c r="I137" i="45" s="1"/>
  <c r="J90" i="45"/>
  <c r="J137" i="45" s="1"/>
  <c r="M90" i="45"/>
  <c r="M137" i="45" s="1"/>
  <c r="N90" i="45"/>
  <c r="N137" i="45" s="1"/>
  <c r="Q90" i="45"/>
  <c r="R90" i="45"/>
  <c r="U90" i="45"/>
  <c r="V90" i="45"/>
  <c r="Y90" i="45"/>
  <c r="Y137" i="45" s="1"/>
  <c r="Z90" i="45"/>
  <c r="Z137" i="45" s="1"/>
  <c r="AC90" i="45"/>
  <c r="AC137" i="45" s="1"/>
  <c r="AD90" i="45"/>
  <c r="AD137" i="45" s="1"/>
  <c r="AG90" i="45"/>
  <c r="AH90" i="45"/>
  <c r="AK90" i="45"/>
  <c r="AL90" i="45"/>
  <c r="A91" i="45"/>
  <c r="A91" i="46" s="1"/>
  <c r="AN91" i="45"/>
  <c r="A93" i="45"/>
  <c r="A93" i="46" s="1"/>
  <c r="AN93" i="45"/>
  <c r="AO93" i="45"/>
  <c r="A95" i="45"/>
  <c r="A95" i="46" s="1"/>
  <c r="A111" i="46" s="1"/>
  <c r="AN95" i="45"/>
  <c r="AO95" i="45"/>
  <c r="A97" i="45"/>
  <c r="AN97" i="45"/>
  <c r="AO97" i="45"/>
  <c r="A99" i="45"/>
  <c r="A99" i="46" s="1"/>
  <c r="AN99" i="45"/>
  <c r="AO99" i="45"/>
  <c r="A101" i="45"/>
  <c r="A117" i="45" s="1"/>
  <c r="AN101" i="45"/>
  <c r="AO101" i="45"/>
  <c r="C103" i="45"/>
  <c r="D103" i="45"/>
  <c r="E103" i="45"/>
  <c r="F103" i="45"/>
  <c r="G103" i="45"/>
  <c r="H103" i="45"/>
  <c r="I103" i="45"/>
  <c r="J103" i="45"/>
  <c r="K103" i="45"/>
  <c r="L103" i="45"/>
  <c r="M103" i="45"/>
  <c r="N103" i="45"/>
  <c r="O103" i="45"/>
  <c r="P103" i="45"/>
  <c r="Q103" i="45"/>
  <c r="R103" i="45"/>
  <c r="S103" i="45"/>
  <c r="T103" i="45"/>
  <c r="U103" i="45"/>
  <c r="V103" i="45"/>
  <c r="W103" i="45"/>
  <c r="X103" i="45"/>
  <c r="Y103" i="45"/>
  <c r="Z103" i="45"/>
  <c r="AA103" i="45"/>
  <c r="AB103" i="45"/>
  <c r="AC103" i="45"/>
  <c r="AD103" i="45"/>
  <c r="AE103" i="45"/>
  <c r="AF103" i="45"/>
  <c r="AG103" i="45"/>
  <c r="AH103" i="45"/>
  <c r="AI103" i="45"/>
  <c r="AJ103" i="45"/>
  <c r="AK103" i="45"/>
  <c r="AL103" i="45"/>
  <c r="A107" i="45"/>
  <c r="B107" i="45"/>
  <c r="AN107" i="45"/>
  <c r="B108" i="45"/>
  <c r="B109" i="45"/>
  <c r="AN109" i="45"/>
  <c r="B110" i="45"/>
  <c r="A111" i="45"/>
  <c r="B111" i="45"/>
  <c r="AN111" i="45"/>
  <c r="B112" i="45"/>
  <c r="A113" i="45"/>
  <c r="B113" i="45"/>
  <c r="AN113" i="45"/>
  <c r="B114" i="45"/>
  <c r="A115" i="45"/>
  <c r="B115" i="45"/>
  <c r="AN115" i="45"/>
  <c r="B116" i="45"/>
  <c r="B117" i="45"/>
  <c r="AN117" i="45"/>
  <c r="B118" i="45"/>
  <c r="A122" i="45"/>
  <c r="B122" i="45"/>
  <c r="B185" i="45" s="1"/>
  <c r="B208" i="45" s="1"/>
  <c r="C122" i="45"/>
  <c r="D122" i="45"/>
  <c r="P122" i="45" s="1"/>
  <c r="E122" i="45"/>
  <c r="Q122" i="45" s="1"/>
  <c r="F122" i="45"/>
  <c r="G122" i="45"/>
  <c r="H122" i="45"/>
  <c r="I122" i="45"/>
  <c r="U122" i="45" s="1"/>
  <c r="J122" i="45"/>
  <c r="K122" i="45"/>
  <c r="L122" i="45"/>
  <c r="X122" i="45" s="1"/>
  <c r="N122" i="45"/>
  <c r="O122" i="45"/>
  <c r="R122" i="45"/>
  <c r="S122" i="45"/>
  <c r="T122" i="45"/>
  <c r="V122" i="45"/>
  <c r="W122" i="45"/>
  <c r="A123" i="45"/>
  <c r="B123" i="45"/>
  <c r="C123" i="45"/>
  <c r="D123" i="45"/>
  <c r="E123" i="45"/>
  <c r="F123" i="45"/>
  <c r="G123" i="45"/>
  <c r="H123" i="45"/>
  <c r="I123" i="45"/>
  <c r="J123" i="45"/>
  <c r="K123" i="45"/>
  <c r="L123" i="45"/>
  <c r="S123" i="45"/>
  <c r="T123" i="45"/>
  <c r="B124" i="45"/>
  <c r="C124" i="45"/>
  <c r="D124" i="45"/>
  <c r="E124" i="45"/>
  <c r="F124" i="45"/>
  <c r="G124" i="45"/>
  <c r="H124" i="45"/>
  <c r="I124" i="45"/>
  <c r="J124" i="45"/>
  <c r="K124" i="45"/>
  <c r="L124" i="45"/>
  <c r="P124" i="45"/>
  <c r="Q124" i="45"/>
  <c r="R124" i="45"/>
  <c r="U124" i="45"/>
  <c r="V124" i="45"/>
  <c r="X124" i="45"/>
  <c r="B125" i="45"/>
  <c r="C125" i="45"/>
  <c r="D125" i="45"/>
  <c r="E125" i="45"/>
  <c r="F125" i="45"/>
  <c r="G125" i="45"/>
  <c r="H125" i="45"/>
  <c r="I125" i="45"/>
  <c r="J125" i="45"/>
  <c r="K125" i="45"/>
  <c r="L125" i="45"/>
  <c r="N125" i="45"/>
  <c r="O125" i="45"/>
  <c r="Q125" i="45"/>
  <c r="R125" i="45"/>
  <c r="V125" i="45"/>
  <c r="W125" i="45"/>
  <c r="B126" i="45"/>
  <c r="C126" i="45"/>
  <c r="O123" i="45" s="1"/>
  <c r="D126" i="45"/>
  <c r="P123" i="45" s="1"/>
  <c r="E126" i="45"/>
  <c r="Q123" i="45" s="1"/>
  <c r="F126" i="45"/>
  <c r="R123" i="45" s="1"/>
  <c r="G126" i="45"/>
  <c r="H126" i="45"/>
  <c r="I126" i="45"/>
  <c r="U123" i="45" s="1"/>
  <c r="J126" i="45"/>
  <c r="V123" i="45" s="1"/>
  <c r="K126" i="45"/>
  <c r="W123" i="45" s="1"/>
  <c r="L126" i="45"/>
  <c r="X123" i="45" s="1"/>
  <c r="P126" i="45"/>
  <c r="Q126" i="45"/>
  <c r="X126" i="45"/>
  <c r="A127" i="45"/>
  <c r="N124" i="45" s="1"/>
  <c r="B127" i="45"/>
  <c r="C127" i="45"/>
  <c r="D127" i="45"/>
  <c r="E127" i="45"/>
  <c r="F127" i="45"/>
  <c r="G127" i="45"/>
  <c r="H127" i="45"/>
  <c r="I127" i="45"/>
  <c r="J127" i="45"/>
  <c r="K127" i="45"/>
  <c r="L127" i="45"/>
  <c r="U127" i="45"/>
  <c r="V127" i="45"/>
  <c r="B128" i="45"/>
  <c r="C128" i="45"/>
  <c r="O124" i="45" s="1"/>
  <c r="D128" i="45"/>
  <c r="E128" i="45"/>
  <c r="F128" i="45"/>
  <c r="G128" i="45"/>
  <c r="S124" i="45" s="1"/>
  <c r="H128" i="45"/>
  <c r="T124" i="45" s="1"/>
  <c r="I128" i="45"/>
  <c r="J128" i="45"/>
  <c r="K128" i="45"/>
  <c r="W124" i="45" s="1"/>
  <c r="L128" i="45"/>
  <c r="A129" i="45"/>
  <c r="B129" i="45"/>
  <c r="C129" i="45"/>
  <c r="D129" i="45"/>
  <c r="E129" i="45"/>
  <c r="F129" i="45"/>
  <c r="G129" i="45"/>
  <c r="H129" i="45"/>
  <c r="I129" i="45"/>
  <c r="J129" i="45"/>
  <c r="K129" i="45"/>
  <c r="L129" i="45"/>
  <c r="B130" i="45"/>
  <c r="C130" i="45"/>
  <c r="D130" i="45"/>
  <c r="P125" i="45" s="1"/>
  <c r="E130" i="45"/>
  <c r="F130" i="45"/>
  <c r="G130" i="45"/>
  <c r="S125" i="45" s="1"/>
  <c r="H130" i="45"/>
  <c r="T125" i="45" s="1"/>
  <c r="I130" i="45"/>
  <c r="U125" i="45" s="1"/>
  <c r="J130" i="45"/>
  <c r="K130" i="45"/>
  <c r="L130" i="45"/>
  <c r="X125" i="45" s="1"/>
  <c r="A131" i="45"/>
  <c r="N126" i="45" s="1"/>
  <c r="B131" i="45"/>
  <c r="C131" i="45"/>
  <c r="D131" i="45"/>
  <c r="E131" i="45"/>
  <c r="F131" i="45"/>
  <c r="G131" i="45"/>
  <c r="H131" i="45"/>
  <c r="I131" i="45"/>
  <c r="J131" i="45"/>
  <c r="K131" i="45"/>
  <c r="L131" i="45"/>
  <c r="B132" i="45"/>
  <c r="C132" i="45"/>
  <c r="O126" i="45" s="1"/>
  <c r="D132" i="45"/>
  <c r="E132" i="45"/>
  <c r="F132" i="45"/>
  <c r="R126" i="45" s="1"/>
  <c r="G132" i="45"/>
  <c r="S126" i="45" s="1"/>
  <c r="H132" i="45"/>
  <c r="T126" i="45" s="1"/>
  <c r="I132" i="45"/>
  <c r="U126" i="45" s="1"/>
  <c r="J132" i="45"/>
  <c r="V126" i="45" s="1"/>
  <c r="K132" i="45"/>
  <c r="W126" i="45" s="1"/>
  <c r="L132" i="45"/>
  <c r="B133" i="45"/>
  <c r="C133" i="45"/>
  <c r="D133" i="45"/>
  <c r="E133" i="45"/>
  <c r="F133" i="45"/>
  <c r="G133" i="45"/>
  <c r="H133" i="45"/>
  <c r="I133" i="45"/>
  <c r="J133" i="45"/>
  <c r="K133" i="45"/>
  <c r="L133" i="45"/>
  <c r="B134" i="45"/>
  <c r="C134" i="45"/>
  <c r="O127" i="45" s="1"/>
  <c r="D134" i="45"/>
  <c r="P127" i="45" s="1"/>
  <c r="E134" i="45"/>
  <c r="Q127" i="45" s="1"/>
  <c r="F134" i="45"/>
  <c r="R127" i="45" s="1"/>
  <c r="G134" i="45"/>
  <c r="S127" i="45" s="1"/>
  <c r="H134" i="45"/>
  <c r="T127" i="45" s="1"/>
  <c r="I134" i="45"/>
  <c r="J134" i="45"/>
  <c r="K134" i="45"/>
  <c r="W127" i="45" s="1"/>
  <c r="L134" i="45"/>
  <c r="X127" i="45" s="1"/>
  <c r="B136" i="45"/>
  <c r="B137" i="45"/>
  <c r="E137" i="45"/>
  <c r="F137" i="45"/>
  <c r="Q137" i="45"/>
  <c r="R137" i="45"/>
  <c r="U137" i="45"/>
  <c r="V137" i="45"/>
  <c r="AG137" i="45"/>
  <c r="AH137" i="45"/>
  <c r="AK137" i="45"/>
  <c r="AL137" i="45"/>
  <c r="A138" i="45"/>
  <c r="A138" i="46" s="1"/>
  <c r="AN138" i="45"/>
  <c r="A140" i="45"/>
  <c r="A140" i="46" s="1"/>
  <c r="AN140" i="45"/>
  <c r="AO140" i="45"/>
  <c r="A142" i="45"/>
  <c r="AN142" i="45"/>
  <c r="AO142" i="45"/>
  <c r="A144" i="45"/>
  <c r="A144" i="46" s="1"/>
  <c r="A168" i="46" s="1"/>
  <c r="AN144" i="45"/>
  <c r="AO144" i="45"/>
  <c r="A146" i="45"/>
  <c r="AN146" i="45"/>
  <c r="AO146" i="45"/>
  <c r="A148" i="45"/>
  <c r="A148" i="46" s="1"/>
  <c r="AN148" i="45"/>
  <c r="AO148" i="45"/>
  <c r="A150" i="45"/>
  <c r="AN150" i="45"/>
  <c r="AO150" i="45"/>
  <c r="A152" i="45"/>
  <c r="A152" i="46" s="1"/>
  <c r="AN152" i="45"/>
  <c r="AO152" i="45"/>
  <c r="A154" i="45"/>
  <c r="A154" i="46" s="1"/>
  <c r="AN154" i="45"/>
  <c r="AO154" i="45"/>
  <c r="A156" i="45"/>
  <c r="A156" i="46" s="1"/>
  <c r="A180" i="46" s="1"/>
  <c r="AN156" i="45"/>
  <c r="AO156" i="45"/>
  <c r="AO157" i="45"/>
  <c r="C158" i="45"/>
  <c r="D158" i="45"/>
  <c r="E158" i="45"/>
  <c r="F158" i="45"/>
  <c r="G158" i="45"/>
  <c r="H158" i="45"/>
  <c r="I158" i="45"/>
  <c r="J158" i="45"/>
  <c r="K158" i="45"/>
  <c r="L158" i="45"/>
  <c r="M158" i="45"/>
  <c r="N158" i="45"/>
  <c r="O158" i="45"/>
  <c r="P158" i="45"/>
  <c r="Q158" i="45"/>
  <c r="R158" i="45"/>
  <c r="S158" i="45"/>
  <c r="T158" i="45"/>
  <c r="U158" i="45"/>
  <c r="V158" i="45"/>
  <c r="W158" i="45"/>
  <c r="X158" i="45"/>
  <c r="Y158" i="45"/>
  <c r="Z158" i="45"/>
  <c r="AA158" i="45"/>
  <c r="AB158" i="45"/>
  <c r="AC158" i="45"/>
  <c r="AD158" i="45"/>
  <c r="AE158" i="45"/>
  <c r="AF158" i="45"/>
  <c r="AG158" i="45"/>
  <c r="AH158" i="45"/>
  <c r="AI158" i="45"/>
  <c r="AJ158" i="45"/>
  <c r="AK158" i="45"/>
  <c r="AL158" i="45"/>
  <c r="A162" i="45"/>
  <c r="B162" i="45"/>
  <c r="AN162" i="45"/>
  <c r="B163" i="45"/>
  <c r="A164" i="45"/>
  <c r="B164" i="45"/>
  <c r="AN164" i="45"/>
  <c r="B165" i="45"/>
  <c r="A166" i="45"/>
  <c r="B166" i="45"/>
  <c r="AN166" i="45"/>
  <c r="B167" i="45"/>
  <c r="A168" i="45"/>
  <c r="B168" i="45"/>
  <c r="AN168" i="45"/>
  <c r="B169" i="45"/>
  <c r="A170" i="45"/>
  <c r="B170" i="45"/>
  <c r="AN170" i="45"/>
  <c r="B171" i="45"/>
  <c r="A172" i="45"/>
  <c r="B172" i="45"/>
  <c r="AN172" i="45"/>
  <c r="B173" i="45"/>
  <c r="A174" i="45"/>
  <c r="B174" i="45"/>
  <c r="AN174" i="45"/>
  <c r="B175" i="45"/>
  <c r="A176" i="45"/>
  <c r="B176" i="45"/>
  <c r="AN176" i="45"/>
  <c r="B177" i="45"/>
  <c r="A178" i="45"/>
  <c r="B178" i="45"/>
  <c r="AN178" i="45"/>
  <c r="B179" i="45"/>
  <c r="A180" i="45"/>
  <c r="B180" i="45"/>
  <c r="AN180" i="45"/>
  <c r="B181" i="45"/>
  <c r="A185" i="45"/>
  <c r="A208" i="45" s="1"/>
  <c r="N208" i="45" s="1"/>
  <c r="C185" i="45"/>
  <c r="D185" i="45"/>
  <c r="D208" i="45" s="1"/>
  <c r="P208" i="45" s="1"/>
  <c r="E185" i="45"/>
  <c r="E208" i="45" s="1"/>
  <c r="Q208" i="45" s="1"/>
  <c r="F185" i="45"/>
  <c r="G185" i="45"/>
  <c r="H185" i="45"/>
  <c r="H208" i="45" s="1"/>
  <c r="I185" i="45"/>
  <c r="I208" i="45" s="1"/>
  <c r="U208" i="45" s="1"/>
  <c r="J185" i="45"/>
  <c r="K185" i="45"/>
  <c r="L185" i="45"/>
  <c r="L208" i="45" s="1"/>
  <c r="A186" i="45"/>
  <c r="A209" i="45" s="1"/>
  <c r="A209" i="46" s="1"/>
  <c r="B186" i="45"/>
  <c r="C186" i="45"/>
  <c r="D186" i="45"/>
  <c r="E186" i="45"/>
  <c r="E209" i="45" s="1"/>
  <c r="F186" i="45"/>
  <c r="G186" i="45"/>
  <c r="H186" i="45"/>
  <c r="I186" i="45"/>
  <c r="I209" i="45" s="1"/>
  <c r="J186" i="45"/>
  <c r="K186" i="45"/>
  <c r="L186" i="45"/>
  <c r="B187" i="45"/>
  <c r="C187" i="45"/>
  <c r="D187" i="45"/>
  <c r="E187" i="45"/>
  <c r="F187" i="45"/>
  <c r="G187" i="45"/>
  <c r="H187" i="45"/>
  <c r="I187" i="45"/>
  <c r="J187" i="45"/>
  <c r="K187" i="45"/>
  <c r="L187" i="45"/>
  <c r="B188" i="45"/>
  <c r="B211" i="45" s="1"/>
  <c r="C188" i="45"/>
  <c r="D188" i="45"/>
  <c r="E188" i="45"/>
  <c r="E211" i="45" s="1"/>
  <c r="F188" i="45"/>
  <c r="G188" i="45"/>
  <c r="H188" i="45"/>
  <c r="I188" i="45"/>
  <c r="I211" i="45" s="1"/>
  <c r="J188" i="45"/>
  <c r="K188" i="45"/>
  <c r="L188" i="45"/>
  <c r="B189" i="45"/>
  <c r="B212" i="45" s="1"/>
  <c r="C189" i="45"/>
  <c r="C212" i="45" s="1"/>
  <c r="O209" i="45" s="1"/>
  <c r="D189" i="45"/>
  <c r="E189" i="45"/>
  <c r="F189" i="45"/>
  <c r="F212" i="45" s="1"/>
  <c r="R209" i="45" s="1"/>
  <c r="G189" i="45"/>
  <c r="G212" i="45" s="1"/>
  <c r="S209" i="45" s="1"/>
  <c r="H189" i="45"/>
  <c r="I189" i="45"/>
  <c r="J189" i="45"/>
  <c r="J212" i="45" s="1"/>
  <c r="V209" i="45" s="1"/>
  <c r="K189" i="45"/>
  <c r="K212" i="45" s="1"/>
  <c r="W209" i="45" s="1"/>
  <c r="L189" i="45"/>
  <c r="B190" i="45"/>
  <c r="C190" i="45"/>
  <c r="D190" i="45"/>
  <c r="E190" i="45"/>
  <c r="F190" i="45"/>
  <c r="F223" i="45" s="1"/>
  <c r="F224" i="45" s="1"/>
  <c r="R215" i="45" s="1"/>
  <c r="G190" i="45"/>
  <c r="H190" i="45"/>
  <c r="I190" i="45"/>
  <c r="J190" i="45"/>
  <c r="J223" i="45" s="1"/>
  <c r="J224" i="45" s="1"/>
  <c r="V215" i="45" s="1"/>
  <c r="K190" i="45"/>
  <c r="L190" i="45"/>
  <c r="B191" i="45"/>
  <c r="C191" i="45"/>
  <c r="D191" i="45"/>
  <c r="E191" i="45"/>
  <c r="F191" i="45"/>
  <c r="G191" i="45"/>
  <c r="H191" i="45"/>
  <c r="I191" i="45"/>
  <c r="J191" i="45"/>
  <c r="K191" i="45"/>
  <c r="L191" i="45"/>
  <c r="A192" i="45"/>
  <c r="B192" i="45"/>
  <c r="C192" i="45"/>
  <c r="C213" i="45" s="1"/>
  <c r="D192" i="45"/>
  <c r="D213" i="45" s="1"/>
  <c r="E192" i="45"/>
  <c r="F192" i="45"/>
  <c r="G192" i="45"/>
  <c r="G213" i="45" s="1"/>
  <c r="H192" i="45"/>
  <c r="H213" i="45" s="1"/>
  <c r="I192" i="45"/>
  <c r="J192" i="45"/>
  <c r="K192" i="45"/>
  <c r="K213" i="45" s="1"/>
  <c r="L192" i="45"/>
  <c r="L213" i="45" s="1"/>
  <c r="B193" i="45"/>
  <c r="C193" i="45"/>
  <c r="D193" i="45"/>
  <c r="D214" i="45" s="1"/>
  <c r="P210" i="45" s="1"/>
  <c r="E193" i="45"/>
  <c r="E214" i="45" s="1"/>
  <c r="Q210" i="45" s="1"/>
  <c r="F193" i="45"/>
  <c r="G193" i="45"/>
  <c r="H193" i="45"/>
  <c r="H214" i="45" s="1"/>
  <c r="T210" i="45" s="1"/>
  <c r="I193" i="45"/>
  <c r="I214" i="45" s="1"/>
  <c r="U210" i="45" s="1"/>
  <c r="J193" i="45"/>
  <c r="K193" i="45"/>
  <c r="L193" i="45"/>
  <c r="L214" i="45" s="1"/>
  <c r="X210" i="45" s="1"/>
  <c r="A194" i="45"/>
  <c r="B194" i="45"/>
  <c r="C194" i="45"/>
  <c r="D194" i="45"/>
  <c r="D215" i="45" s="1"/>
  <c r="E194" i="45"/>
  <c r="F194" i="45"/>
  <c r="G194" i="45"/>
  <c r="H194" i="45"/>
  <c r="H215" i="45" s="1"/>
  <c r="I194" i="45"/>
  <c r="J194" i="45"/>
  <c r="K194" i="45"/>
  <c r="L194" i="45"/>
  <c r="L215" i="45" s="1"/>
  <c r="B195" i="45"/>
  <c r="C195" i="45"/>
  <c r="D195" i="45"/>
  <c r="E195" i="45"/>
  <c r="E216" i="45" s="1"/>
  <c r="Q211" i="45" s="1"/>
  <c r="F195" i="45"/>
  <c r="G195" i="45"/>
  <c r="H195" i="45"/>
  <c r="I195" i="45"/>
  <c r="I216" i="45" s="1"/>
  <c r="U211" i="45" s="1"/>
  <c r="J195" i="45"/>
  <c r="J216" i="45" s="1"/>
  <c r="V211" i="45" s="1"/>
  <c r="K195" i="45"/>
  <c r="L195" i="45"/>
  <c r="A196" i="45"/>
  <c r="A217" i="45" s="1"/>
  <c r="A217" i="46" s="1"/>
  <c r="N212" i="46" s="1"/>
  <c r="B196" i="45"/>
  <c r="C196" i="45"/>
  <c r="D196" i="45"/>
  <c r="E196" i="45"/>
  <c r="E217" i="45" s="1"/>
  <c r="F196" i="45"/>
  <c r="G196" i="45"/>
  <c r="H196" i="45"/>
  <c r="I196" i="45"/>
  <c r="I217" i="45" s="1"/>
  <c r="J196" i="45"/>
  <c r="K196" i="45"/>
  <c r="L196" i="45"/>
  <c r="B197" i="45"/>
  <c r="B218" i="45" s="1"/>
  <c r="C197" i="45"/>
  <c r="D197" i="45"/>
  <c r="E197" i="45"/>
  <c r="F197" i="45"/>
  <c r="F218" i="45" s="1"/>
  <c r="R212" i="45" s="1"/>
  <c r="G197" i="45"/>
  <c r="H197" i="45"/>
  <c r="I197" i="45"/>
  <c r="J197" i="45"/>
  <c r="J218" i="45" s="1"/>
  <c r="V212" i="45" s="1"/>
  <c r="K197" i="45"/>
  <c r="L197" i="45"/>
  <c r="B198" i="45"/>
  <c r="C198" i="45"/>
  <c r="D198" i="45"/>
  <c r="E198" i="45"/>
  <c r="F198" i="45"/>
  <c r="G198" i="45"/>
  <c r="H198" i="45"/>
  <c r="I198" i="45"/>
  <c r="J198" i="45"/>
  <c r="K198" i="45"/>
  <c r="L198" i="45"/>
  <c r="B199" i="45"/>
  <c r="C199" i="45"/>
  <c r="D199" i="45"/>
  <c r="E199" i="45"/>
  <c r="F199" i="45"/>
  <c r="G199" i="45"/>
  <c r="H199" i="45"/>
  <c r="I199" i="45"/>
  <c r="J199" i="45"/>
  <c r="K199" i="45"/>
  <c r="L199" i="45"/>
  <c r="A200" i="45"/>
  <c r="B200" i="45"/>
  <c r="C200" i="45"/>
  <c r="D200" i="45"/>
  <c r="E200" i="45"/>
  <c r="F200" i="45"/>
  <c r="G200" i="45"/>
  <c r="H200" i="45"/>
  <c r="I200" i="45"/>
  <c r="J200" i="45"/>
  <c r="K200" i="45"/>
  <c r="L200" i="45"/>
  <c r="B201" i="45"/>
  <c r="C201" i="45"/>
  <c r="D201" i="45"/>
  <c r="E201" i="45"/>
  <c r="F201" i="45"/>
  <c r="G201" i="45"/>
  <c r="H201" i="45"/>
  <c r="I201" i="45"/>
  <c r="J201" i="45"/>
  <c r="K201" i="45"/>
  <c r="L201" i="45"/>
  <c r="A202" i="45"/>
  <c r="B202" i="45"/>
  <c r="C202" i="45"/>
  <c r="D202" i="45"/>
  <c r="E202" i="45"/>
  <c r="F202" i="45"/>
  <c r="G202" i="45"/>
  <c r="H202" i="45"/>
  <c r="I202" i="45"/>
  <c r="J202" i="45"/>
  <c r="K202" i="45"/>
  <c r="L202" i="45"/>
  <c r="B203" i="45"/>
  <c r="C203" i="45"/>
  <c r="D203" i="45"/>
  <c r="E203" i="45"/>
  <c r="F203" i="45"/>
  <c r="G203" i="45"/>
  <c r="H203" i="45"/>
  <c r="I203" i="45"/>
  <c r="J203" i="45"/>
  <c r="K203" i="45"/>
  <c r="L203" i="45"/>
  <c r="A204" i="45"/>
  <c r="B204" i="45"/>
  <c r="C204" i="45"/>
  <c r="D204" i="45"/>
  <c r="E204" i="45"/>
  <c r="E223" i="45" s="1"/>
  <c r="E224" i="45" s="1"/>
  <c r="Q215" i="45" s="1"/>
  <c r="F204" i="45"/>
  <c r="G204" i="45"/>
  <c r="H204" i="45"/>
  <c r="I204" i="45"/>
  <c r="I223" i="45" s="1"/>
  <c r="I224" i="45" s="1"/>
  <c r="U215" i="45" s="1"/>
  <c r="J204" i="45"/>
  <c r="K204" i="45"/>
  <c r="L204" i="45"/>
  <c r="B205" i="45"/>
  <c r="C205" i="45"/>
  <c r="D205" i="45"/>
  <c r="E205" i="45"/>
  <c r="F205" i="45"/>
  <c r="G205" i="45"/>
  <c r="H205" i="45"/>
  <c r="I205" i="45"/>
  <c r="J205" i="45"/>
  <c r="K205" i="45"/>
  <c r="L205" i="45"/>
  <c r="C208" i="45"/>
  <c r="F208" i="45"/>
  <c r="R208" i="45" s="1"/>
  <c r="G208" i="45"/>
  <c r="J208" i="45"/>
  <c r="V208" i="45" s="1"/>
  <c r="K208" i="45"/>
  <c r="O208" i="45"/>
  <c r="S208" i="45"/>
  <c r="T208" i="45"/>
  <c r="W208" i="45"/>
  <c r="X208" i="45"/>
  <c r="B209" i="45"/>
  <c r="C209" i="45"/>
  <c r="D209" i="45"/>
  <c r="F209" i="45"/>
  <c r="G209" i="45"/>
  <c r="H209" i="45"/>
  <c r="J209" i="45"/>
  <c r="K209" i="45"/>
  <c r="L209" i="45"/>
  <c r="Q209" i="45"/>
  <c r="B210" i="45"/>
  <c r="C210" i="45"/>
  <c r="D210" i="45"/>
  <c r="E210" i="45"/>
  <c r="F210" i="45"/>
  <c r="G210" i="45"/>
  <c r="H210" i="45"/>
  <c r="I210" i="45"/>
  <c r="J210" i="45"/>
  <c r="K210" i="45"/>
  <c r="L210" i="45"/>
  <c r="N210" i="45"/>
  <c r="O210" i="45"/>
  <c r="R210" i="45"/>
  <c r="V210" i="45"/>
  <c r="W210" i="45"/>
  <c r="C211" i="45"/>
  <c r="D211" i="45"/>
  <c r="F211" i="45"/>
  <c r="G211" i="45"/>
  <c r="H211" i="45"/>
  <c r="J211" i="45"/>
  <c r="K211" i="45"/>
  <c r="L211" i="45"/>
  <c r="P211" i="45"/>
  <c r="S211" i="45"/>
  <c r="T211" i="45"/>
  <c r="X211" i="45"/>
  <c r="D212" i="45"/>
  <c r="P209" i="45" s="1"/>
  <c r="E212" i="45"/>
  <c r="H212" i="45"/>
  <c r="T209" i="45" s="1"/>
  <c r="I212" i="45"/>
  <c r="U209" i="45" s="1"/>
  <c r="L212" i="45"/>
  <c r="X209" i="45" s="1"/>
  <c r="Q212" i="45"/>
  <c r="U212" i="45"/>
  <c r="A213" i="45"/>
  <c r="A213" i="46" s="1"/>
  <c r="N210" i="46" s="1"/>
  <c r="B213" i="45"/>
  <c r="E213" i="45"/>
  <c r="F213" i="45"/>
  <c r="I213" i="45"/>
  <c r="J213" i="45"/>
  <c r="N213" i="45"/>
  <c r="O213" i="45"/>
  <c r="R213" i="45"/>
  <c r="S213" i="45"/>
  <c r="V213" i="45"/>
  <c r="W213" i="45"/>
  <c r="B214" i="45"/>
  <c r="C214" i="45"/>
  <c r="F214" i="45"/>
  <c r="G214" i="45"/>
  <c r="S210" i="45" s="1"/>
  <c r="J214" i="45"/>
  <c r="K214" i="45"/>
  <c r="O214" i="45"/>
  <c r="P214" i="45"/>
  <c r="T214" i="45"/>
  <c r="W214" i="45"/>
  <c r="X214" i="45"/>
  <c r="A215" i="45"/>
  <c r="B215" i="45"/>
  <c r="C215" i="45"/>
  <c r="E215" i="45"/>
  <c r="F215" i="45"/>
  <c r="G215" i="45"/>
  <c r="I215" i="45"/>
  <c r="J215" i="45"/>
  <c r="K215" i="45"/>
  <c r="B216" i="45"/>
  <c r="C216" i="45"/>
  <c r="O211" i="45" s="1"/>
  <c r="D216" i="45"/>
  <c r="F216" i="45"/>
  <c r="R211" i="45" s="1"/>
  <c r="G216" i="45"/>
  <c r="H216" i="45"/>
  <c r="K216" i="45"/>
  <c r="W211" i="45" s="1"/>
  <c r="L216" i="45"/>
  <c r="B217" i="45"/>
  <c r="C217" i="45"/>
  <c r="D217" i="45"/>
  <c r="F217" i="45"/>
  <c r="G217" i="45"/>
  <c r="H217" i="45"/>
  <c r="J217" i="45"/>
  <c r="K217" i="45"/>
  <c r="L217" i="45"/>
  <c r="C218" i="45"/>
  <c r="O212" i="45" s="1"/>
  <c r="D218" i="45"/>
  <c r="P212" i="45" s="1"/>
  <c r="E218" i="45"/>
  <c r="G218" i="45"/>
  <c r="S212" i="45" s="1"/>
  <c r="H218" i="45"/>
  <c r="T212" i="45" s="1"/>
  <c r="I218" i="45"/>
  <c r="K218" i="45"/>
  <c r="W212" i="45" s="1"/>
  <c r="L218" i="45"/>
  <c r="X212" i="45" s="1"/>
  <c r="A219" i="45"/>
  <c r="B219" i="45"/>
  <c r="C219" i="45"/>
  <c r="D219" i="45"/>
  <c r="E219" i="45"/>
  <c r="F219" i="45"/>
  <c r="G219" i="45"/>
  <c r="H219" i="45"/>
  <c r="I219" i="45"/>
  <c r="J219" i="45"/>
  <c r="K219" i="45"/>
  <c r="L219" i="45"/>
  <c r="B220" i="45"/>
  <c r="C220" i="45"/>
  <c r="D220" i="45"/>
  <c r="P213" i="45" s="1"/>
  <c r="E220" i="45"/>
  <c r="Q213" i="45" s="1"/>
  <c r="F220" i="45"/>
  <c r="G220" i="45"/>
  <c r="H220" i="45"/>
  <c r="T213" i="45" s="1"/>
  <c r="I220" i="45"/>
  <c r="U213" i="45" s="1"/>
  <c r="J220" i="45"/>
  <c r="K220" i="45"/>
  <c r="L220" i="45"/>
  <c r="X213" i="45" s="1"/>
  <c r="A221" i="45"/>
  <c r="B221" i="45"/>
  <c r="C221" i="45"/>
  <c r="D221" i="45"/>
  <c r="E221" i="45"/>
  <c r="F221" i="45"/>
  <c r="G221" i="45"/>
  <c r="H221" i="45"/>
  <c r="I221" i="45"/>
  <c r="J221" i="45"/>
  <c r="K221" i="45"/>
  <c r="L221" i="45"/>
  <c r="B222" i="45"/>
  <c r="C222" i="45"/>
  <c r="D222" i="45"/>
  <c r="E222" i="45"/>
  <c r="Q214" i="45" s="1"/>
  <c r="F222" i="45"/>
  <c r="R214" i="45" s="1"/>
  <c r="G222" i="45"/>
  <c r="S214" i="45" s="1"/>
  <c r="H222" i="45"/>
  <c r="I222" i="45"/>
  <c r="U214" i="45" s="1"/>
  <c r="J222" i="45"/>
  <c r="V214" i="45" s="1"/>
  <c r="K222" i="45"/>
  <c r="L222" i="45"/>
  <c r="A223" i="45"/>
  <c r="A223" i="46" s="1"/>
  <c r="N215" i="46" s="1"/>
  <c r="B223" i="45"/>
  <c r="B224" i="45" s="1"/>
  <c r="D223" i="45"/>
  <c r="H223" i="45"/>
  <c r="H224" i="45" s="1"/>
  <c r="T215" i="45" s="1"/>
  <c r="L223" i="45"/>
  <c r="AN3" i="44"/>
  <c r="AN5" i="44"/>
  <c r="AO5" i="44"/>
  <c r="AN7" i="44"/>
  <c r="AO7" i="44"/>
  <c r="C9" i="44"/>
  <c r="D9" i="44"/>
  <c r="E9" i="44"/>
  <c r="F9" i="44"/>
  <c r="G9" i="44"/>
  <c r="H9" i="44"/>
  <c r="I9" i="44"/>
  <c r="J9" i="44"/>
  <c r="K9" i="44"/>
  <c r="L9" i="44"/>
  <c r="M9" i="44"/>
  <c r="N9" i="44"/>
  <c r="O9" i="44"/>
  <c r="P9" i="44"/>
  <c r="Q9" i="44"/>
  <c r="R9" i="44"/>
  <c r="S9" i="44"/>
  <c r="T9" i="44"/>
  <c r="U9" i="44"/>
  <c r="V9" i="44"/>
  <c r="W9" i="44"/>
  <c r="X9" i="44"/>
  <c r="Y9" i="44"/>
  <c r="Z9" i="44"/>
  <c r="AA9" i="44"/>
  <c r="AB9" i="44"/>
  <c r="AC9" i="44"/>
  <c r="AD9" i="44"/>
  <c r="AE9" i="44"/>
  <c r="AF9" i="44"/>
  <c r="AG9" i="44"/>
  <c r="AH9" i="44"/>
  <c r="AI9" i="44"/>
  <c r="AJ9" i="44"/>
  <c r="AK9" i="44"/>
  <c r="AL9" i="44"/>
  <c r="B13" i="44"/>
  <c r="AN13" i="44"/>
  <c r="B14" i="44"/>
  <c r="B15" i="44"/>
  <c r="AN15" i="44"/>
  <c r="B16" i="44"/>
  <c r="B17" i="44"/>
  <c r="AN17" i="44"/>
  <c r="B18" i="44"/>
  <c r="A22" i="44"/>
  <c r="B22" i="44"/>
  <c r="C22" i="44"/>
  <c r="O22" i="44" s="1"/>
  <c r="D22" i="44"/>
  <c r="E22" i="44"/>
  <c r="F22" i="44"/>
  <c r="G22" i="44"/>
  <c r="S22" i="44" s="1"/>
  <c r="H22" i="44"/>
  <c r="T22" i="44" s="1"/>
  <c r="I22" i="44"/>
  <c r="U22" i="44" s="1"/>
  <c r="J22" i="44"/>
  <c r="K22" i="44"/>
  <c r="W22" i="44" s="1"/>
  <c r="L22" i="44"/>
  <c r="N22" i="44"/>
  <c r="P22" i="44"/>
  <c r="Q22" i="44"/>
  <c r="R22" i="44"/>
  <c r="V22" i="44"/>
  <c r="X22" i="44"/>
  <c r="B23" i="44"/>
  <c r="C23" i="44"/>
  <c r="D23" i="44"/>
  <c r="E23" i="44"/>
  <c r="F23" i="44"/>
  <c r="G23" i="44"/>
  <c r="H23" i="44"/>
  <c r="I23" i="44"/>
  <c r="J23" i="44"/>
  <c r="K23" i="44"/>
  <c r="L23" i="44"/>
  <c r="O23" i="44"/>
  <c r="Q23" i="44"/>
  <c r="R23" i="44"/>
  <c r="W23" i="44"/>
  <c r="B24" i="44"/>
  <c r="C24" i="44"/>
  <c r="D24" i="44"/>
  <c r="E24" i="44"/>
  <c r="F24" i="44"/>
  <c r="G24" i="44"/>
  <c r="H24" i="44"/>
  <c r="I24" i="44"/>
  <c r="J24" i="44"/>
  <c r="K24" i="44"/>
  <c r="L24" i="44"/>
  <c r="T24" i="44"/>
  <c r="B25" i="44"/>
  <c r="C25" i="44"/>
  <c r="D25" i="44"/>
  <c r="E25" i="44"/>
  <c r="F25" i="44"/>
  <c r="G25" i="44"/>
  <c r="H25" i="44"/>
  <c r="I25" i="44"/>
  <c r="J25" i="44"/>
  <c r="K25" i="44"/>
  <c r="L25" i="44"/>
  <c r="B26" i="44"/>
  <c r="C26" i="44"/>
  <c r="D26" i="44"/>
  <c r="P23" i="44" s="1"/>
  <c r="E26" i="44"/>
  <c r="F26" i="44"/>
  <c r="G26" i="44"/>
  <c r="S23" i="44" s="1"/>
  <c r="H26" i="44"/>
  <c r="T23" i="44" s="1"/>
  <c r="I26" i="44"/>
  <c r="U23" i="44" s="1"/>
  <c r="U25" i="44" s="1"/>
  <c r="J26" i="44"/>
  <c r="V23" i="44" s="1"/>
  <c r="V25" i="44" s="1"/>
  <c r="K26" i="44"/>
  <c r="L26" i="44"/>
  <c r="X23" i="44" s="1"/>
  <c r="B27" i="44"/>
  <c r="C27" i="44"/>
  <c r="D27" i="44"/>
  <c r="E27" i="44"/>
  <c r="F27" i="44"/>
  <c r="G27" i="44"/>
  <c r="H27" i="44"/>
  <c r="I27" i="44"/>
  <c r="J27" i="44"/>
  <c r="K27" i="44"/>
  <c r="L27" i="44"/>
  <c r="B28" i="44"/>
  <c r="C28" i="44"/>
  <c r="O24" i="44" s="1"/>
  <c r="D28" i="44"/>
  <c r="P24" i="44" s="1"/>
  <c r="E28" i="44"/>
  <c r="Q24" i="44" s="1"/>
  <c r="F28" i="44"/>
  <c r="R24" i="44" s="1"/>
  <c r="G28" i="44"/>
  <c r="S24" i="44" s="1"/>
  <c r="H28" i="44"/>
  <c r="I28" i="44"/>
  <c r="U24" i="44" s="1"/>
  <c r="J28" i="44"/>
  <c r="V24" i="44" s="1"/>
  <c r="K28" i="44"/>
  <c r="W24" i="44" s="1"/>
  <c r="L28" i="44"/>
  <c r="X24" i="44" s="1"/>
  <c r="B30" i="44"/>
  <c r="B31" i="44"/>
  <c r="C31" i="44"/>
  <c r="D31" i="44"/>
  <c r="D90" i="44" s="1"/>
  <c r="D137" i="44" s="1"/>
  <c r="E31" i="44"/>
  <c r="F31" i="44"/>
  <c r="G31" i="44"/>
  <c r="H31" i="44"/>
  <c r="I31" i="44"/>
  <c r="J31" i="44"/>
  <c r="K31" i="44"/>
  <c r="L31" i="44"/>
  <c r="L90" i="44" s="1"/>
  <c r="L137" i="44" s="1"/>
  <c r="M31" i="44"/>
  <c r="N31" i="44"/>
  <c r="O31" i="44"/>
  <c r="P31" i="44"/>
  <c r="Q31" i="44"/>
  <c r="R31" i="44"/>
  <c r="S31" i="44"/>
  <c r="T31" i="44"/>
  <c r="T90" i="44" s="1"/>
  <c r="T137" i="44" s="1"/>
  <c r="U31" i="44"/>
  <c r="V31" i="44"/>
  <c r="W31" i="44"/>
  <c r="X31" i="44"/>
  <c r="Y31" i="44"/>
  <c r="Z31" i="44"/>
  <c r="AA31" i="44"/>
  <c r="AB31" i="44"/>
  <c r="AB90" i="44" s="1"/>
  <c r="AB137" i="44" s="1"/>
  <c r="AC31" i="44"/>
  <c r="AD31" i="44"/>
  <c r="AE31" i="44"/>
  <c r="AF31" i="44"/>
  <c r="AG31" i="44"/>
  <c r="AH31" i="44"/>
  <c r="AI31" i="44"/>
  <c r="AJ31" i="44"/>
  <c r="AJ90" i="44" s="1"/>
  <c r="AJ137" i="44" s="1"/>
  <c r="AK31" i="44"/>
  <c r="AL31" i="44"/>
  <c r="AN32" i="44"/>
  <c r="AN34" i="44"/>
  <c r="AO34" i="44"/>
  <c r="AN36" i="44"/>
  <c r="AO36" i="44"/>
  <c r="AN38" i="44"/>
  <c r="AO38" i="44"/>
  <c r="AN40" i="44"/>
  <c r="AO40" i="44"/>
  <c r="AN42" i="44"/>
  <c r="AO42" i="44"/>
  <c r="AN44" i="44"/>
  <c r="AO44" i="44"/>
  <c r="AN46" i="44"/>
  <c r="AO46" i="44"/>
  <c r="C48" i="44"/>
  <c r="D48" i="44"/>
  <c r="E48" i="44"/>
  <c r="F48" i="44"/>
  <c r="G48" i="44"/>
  <c r="H48" i="44"/>
  <c r="I48" i="44"/>
  <c r="J48" i="44"/>
  <c r="K48" i="44"/>
  <c r="L48" i="44"/>
  <c r="M48" i="44"/>
  <c r="N48" i="44"/>
  <c r="O48" i="44"/>
  <c r="P48" i="44"/>
  <c r="Q48" i="44"/>
  <c r="R48" i="44"/>
  <c r="S48" i="44"/>
  <c r="T48" i="44"/>
  <c r="U48" i="44"/>
  <c r="V48" i="44"/>
  <c r="W48" i="44"/>
  <c r="X48" i="44"/>
  <c r="Y48" i="44"/>
  <c r="Z48" i="44"/>
  <c r="AA48" i="44"/>
  <c r="AB48" i="44"/>
  <c r="AC48" i="44"/>
  <c r="AD48" i="44"/>
  <c r="AE48" i="44"/>
  <c r="AF48" i="44"/>
  <c r="AG48" i="44"/>
  <c r="AH48" i="44"/>
  <c r="AI48" i="44"/>
  <c r="AJ48" i="44"/>
  <c r="AK48" i="44"/>
  <c r="AL48" i="44"/>
  <c r="B52" i="44"/>
  <c r="AN52" i="44"/>
  <c r="B53" i="44"/>
  <c r="B54" i="44"/>
  <c r="AN54" i="44"/>
  <c r="B55" i="44"/>
  <c r="B56" i="44"/>
  <c r="AN56" i="44"/>
  <c r="B57" i="44"/>
  <c r="B58" i="44"/>
  <c r="AN58" i="44"/>
  <c r="B59" i="44"/>
  <c r="B60" i="44"/>
  <c r="AN60" i="44"/>
  <c r="B61" i="44"/>
  <c r="B62" i="44"/>
  <c r="AN62" i="44"/>
  <c r="B63" i="44"/>
  <c r="B64" i="44"/>
  <c r="AN64" i="44"/>
  <c r="B65" i="44"/>
  <c r="B66" i="44"/>
  <c r="AN66" i="44"/>
  <c r="B67" i="44"/>
  <c r="A71" i="44"/>
  <c r="B71" i="44"/>
  <c r="C71" i="44"/>
  <c r="O71" i="44" s="1"/>
  <c r="D71" i="44"/>
  <c r="P71" i="44" s="1"/>
  <c r="E71" i="44"/>
  <c r="F71" i="44"/>
  <c r="G71" i="44"/>
  <c r="H71" i="44"/>
  <c r="I71" i="44"/>
  <c r="U71" i="44" s="1"/>
  <c r="J71" i="44"/>
  <c r="V71" i="44" s="1"/>
  <c r="K71" i="44"/>
  <c r="W71" i="44" s="1"/>
  <c r="L71" i="44"/>
  <c r="X71" i="44" s="1"/>
  <c r="N71" i="44"/>
  <c r="Q71" i="44"/>
  <c r="R71" i="44"/>
  <c r="S71" i="44"/>
  <c r="T71" i="44"/>
  <c r="Y71" i="44"/>
  <c r="B72" i="44"/>
  <c r="C72" i="44"/>
  <c r="D72" i="44"/>
  <c r="E72" i="44"/>
  <c r="F72" i="44"/>
  <c r="G72" i="44"/>
  <c r="H72" i="44"/>
  <c r="I72" i="44"/>
  <c r="J72" i="44"/>
  <c r="K72" i="44"/>
  <c r="L72" i="44"/>
  <c r="R72" i="44"/>
  <c r="S72" i="44"/>
  <c r="T72" i="44"/>
  <c r="Y72" i="44"/>
  <c r="B73" i="44"/>
  <c r="C73" i="44"/>
  <c r="D73" i="44"/>
  <c r="E73" i="44"/>
  <c r="F73" i="44"/>
  <c r="G73" i="44"/>
  <c r="H73" i="44"/>
  <c r="I73" i="44"/>
  <c r="J73" i="44"/>
  <c r="K73" i="44"/>
  <c r="L73" i="44"/>
  <c r="S73" i="44"/>
  <c r="T73" i="44"/>
  <c r="U73" i="44"/>
  <c r="Y73" i="44"/>
  <c r="B74" i="44"/>
  <c r="C74" i="44"/>
  <c r="D74" i="44"/>
  <c r="E74" i="44"/>
  <c r="F74" i="44"/>
  <c r="G74" i="44"/>
  <c r="H74" i="44"/>
  <c r="I74" i="44"/>
  <c r="J74" i="44"/>
  <c r="K74" i="44"/>
  <c r="L74" i="44"/>
  <c r="O74" i="44"/>
  <c r="R74" i="44"/>
  <c r="T74" i="44"/>
  <c r="U74" i="44"/>
  <c r="W74" i="44"/>
  <c r="Y74" i="44"/>
  <c r="B75" i="44"/>
  <c r="C75" i="44"/>
  <c r="O72" i="44" s="1"/>
  <c r="D75" i="44"/>
  <c r="P72" i="44" s="1"/>
  <c r="E75" i="44"/>
  <c r="Q72" i="44" s="1"/>
  <c r="F75" i="44"/>
  <c r="G75" i="44"/>
  <c r="H75" i="44"/>
  <c r="I75" i="44"/>
  <c r="U72" i="44" s="1"/>
  <c r="J75" i="44"/>
  <c r="V72" i="44" s="1"/>
  <c r="K75" i="44"/>
  <c r="W72" i="44" s="1"/>
  <c r="L75" i="44"/>
  <c r="X72" i="44" s="1"/>
  <c r="P75" i="44"/>
  <c r="S75" i="44"/>
  <c r="U75" i="44"/>
  <c r="V75" i="44"/>
  <c r="X75" i="44"/>
  <c r="Y75" i="44"/>
  <c r="B76" i="44"/>
  <c r="C76" i="44"/>
  <c r="D76" i="44"/>
  <c r="E76" i="44"/>
  <c r="F76" i="44"/>
  <c r="G76" i="44"/>
  <c r="H76" i="44"/>
  <c r="I76" i="44"/>
  <c r="J76" i="44"/>
  <c r="K76" i="44"/>
  <c r="L76" i="44"/>
  <c r="Q76" i="44"/>
  <c r="S76" i="44"/>
  <c r="V76" i="44"/>
  <c r="Y76" i="44"/>
  <c r="B77" i="44"/>
  <c r="C77" i="44"/>
  <c r="O73" i="44" s="1"/>
  <c r="D77" i="44"/>
  <c r="P73" i="44" s="1"/>
  <c r="E77" i="44"/>
  <c r="Q73" i="44" s="1"/>
  <c r="F77" i="44"/>
  <c r="R73" i="44" s="1"/>
  <c r="G77" i="44"/>
  <c r="H77" i="44"/>
  <c r="I77" i="44"/>
  <c r="J77" i="44"/>
  <c r="V73" i="44" s="1"/>
  <c r="K77" i="44"/>
  <c r="W73" i="44" s="1"/>
  <c r="L77" i="44"/>
  <c r="X73" i="44" s="1"/>
  <c r="O77" i="44"/>
  <c r="R77" i="44"/>
  <c r="T77" i="44"/>
  <c r="W77" i="44"/>
  <c r="Y77" i="44"/>
  <c r="B78" i="44"/>
  <c r="C78" i="44"/>
  <c r="D78" i="44"/>
  <c r="E78" i="44"/>
  <c r="F78" i="44"/>
  <c r="G78" i="44"/>
  <c r="H78" i="44"/>
  <c r="I78" i="44"/>
  <c r="J78" i="44"/>
  <c r="K78" i="44"/>
  <c r="L78" i="44"/>
  <c r="Y78" i="44"/>
  <c r="B79" i="44"/>
  <c r="C79" i="44"/>
  <c r="D79" i="44"/>
  <c r="P74" i="44" s="1"/>
  <c r="E79" i="44"/>
  <c r="Q74" i="44" s="1"/>
  <c r="F79" i="44"/>
  <c r="G79" i="44"/>
  <c r="S74" i="44" s="1"/>
  <c r="H79" i="44"/>
  <c r="I79" i="44"/>
  <c r="J79" i="44"/>
  <c r="V74" i="44" s="1"/>
  <c r="K79" i="44"/>
  <c r="L79" i="44"/>
  <c r="X74" i="44" s="1"/>
  <c r="B80" i="44"/>
  <c r="C80" i="44"/>
  <c r="D80" i="44"/>
  <c r="E80" i="44"/>
  <c r="F80" i="44"/>
  <c r="G80" i="44"/>
  <c r="H80" i="44"/>
  <c r="I80" i="44"/>
  <c r="J80" i="44"/>
  <c r="K80" i="44"/>
  <c r="L80" i="44"/>
  <c r="B81" i="44"/>
  <c r="C81" i="44"/>
  <c r="O75" i="44" s="1"/>
  <c r="D81" i="44"/>
  <c r="E81" i="44"/>
  <c r="Q75" i="44" s="1"/>
  <c r="F81" i="44"/>
  <c r="R75" i="44" s="1"/>
  <c r="G81" i="44"/>
  <c r="H81" i="44"/>
  <c r="T75" i="44" s="1"/>
  <c r="I81" i="44"/>
  <c r="J81" i="44"/>
  <c r="K81" i="44"/>
  <c r="W75" i="44" s="1"/>
  <c r="L81" i="44"/>
  <c r="B82" i="44"/>
  <c r="C82" i="44"/>
  <c r="D82" i="44"/>
  <c r="E82" i="44"/>
  <c r="F82" i="44"/>
  <c r="G82" i="44"/>
  <c r="H82" i="44"/>
  <c r="I82" i="44"/>
  <c r="J82" i="44"/>
  <c r="K82" i="44"/>
  <c r="L82" i="44"/>
  <c r="B83" i="44"/>
  <c r="C83" i="44"/>
  <c r="O76" i="44" s="1"/>
  <c r="D83" i="44"/>
  <c r="P76" i="44" s="1"/>
  <c r="E83" i="44"/>
  <c r="F83" i="44"/>
  <c r="R76" i="44" s="1"/>
  <c r="G83" i="44"/>
  <c r="H83" i="44"/>
  <c r="T76" i="44" s="1"/>
  <c r="I83" i="44"/>
  <c r="U76" i="44" s="1"/>
  <c r="J83" i="44"/>
  <c r="K83" i="44"/>
  <c r="W76" i="44" s="1"/>
  <c r="L83" i="44"/>
  <c r="X76" i="44" s="1"/>
  <c r="B84" i="44"/>
  <c r="C84" i="44"/>
  <c r="D84" i="44"/>
  <c r="E84" i="44"/>
  <c r="F84" i="44"/>
  <c r="G84" i="44"/>
  <c r="H84" i="44"/>
  <c r="I84" i="44"/>
  <c r="J84" i="44"/>
  <c r="K84" i="44"/>
  <c r="L84" i="44"/>
  <c r="B85" i="44"/>
  <c r="C85" i="44"/>
  <c r="D85" i="44"/>
  <c r="P77" i="44" s="1"/>
  <c r="E85" i="44"/>
  <c r="Q77" i="44" s="1"/>
  <c r="F85" i="44"/>
  <c r="G85" i="44"/>
  <c r="S77" i="44" s="1"/>
  <c r="H85" i="44"/>
  <c r="I85" i="44"/>
  <c r="U77" i="44" s="1"/>
  <c r="J85" i="44"/>
  <c r="V77" i="44" s="1"/>
  <c r="K85" i="44"/>
  <c r="L85" i="44"/>
  <c r="X77" i="44" s="1"/>
  <c r="B86" i="44"/>
  <c r="C86" i="44"/>
  <c r="D86" i="44"/>
  <c r="E86" i="44"/>
  <c r="F86" i="44"/>
  <c r="G86" i="44"/>
  <c r="H86" i="44"/>
  <c r="I86" i="44"/>
  <c r="J86" i="44"/>
  <c r="K86" i="44"/>
  <c r="L86" i="44"/>
  <c r="B87" i="44"/>
  <c r="C87" i="44"/>
  <c r="O78" i="44" s="1"/>
  <c r="D87" i="44"/>
  <c r="P78" i="44" s="1"/>
  <c r="E87" i="44"/>
  <c r="Q78" i="44" s="1"/>
  <c r="F87" i="44"/>
  <c r="R78" i="44" s="1"/>
  <c r="G87" i="44"/>
  <c r="S78" i="44" s="1"/>
  <c r="H87" i="44"/>
  <c r="T78" i="44" s="1"/>
  <c r="I87" i="44"/>
  <c r="U78" i="44" s="1"/>
  <c r="J87" i="44"/>
  <c r="V78" i="44" s="1"/>
  <c r="K87" i="44"/>
  <c r="W78" i="44" s="1"/>
  <c r="L87" i="44"/>
  <c r="X78" i="44" s="1"/>
  <c r="B89" i="44"/>
  <c r="B90" i="44"/>
  <c r="C90" i="44"/>
  <c r="E90" i="44"/>
  <c r="F90" i="44"/>
  <c r="G90" i="44"/>
  <c r="G137" i="44" s="1"/>
  <c r="H90" i="44"/>
  <c r="I90" i="44"/>
  <c r="J90" i="44"/>
  <c r="K90" i="44"/>
  <c r="M90" i="44"/>
  <c r="N90" i="44"/>
  <c r="O90" i="44"/>
  <c r="O137" i="44" s="1"/>
  <c r="P90" i="44"/>
  <c r="Q90" i="44"/>
  <c r="R90" i="44"/>
  <c r="S90" i="44"/>
  <c r="U90" i="44"/>
  <c r="V90" i="44"/>
  <c r="W90" i="44"/>
  <c r="W137" i="44" s="1"/>
  <c r="X90" i="44"/>
  <c r="Y90" i="44"/>
  <c r="Z90" i="44"/>
  <c r="AA90" i="44"/>
  <c r="AC90" i="44"/>
  <c r="AD90" i="44"/>
  <c r="AE90" i="44"/>
  <c r="AE137" i="44" s="1"/>
  <c r="AF90" i="44"/>
  <c r="AG90" i="44"/>
  <c r="AH90" i="44"/>
  <c r="AI90" i="44"/>
  <c r="AK90" i="44"/>
  <c r="AL90" i="44"/>
  <c r="AN91" i="44"/>
  <c r="AN93" i="44"/>
  <c r="AO93" i="44"/>
  <c r="AN95" i="44"/>
  <c r="AO95" i="44"/>
  <c r="AN97" i="44"/>
  <c r="AO97" i="44"/>
  <c r="AN99" i="44"/>
  <c r="AO99" i="44"/>
  <c r="AN101" i="44"/>
  <c r="AO101" i="44"/>
  <c r="C103" i="44"/>
  <c r="D103" i="44"/>
  <c r="E103" i="44"/>
  <c r="F103" i="44"/>
  <c r="G103" i="44"/>
  <c r="H103" i="44"/>
  <c r="I103" i="44"/>
  <c r="J103" i="44"/>
  <c r="K103" i="44"/>
  <c r="L103" i="44"/>
  <c r="M103" i="44"/>
  <c r="N103" i="44"/>
  <c r="O103" i="44"/>
  <c r="P103" i="44"/>
  <c r="Q103" i="44"/>
  <c r="R103" i="44"/>
  <c r="S103" i="44"/>
  <c r="T103" i="44"/>
  <c r="U103" i="44"/>
  <c r="V103" i="44"/>
  <c r="W103" i="44"/>
  <c r="X103" i="44"/>
  <c r="Y103" i="44"/>
  <c r="Z103" i="44"/>
  <c r="AA103" i="44"/>
  <c r="AB103" i="44"/>
  <c r="AC103" i="44"/>
  <c r="AD103" i="44"/>
  <c r="AE103" i="44"/>
  <c r="AF103" i="44"/>
  <c r="AG103" i="44"/>
  <c r="AH103" i="44"/>
  <c r="AI103" i="44"/>
  <c r="AJ103" i="44"/>
  <c r="AK103" i="44"/>
  <c r="AL103" i="44"/>
  <c r="B107" i="44"/>
  <c r="AN107" i="44"/>
  <c r="B108" i="44"/>
  <c r="B109" i="44"/>
  <c r="AN109" i="44"/>
  <c r="B110" i="44"/>
  <c r="B111" i="44"/>
  <c r="AN111" i="44"/>
  <c r="B112" i="44"/>
  <c r="B113" i="44"/>
  <c r="AN113" i="44"/>
  <c r="B114" i="44"/>
  <c r="B115" i="44"/>
  <c r="AN115" i="44"/>
  <c r="B116" i="44"/>
  <c r="B117" i="44"/>
  <c r="AN117" i="44"/>
  <c r="B118" i="44"/>
  <c r="A122" i="44"/>
  <c r="N122" i="44" s="1"/>
  <c r="B122" i="44"/>
  <c r="C122" i="44"/>
  <c r="O122" i="44" s="1"/>
  <c r="D122" i="44"/>
  <c r="P122" i="44" s="1"/>
  <c r="E122" i="44"/>
  <c r="F122" i="44"/>
  <c r="G122" i="44"/>
  <c r="S122" i="44" s="1"/>
  <c r="H122" i="44"/>
  <c r="I122" i="44"/>
  <c r="J122" i="44"/>
  <c r="K122" i="44"/>
  <c r="W122" i="44" s="1"/>
  <c r="L122" i="44"/>
  <c r="X122" i="44" s="1"/>
  <c r="Q122" i="44"/>
  <c r="R122" i="44"/>
  <c r="T122" i="44"/>
  <c r="U122" i="44"/>
  <c r="V122" i="44"/>
  <c r="Y122" i="44"/>
  <c r="B123" i="44"/>
  <c r="C123" i="44"/>
  <c r="D123" i="44"/>
  <c r="E123" i="44"/>
  <c r="F123" i="44"/>
  <c r="G123" i="44"/>
  <c r="H123" i="44"/>
  <c r="I123" i="44"/>
  <c r="J123" i="44"/>
  <c r="K123" i="44"/>
  <c r="L123" i="44"/>
  <c r="T123" i="44"/>
  <c r="U123" i="44"/>
  <c r="Y123" i="44"/>
  <c r="B124" i="44"/>
  <c r="C124" i="44"/>
  <c r="D124" i="44"/>
  <c r="E124" i="44"/>
  <c r="F124" i="44"/>
  <c r="G124" i="44"/>
  <c r="H124" i="44"/>
  <c r="I124" i="44"/>
  <c r="J124" i="44"/>
  <c r="K124" i="44"/>
  <c r="L124" i="44"/>
  <c r="U124" i="44"/>
  <c r="V124" i="44"/>
  <c r="Y124" i="44"/>
  <c r="B125" i="44"/>
  <c r="C125" i="44"/>
  <c r="D125" i="44"/>
  <c r="E125" i="44"/>
  <c r="F125" i="44"/>
  <c r="G125" i="44"/>
  <c r="H125" i="44"/>
  <c r="I125" i="44"/>
  <c r="J125" i="44"/>
  <c r="K125" i="44"/>
  <c r="L125" i="44"/>
  <c r="U125" i="44"/>
  <c r="V125" i="44"/>
  <c r="Y125" i="44"/>
  <c r="B126" i="44"/>
  <c r="C126" i="44"/>
  <c r="O123" i="44" s="1"/>
  <c r="D126" i="44"/>
  <c r="P123" i="44" s="1"/>
  <c r="E126" i="44"/>
  <c r="Q123" i="44" s="1"/>
  <c r="F126" i="44"/>
  <c r="R123" i="44" s="1"/>
  <c r="G126" i="44"/>
  <c r="S123" i="44" s="1"/>
  <c r="H126" i="44"/>
  <c r="I126" i="44"/>
  <c r="J126" i="44"/>
  <c r="V123" i="44" s="1"/>
  <c r="K126" i="44"/>
  <c r="W123" i="44" s="1"/>
  <c r="L126" i="44"/>
  <c r="X123" i="44" s="1"/>
  <c r="O126" i="44"/>
  <c r="V126" i="44"/>
  <c r="W126" i="44"/>
  <c r="Y126" i="44"/>
  <c r="B127" i="44"/>
  <c r="C127" i="44"/>
  <c r="D127" i="44"/>
  <c r="E127" i="44"/>
  <c r="F127" i="44"/>
  <c r="G127" i="44"/>
  <c r="H127" i="44"/>
  <c r="I127" i="44"/>
  <c r="J127" i="44"/>
  <c r="K127" i="44"/>
  <c r="L127" i="44"/>
  <c r="O127" i="44"/>
  <c r="T127" i="44"/>
  <c r="W127" i="44"/>
  <c r="Y127" i="44"/>
  <c r="B128" i="44"/>
  <c r="C128" i="44"/>
  <c r="O124" i="44" s="1"/>
  <c r="D128" i="44"/>
  <c r="P124" i="44" s="1"/>
  <c r="E128" i="44"/>
  <c r="Q124" i="44" s="1"/>
  <c r="F128" i="44"/>
  <c r="R124" i="44" s="1"/>
  <c r="G128" i="44"/>
  <c r="S124" i="44" s="1"/>
  <c r="H128" i="44"/>
  <c r="T124" i="44" s="1"/>
  <c r="I128" i="44"/>
  <c r="J128" i="44"/>
  <c r="K128" i="44"/>
  <c r="W124" i="44" s="1"/>
  <c r="L128" i="44"/>
  <c r="X124" i="44" s="1"/>
  <c r="B129" i="44"/>
  <c r="C129" i="44"/>
  <c r="D129" i="44"/>
  <c r="E129" i="44"/>
  <c r="F129" i="44"/>
  <c r="G129" i="44"/>
  <c r="H129" i="44"/>
  <c r="I129" i="44"/>
  <c r="J129" i="44"/>
  <c r="K129" i="44"/>
  <c r="L129" i="44"/>
  <c r="B130" i="44"/>
  <c r="C130" i="44"/>
  <c r="O125" i="44" s="1"/>
  <c r="D130" i="44"/>
  <c r="P125" i="44" s="1"/>
  <c r="E130" i="44"/>
  <c r="Q125" i="44" s="1"/>
  <c r="F130" i="44"/>
  <c r="R125" i="44" s="1"/>
  <c r="G130" i="44"/>
  <c r="S125" i="44" s="1"/>
  <c r="H130" i="44"/>
  <c r="T125" i="44" s="1"/>
  <c r="I130" i="44"/>
  <c r="J130" i="44"/>
  <c r="K130" i="44"/>
  <c r="W125" i="44" s="1"/>
  <c r="L130" i="44"/>
  <c r="X125" i="44" s="1"/>
  <c r="B131" i="44"/>
  <c r="C131" i="44"/>
  <c r="D131" i="44"/>
  <c r="E131" i="44"/>
  <c r="F131" i="44"/>
  <c r="G131" i="44"/>
  <c r="H131" i="44"/>
  <c r="I131" i="44"/>
  <c r="J131" i="44"/>
  <c r="K131" i="44"/>
  <c r="L131" i="44"/>
  <c r="B132" i="44"/>
  <c r="C132" i="44"/>
  <c r="D132" i="44"/>
  <c r="P126" i="44" s="1"/>
  <c r="E132" i="44"/>
  <c r="Q126" i="44" s="1"/>
  <c r="F132" i="44"/>
  <c r="R126" i="44" s="1"/>
  <c r="G132" i="44"/>
  <c r="S126" i="44" s="1"/>
  <c r="H132" i="44"/>
  <c r="T126" i="44" s="1"/>
  <c r="I132" i="44"/>
  <c r="U126" i="44" s="1"/>
  <c r="J132" i="44"/>
  <c r="K132" i="44"/>
  <c r="L132" i="44"/>
  <c r="X126" i="44" s="1"/>
  <c r="B133" i="44"/>
  <c r="C133" i="44"/>
  <c r="D133" i="44"/>
  <c r="E133" i="44"/>
  <c r="F133" i="44"/>
  <c r="G133" i="44"/>
  <c r="H133" i="44"/>
  <c r="I133" i="44"/>
  <c r="J133" i="44"/>
  <c r="K133" i="44"/>
  <c r="L133" i="44"/>
  <c r="B134" i="44"/>
  <c r="C134" i="44"/>
  <c r="D134" i="44"/>
  <c r="P127" i="44" s="1"/>
  <c r="E134" i="44"/>
  <c r="Q127" i="44" s="1"/>
  <c r="F134" i="44"/>
  <c r="R127" i="44" s="1"/>
  <c r="G134" i="44"/>
  <c r="S127" i="44" s="1"/>
  <c r="H134" i="44"/>
  <c r="I134" i="44"/>
  <c r="U127" i="44" s="1"/>
  <c r="J134" i="44"/>
  <c r="V127" i="44" s="1"/>
  <c r="K134" i="44"/>
  <c r="L134" i="44"/>
  <c r="X127" i="44" s="1"/>
  <c r="B136" i="44"/>
  <c r="B137" i="44"/>
  <c r="C137" i="44"/>
  <c r="E137" i="44"/>
  <c r="F137" i="44"/>
  <c r="H137" i="44"/>
  <c r="I137" i="44"/>
  <c r="J137" i="44"/>
  <c r="K137" i="44"/>
  <c r="M137" i="44"/>
  <c r="N137" i="44"/>
  <c r="P137" i="44"/>
  <c r="Q137" i="44"/>
  <c r="R137" i="44"/>
  <c r="S137" i="44"/>
  <c r="U137" i="44"/>
  <c r="V137" i="44"/>
  <c r="X137" i="44"/>
  <c r="Y137" i="44"/>
  <c r="Z137" i="44"/>
  <c r="AA137" i="44"/>
  <c r="AC137" i="44"/>
  <c r="AD137" i="44"/>
  <c r="AF137" i="44"/>
  <c r="AG137" i="44"/>
  <c r="AH137" i="44"/>
  <c r="AI137" i="44"/>
  <c r="AK137" i="44"/>
  <c r="AL137" i="44"/>
  <c r="AN138" i="44"/>
  <c r="AN140" i="44"/>
  <c r="AO140" i="44"/>
  <c r="AN142" i="44"/>
  <c r="AO142" i="44"/>
  <c r="AN144" i="44"/>
  <c r="AO144" i="44"/>
  <c r="AN146" i="44"/>
  <c r="AO146" i="44"/>
  <c r="AN148" i="44"/>
  <c r="AO148" i="44"/>
  <c r="AN150" i="44"/>
  <c r="AO150" i="44"/>
  <c r="AN152" i="44"/>
  <c r="AO152" i="44"/>
  <c r="AN154" i="44"/>
  <c r="AO154" i="44"/>
  <c r="AN156" i="44"/>
  <c r="AO156" i="44"/>
  <c r="AO157" i="44"/>
  <c r="C158" i="44"/>
  <c r="D158" i="44"/>
  <c r="E158" i="44"/>
  <c r="F158" i="44"/>
  <c r="G158" i="44"/>
  <c r="H158" i="44"/>
  <c r="I158" i="44"/>
  <c r="J158" i="44"/>
  <c r="K158" i="44"/>
  <c r="L158" i="44"/>
  <c r="M158" i="44"/>
  <c r="N158" i="44"/>
  <c r="O158" i="44"/>
  <c r="P158" i="44"/>
  <c r="Q158" i="44"/>
  <c r="R158" i="44"/>
  <c r="S158" i="44"/>
  <c r="T158" i="44"/>
  <c r="U158" i="44"/>
  <c r="V158" i="44"/>
  <c r="W158" i="44"/>
  <c r="X158" i="44"/>
  <c r="Y158" i="44"/>
  <c r="Z158" i="44"/>
  <c r="AA158" i="44"/>
  <c r="AB158" i="44"/>
  <c r="AC158" i="44"/>
  <c r="AD158" i="44"/>
  <c r="AE158" i="44"/>
  <c r="AF158" i="44"/>
  <c r="AG158" i="44"/>
  <c r="AH158" i="44"/>
  <c r="AI158" i="44"/>
  <c r="AJ158" i="44"/>
  <c r="AK158" i="44"/>
  <c r="AL158" i="44"/>
  <c r="B162" i="44"/>
  <c r="AN162" i="44"/>
  <c r="B163" i="44"/>
  <c r="B164" i="44"/>
  <c r="AN164" i="44"/>
  <c r="B165" i="44"/>
  <c r="B166" i="44"/>
  <c r="AN166" i="44"/>
  <c r="B167" i="44"/>
  <c r="B168" i="44"/>
  <c r="AN168" i="44"/>
  <c r="B169" i="44"/>
  <c r="B170" i="44"/>
  <c r="AN170" i="44"/>
  <c r="B171" i="44"/>
  <c r="B172" i="44"/>
  <c r="AN172" i="44"/>
  <c r="B173" i="44"/>
  <c r="B174" i="44"/>
  <c r="AN174" i="44"/>
  <c r="B175" i="44"/>
  <c r="B176" i="44"/>
  <c r="AN176" i="44"/>
  <c r="B177" i="44"/>
  <c r="B178" i="44"/>
  <c r="AN178" i="44"/>
  <c r="B179" i="44"/>
  <c r="B180" i="44"/>
  <c r="AN180" i="44"/>
  <c r="B181" i="44"/>
  <c r="A185" i="44"/>
  <c r="B185" i="44"/>
  <c r="C185" i="44"/>
  <c r="C208" i="44" s="1"/>
  <c r="O208" i="44" s="1"/>
  <c r="D185" i="44"/>
  <c r="E185" i="44"/>
  <c r="F185" i="44"/>
  <c r="F208" i="44" s="1"/>
  <c r="R208" i="44" s="1"/>
  <c r="G185" i="44"/>
  <c r="H185" i="44"/>
  <c r="I185" i="44"/>
  <c r="J185" i="44"/>
  <c r="K185" i="44"/>
  <c r="K208" i="44" s="1"/>
  <c r="W208" i="44" s="1"/>
  <c r="L185" i="44"/>
  <c r="B186" i="44"/>
  <c r="B209" i="44" s="1"/>
  <c r="B224" i="44" s="1"/>
  <c r="C186" i="44"/>
  <c r="D186" i="44"/>
  <c r="E186" i="44"/>
  <c r="F186" i="44"/>
  <c r="G186" i="44"/>
  <c r="G209" i="44" s="1"/>
  <c r="H186" i="44"/>
  <c r="I186" i="44"/>
  <c r="J186" i="44"/>
  <c r="J209" i="44" s="1"/>
  <c r="K186" i="44"/>
  <c r="L186" i="44"/>
  <c r="B187" i="44"/>
  <c r="C187" i="44"/>
  <c r="D187" i="44"/>
  <c r="D210" i="44" s="1"/>
  <c r="E187" i="44"/>
  <c r="F187" i="44"/>
  <c r="G187" i="44"/>
  <c r="G210" i="44" s="1"/>
  <c r="H187" i="44"/>
  <c r="I187" i="44"/>
  <c r="J187" i="44"/>
  <c r="K187" i="44"/>
  <c r="L187" i="44"/>
  <c r="B188" i="44"/>
  <c r="C188" i="44"/>
  <c r="C211" i="44" s="1"/>
  <c r="M211" i="44" s="1"/>
  <c r="D188" i="44"/>
  <c r="E188" i="44"/>
  <c r="F188" i="44"/>
  <c r="G188" i="44"/>
  <c r="H188" i="44"/>
  <c r="I188" i="44"/>
  <c r="J188" i="44"/>
  <c r="K188" i="44"/>
  <c r="K211" i="44" s="1"/>
  <c r="L188" i="44"/>
  <c r="B189" i="44"/>
  <c r="C189" i="44"/>
  <c r="D189" i="44"/>
  <c r="E189" i="44"/>
  <c r="F189" i="44"/>
  <c r="G189" i="44"/>
  <c r="H189" i="44"/>
  <c r="H212" i="44" s="1"/>
  <c r="T209" i="44" s="1"/>
  <c r="I189" i="44"/>
  <c r="J189" i="44"/>
  <c r="K189" i="44"/>
  <c r="L189" i="44"/>
  <c r="B190" i="44"/>
  <c r="C190" i="44"/>
  <c r="D190" i="44"/>
  <c r="D223" i="44" s="1"/>
  <c r="E190" i="44"/>
  <c r="F190" i="44"/>
  <c r="G190" i="44"/>
  <c r="H190" i="44"/>
  <c r="I190" i="44"/>
  <c r="J190" i="44"/>
  <c r="K190" i="44"/>
  <c r="L190" i="44"/>
  <c r="L223" i="44" s="1"/>
  <c r="B191" i="44"/>
  <c r="C191" i="44"/>
  <c r="D191" i="44"/>
  <c r="E191" i="44"/>
  <c r="F191" i="44"/>
  <c r="G191" i="44"/>
  <c r="H191" i="44"/>
  <c r="I191" i="44"/>
  <c r="J191" i="44"/>
  <c r="K191" i="44"/>
  <c r="L191" i="44"/>
  <c r="B192" i="44"/>
  <c r="C192" i="44"/>
  <c r="D192" i="44"/>
  <c r="E192" i="44"/>
  <c r="E213" i="44" s="1"/>
  <c r="F192" i="44"/>
  <c r="G192" i="44"/>
  <c r="H192" i="44"/>
  <c r="I192" i="44"/>
  <c r="J192" i="44"/>
  <c r="K192" i="44"/>
  <c r="L192" i="44"/>
  <c r="B193" i="44"/>
  <c r="C193" i="44"/>
  <c r="D193" i="44"/>
  <c r="E193" i="44"/>
  <c r="F193" i="44"/>
  <c r="G193" i="44"/>
  <c r="H193" i="44"/>
  <c r="I193" i="44"/>
  <c r="J193" i="44"/>
  <c r="K193" i="44"/>
  <c r="L193" i="44"/>
  <c r="B194" i="44"/>
  <c r="C194" i="44"/>
  <c r="D194" i="44"/>
  <c r="E194" i="44"/>
  <c r="F194" i="44"/>
  <c r="F215" i="44" s="1"/>
  <c r="G194" i="44"/>
  <c r="H194" i="44"/>
  <c r="I194" i="44"/>
  <c r="J194" i="44"/>
  <c r="K194" i="44"/>
  <c r="L194" i="44"/>
  <c r="B195" i="44"/>
  <c r="C195" i="44"/>
  <c r="C216" i="44" s="1"/>
  <c r="O211" i="44" s="1"/>
  <c r="D195" i="44"/>
  <c r="E195" i="44"/>
  <c r="F195" i="44"/>
  <c r="G195" i="44"/>
  <c r="H195" i="44"/>
  <c r="I195" i="44"/>
  <c r="J195" i="44"/>
  <c r="K195" i="44"/>
  <c r="K216" i="44" s="1"/>
  <c r="L195" i="44"/>
  <c r="B196" i="44"/>
  <c r="C196" i="44"/>
  <c r="D196" i="44"/>
  <c r="E196" i="44"/>
  <c r="F196" i="44"/>
  <c r="G196" i="44"/>
  <c r="G217" i="44" s="1"/>
  <c r="H196" i="44"/>
  <c r="I196" i="44"/>
  <c r="J196" i="44"/>
  <c r="K196" i="44"/>
  <c r="L196" i="44"/>
  <c r="B197" i="44"/>
  <c r="C197" i="44"/>
  <c r="D197" i="44"/>
  <c r="E197" i="44"/>
  <c r="F197" i="44"/>
  <c r="G197" i="44"/>
  <c r="H197" i="44"/>
  <c r="I197" i="44"/>
  <c r="J197" i="44"/>
  <c r="K197" i="44"/>
  <c r="L197" i="44"/>
  <c r="B198" i="44"/>
  <c r="C198" i="44"/>
  <c r="D198" i="44"/>
  <c r="E198" i="44"/>
  <c r="F198" i="44"/>
  <c r="G198" i="44"/>
  <c r="H198" i="44"/>
  <c r="I198" i="44"/>
  <c r="J198" i="44"/>
  <c r="K198" i="44"/>
  <c r="L198" i="44"/>
  <c r="B199" i="44"/>
  <c r="C199" i="44"/>
  <c r="D199" i="44"/>
  <c r="E199" i="44"/>
  <c r="F199" i="44"/>
  <c r="G199" i="44"/>
  <c r="H199" i="44"/>
  <c r="I199" i="44"/>
  <c r="J199" i="44"/>
  <c r="K199" i="44"/>
  <c r="L199" i="44"/>
  <c r="B200" i="44"/>
  <c r="C200" i="44"/>
  <c r="D200" i="44"/>
  <c r="E200" i="44"/>
  <c r="F200" i="44"/>
  <c r="G200" i="44"/>
  <c r="H200" i="44"/>
  <c r="I200" i="44"/>
  <c r="I219" i="44" s="1"/>
  <c r="J200" i="44"/>
  <c r="K200" i="44"/>
  <c r="L200" i="44"/>
  <c r="B201" i="44"/>
  <c r="C201" i="44"/>
  <c r="D201" i="44"/>
  <c r="E201" i="44"/>
  <c r="F201" i="44"/>
  <c r="F220" i="44" s="1"/>
  <c r="R213" i="44" s="1"/>
  <c r="G201" i="44"/>
  <c r="H201" i="44"/>
  <c r="I201" i="44"/>
  <c r="J201" i="44"/>
  <c r="K201" i="44"/>
  <c r="L201" i="44"/>
  <c r="B202" i="44"/>
  <c r="B221" i="44" s="1"/>
  <c r="C202" i="44"/>
  <c r="D202" i="44"/>
  <c r="E202" i="44"/>
  <c r="F202" i="44"/>
  <c r="G202" i="44"/>
  <c r="H202" i="44"/>
  <c r="I202" i="44"/>
  <c r="J202" i="44"/>
  <c r="J221" i="44" s="1"/>
  <c r="K202" i="44"/>
  <c r="L202" i="44"/>
  <c r="B203" i="44"/>
  <c r="C203" i="44"/>
  <c r="D203" i="44"/>
  <c r="E203" i="44"/>
  <c r="F203" i="44"/>
  <c r="G203" i="44"/>
  <c r="G222" i="44" s="1"/>
  <c r="H203" i="44"/>
  <c r="I203" i="44"/>
  <c r="J203" i="44"/>
  <c r="K203" i="44"/>
  <c r="L203" i="44"/>
  <c r="B204" i="44"/>
  <c r="C204" i="44"/>
  <c r="C223" i="44" s="1"/>
  <c r="D204" i="44"/>
  <c r="E204" i="44"/>
  <c r="F204" i="44"/>
  <c r="G204" i="44"/>
  <c r="H204" i="44"/>
  <c r="I204" i="44"/>
  <c r="J204" i="44"/>
  <c r="K204" i="44"/>
  <c r="K223" i="44" s="1"/>
  <c r="K224" i="44" s="1"/>
  <c r="W215" i="44" s="1"/>
  <c r="L204" i="44"/>
  <c r="B205" i="44"/>
  <c r="C205" i="44"/>
  <c r="D205" i="44"/>
  <c r="E205" i="44"/>
  <c r="F205" i="44"/>
  <c r="G205" i="44"/>
  <c r="H205" i="44"/>
  <c r="I205" i="44"/>
  <c r="J205" i="44"/>
  <c r="K205" i="44"/>
  <c r="L205" i="44"/>
  <c r="A208" i="44"/>
  <c r="N208" i="44" s="1"/>
  <c r="B208" i="44"/>
  <c r="D208" i="44"/>
  <c r="P208" i="44" s="1"/>
  <c r="E208" i="44"/>
  <c r="G208" i="44"/>
  <c r="S208" i="44" s="1"/>
  <c r="H208" i="44"/>
  <c r="I208" i="44"/>
  <c r="J208" i="44"/>
  <c r="L208" i="44"/>
  <c r="X208" i="44" s="1"/>
  <c r="Q208" i="44"/>
  <c r="T208" i="44"/>
  <c r="U208" i="44"/>
  <c r="V208" i="44"/>
  <c r="C209" i="44"/>
  <c r="D209" i="44"/>
  <c r="E209" i="44"/>
  <c r="M209" i="44" s="1"/>
  <c r="F209" i="44"/>
  <c r="H209" i="44"/>
  <c r="I209" i="44"/>
  <c r="K209" i="44"/>
  <c r="L209" i="44"/>
  <c r="R209" i="44"/>
  <c r="U209" i="44"/>
  <c r="B210" i="44"/>
  <c r="C210" i="44"/>
  <c r="E210" i="44"/>
  <c r="F210" i="44"/>
  <c r="H210" i="44"/>
  <c r="I210" i="44"/>
  <c r="J210" i="44"/>
  <c r="K210" i="44"/>
  <c r="L210" i="44"/>
  <c r="O210" i="44"/>
  <c r="T210" i="44"/>
  <c r="W210" i="44"/>
  <c r="B211" i="44"/>
  <c r="D211" i="44"/>
  <c r="E211" i="44"/>
  <c r="F211" i="44"/>
  <c r="G211" i="44"/>
  <c r="H211" i="44"/>
  <c r="I211" i="44"/>
  <c r="J211" i="44"/>
  <c r="L211" i="44"/>
  <c r="T211" i="44"/>
  <c r="W211" i="44"/>
  <c r="B212" i="44"/>
  <c r="C212" i="44"/>
  <c r="O209" i="44" s="1"/>
  <c r="D212" i="44"/>
  <c r="P209" i="44" s="1"/>
  <c r="E212" i="44"/>
  <c r="Q209" i="44" s="1"/>
  <c r="F212" i="44"/>
  <c r="G212" i="44"/>
  <c r="S209" i="44" s="1"/>
  <c r="I212" i="44"/>
  <c r="J212" i="44"/>
  <c r="V209" i="44" s="1"/>
  <c r="K212" i="44"/>
  <c r="W209" i="44" s="1"/>
  <c r="L212" i="44"/>
  <c r="X209" i="44" s="1"/>
  <c r="Q212" i="44"/>
  <c r="B213" i="44"/>
  <c r="C213" i="44"/>
  <c r="D213" i="44"/>
  <c r="F213" i="44"/>
  <c r="G213" i="44"/>
  <c r="H213" i="44"/>
  <c r="I213" i="44"/>
  <c r="J213" i="44"/>
  <c r="K213" i="44"/>
  <c r="L213" i="44"/>
  <c r="Q213" i="44"/>
  <c r="B214" i="44"/>
  <c r="C214" i="44"/>
  <c r="D214" i="44"/>
  <c r="P210" i="44" s="1"/>
  <c r="E214" i="44"/>
  <c r="Q210" i="44" s="1"/>
  <c r="F214" i="44"/>
  <c r="R210" i="44" s="1"/>
  <c r="G214" i="44"/>
  <c r="S210" i="44" s="1"/>
  <c r="H214" i="44"/>
  <c r="I214" i="44"/>
  <c r="U210" i="44" s="1"/>
  <c r="J214" i="44"/>
  <c r="V210" i="44" s="1"/>
  <c r="K214" i="44"/>
  <c r="L214" i="44"/>
  <c r="X210" i="44" s="1"/>
  <c r="S214" i="44"/>
  <c r="B215" i="44"/>
  <c r="C215" i="44"/>
  <c r="D215" i="44"/>
  <c r="E215" i="44"/>
  <c r="G215" i="44"/>
  <c r="H215" i="44"/>
  <c r="I215" i="44"/>
  <c r="J215" i="44"/>
  <c r="K215" i="44"/>
  <c r="L215" i="44"/>
  <c r="S215" i="44"/>
  <c r="B216" i="44"/>
  <c r="D216" i="44"/>
  <c r="P211" i="44" s="1"/>
  <c r="E216" i="44"/>
  <c r="Q211" i="44" s="1"/>
  <c r="F216" i="44"/>
  <c r="R211" i="44" s="1"/>
  <c r="G216" i="44"/>
  <c r="S211" i="44" s="1"/>
  <c r="H216" i="44"/>
  <c r="I216" i="44"/>
  <c r="U211" i="44" s="1"/>
  <c r="J216" i="44"/>
  <c r="V211" i="44" s="1"/>
  <c r="L216" i="44"/>
  <c r="X211" i="44" s="1"/>
  <c r="B217" i="44"/>
  <c r="C217" i="44"/>
  <c r="D217" i="44"/>
  <c r="E217" i="44"/>
  <c r="F217" i="44"/>
  <c r="H217" i="44"/>
  <c r="I217" i="44"/>
  <c r="J217" i="44"/>
  <c r="K217" i="44"/>
  <c r="L217" i="44"/>
  <c r="B218" i="44"/>
  <c r="C218" i="44"/>
  <c r="O212" i="44" s="1"/>
  <c r="D218" i="44"/>
  <c r="P212" i="44" s="1"/>
  <c r="E218" i="44"/>
  <c r="F218" i="44"/>
  <c r="R212" i="44" s="1"/>
  <c r="G218" i="44"/>
  <c r="S212" i="44" s="1"/>
  <c r="H218" i="44"/>
  <c r="T212" i="44" s="1"/>
  <c r="I218" i="44"/>
  <c r="U212" i="44" s="1"/>
  <c r="J218" i="44"/>
  <c r="V212" i="44" s="1"/>
  <c r="K218" i="44"/>
  <c r="W212" i="44" s="1"/>
  <c r="L218" i="44"/>
  <c r="X212" i="44" s="1"/>
  <c r="B219" i="44"/>
  <c r="C219" i="44"/>
  <c r="D219" i="44"/>
  <c r="E219" i="44"/>
  <c r="F219" i="44"/>
  <c r="G219" i="44"/>
  <c r="H219" i="44"/>
  <c r="M219" i="44" s="1"/>
  <c r="J219" i="44"/>
  <c r="K219" i="44"/>
  <c r="L219" i="44"/>
  <c r="B220" i="44"/>
  <c r="C220" i="44"/>
  <c r="O213" i="44" s="1"/>
  <c r="D220" i="44"/>
  <c r="P213" i="44" s="1"/>
  <c r="E220" i="44"/>
  <c r="G220" i="44"/>
  <c r="S213" i="44" s="1"/>
  <c r="H220" i="44"/>
  <c r="T213" i="44" s="1"/>
  <c r="I220" i="44"/>
  <c r="U213" i="44" s="1"/>
  <c r="J220" i="44"/>
  <c r="V213" i="44" s="1"/>
  <c r="K220" i="44"/>
  <c r="W213" i="44" s="1"/>
  <c r="L220" i="44"/>
  <c r="X213" i="44" s="1"/>
  <c r="C221" i="44"/>
  <c r="D221" i="44"/>
  <c r="E221" i="44"/>
  <c r="F221" i="44"/>
  <c r="G221" i="44"/>
  <c r="H221" i="44"/>
  <c r="I221" i="44"/>
  <c r="K221" i="44"/>
  <c r="L221" i="44"/>
  <c r="B222" i="44"/>
  <c r="C222" i="44"/>
  <c r="O214" i="44" s="1"/>
  <c r="D222" i="44"/>
  <c r="P214" i="44" s="1"/>
  <c r="E222" i="44"/>
  <c r="Q214" i="44" s="1"/>
  <c r="F222" i="44"/>
  <c r="R214" i="44" s="1"/>
  <c r="H222" i="44"/>
  <c r="T214" i="44" s="1"/>
  <c r="I222" i="44"/>
  <c r="U214" i="44" s="1"/>
  <c r="J222" i="44"/>
  <c r="V214" i="44" s="1"/>
  <c r="K222" i="44"/>
  <c r="W214" i="44" s="1"/>
  <c r="L222" i="44"/>
  <c r="X214" i="44" s="1"/>
  <c r="B223" i="44"/>
  <c r="E223" i="44"/>
  <c r="E224" i="44" s="1"/>
  <c r="Q215" i="44" s="1"/>
  <c r="F223" i="44"/>
  <c r="F224" i="44" s="1"/>
  <c r="R215" i="44" s="1"/>
  <c r="G223" i="44"/>
  <c r="H223" i="44"/>
  <c r="H224" i="44" s="1"/>
  <c r="T215" i="44" s="1"/>
  <c r="I223" i="44"/>
  <c r="J223" i="44"/>
  <c r="D224" i="44"/>
  <c r="P215" i="44" s="1"/>
  <c r="G224" i="44"/>
  <c r="I224" i="44"/>
  <c r="U215" i="44" s="1"/>
  <c r="J224" i="44"/>
  <c r="V215" i="44" s="1"/>
  <c r="L224" i="44"/>
  <c r="X215" i="44" s="1"/>
  <c r="B226" i="44"/>
  <c r="AN228" i="44"/>
  <c r="AN230" i="44"/>
  <c r="AN232" i="44"/>
  <c r="AN234" i="44"/>
  <c r="AN236" i="44"/>
  <c r="AN238" i="44"/>
  <c r="C240" i="44"/>
  <c r="D240" i="44"/>
  <c r="E240" i="44"/>
  <c r="F240" i="44"/>
  <c r="G240" i="44"/>
  <c r="H240" i="44"/>
  <c r="I240" i="44"/>
  <c r="J240" i="44"/>
  <c r="K240" i="44"/>
  <c r="L240" i="44"/>
  <c r="M240" i="44"/>
  <c r="N240" i="44"/>
  <c r="O240" i="44"/>
  <c r="P240" i="44"/>
  <c r="Q240" i="44"/>
  <c r="R240" i="44"/>
  <c r="S240" i="44"/>
  <c r="T240" i="44"/>
  <c r="U240" i="44"/>
  <c r="V240" i="44"/>
  <c r="W240" i="44"/>
  <c r="X240" i="44"/>
  <c r="Y240" i="44"/>
  <c r="Z240" i="44"/>
  <c r="AA240" i="44"/>
  <c r="AB240" i="44"/>
  <c r="AC240" i="44"/>
  <c r="AD240" i="44"/>
  <c r="AE240" i="44"/>
  <c r="AF240" i="44"/>
  <c r="AG240" i="44"/>
  <c r="AH240" i="44"/>
  <c r="AI240" i="44"/>
  <c r="AJ240" i="44"/>
  <c r="AK240" i="44"/>
  <c r="AL240" i="44"/>
  <c r="B244" i="44"/>
  <c r="AN244" i="44"/>
  <c r="B245" i="44"/>
  <c r="B246" i="44"/>
  <c r="AN246" i="44"/>
  <c r="B247" i="44"/>
  <c r="B248" i="44"/>
  <c r="AN248" i="44"/>
  <c r="B249" i="44"/>
  <c r="B250" i="44"/>
  <c r="AN250" i="44"/>
  <c r="B251" i="44"/>
  <c r="B252" i="44"/>
  <c r="AN252" i="44"/>
  <c r="B253" i="44"/>
  <c r="B254" i="44"/>
  <c r="AN254" i="44"/>
  <c r="B255" i="44"/>
  <c r="A259" i="44"/>
  <c r="B259" i="44"/>
  <c r="C259" i="44"/>
  <c r="D259" i="44"/>
  <c r="E259" i="44"/>
  <c r="F259" i="44"/>
  <c r="G259" i="44"/>
  <c r="G274" i="44" s="1"/>
  <c r="H259" i="44"/>
  <c r="I259" i="44"/>
  <c r="J259" i="44"/>
  <c r="K259" i="44"/>
  <c r="L259" i="44"/>
  <c r="B260" i="44"/>
  <c r="C260" i="44"/>
  <c r="C275" i="44" s="1"/>
  <c r="D260" i="44"/>
  <c r="E260" i="44"/>
  <c r="F260" i="44"/>
  <c r="G260" i="44"/>
  <c r="H260" i="44"/>
  <c r="I260" i="44"/>
  <c r="J260" i="44"/>
  <c r="K260" i="44"/>
  <c r="K275" i="44" s="1"/>
  <c r="K331" i="44" s="1"/>
  <c r="L260" i="44"/>
  <c r="B261" i="44"/>
  <c r="C261" i="44"/>
  <c r="D261" i="44"/>
  <c r="E261" i="44"/>
  <c r="F261" i="44"/>
  <c r="G261" i="44"/>
  <c r="H261" i="44"/>
  <c r="H276" i="44" s="1"/>
  <c r="H332" i="44" s="1"/>
  <c r="I261" i="44"/>
  <c r="J261" i="44"/>
  <c r="K261" i="44"/>
  <c r="L261" i="44"/>
  <c r="B262" i="44"/>
  <c r="C262" i="44"/>
  <c r="D262" i="44"/>
  <c r="D277" i="44" s="1"/>
  <c r="D278" i="44" s="1"/>
  <c r="P275" i="44" s="1"/>
  <c r="E262" i="44"/>
  <c r="F262" i="44"/>
  <c r="G262" i="44"/>
  <c r="H262" i="44"/>
  <c r="I262" i="44"/>
  <c r="J262" i="44"/>
  <c r="K262" i="44"/>
  <c r="L262" i="44"/>
  <c r="L277" i="44" s="1"/>
  <c r="L278" i="44" s="1"/>
  <c r="X275" i="44" s="1"/>
  <c r="B263" i="44"/>
  <c r="C263" i="44"/>
  <c r="D263" i="44"/>
  <c r="E263" i="44"/>
  <c r="F263" i="44"/>
  <c r="G263" i="44"/>
  <c r="H263" i="44"/>
  <c r="I263" i="44"/>
  <c r="J263" i="44"/>
  <c r="K263" i="44"/>
  <c r="L263" i="44"/>
  <c r="B264" i="44"/>
  <c r="C264" i="44"/>
  <c r="D264" i="44"/>
  <c r="E264" i="44"/>
  <c r="E277" i="44" s="1"/>
  <c r="E278" i="44" s="1"/>
  <c r="Q275" i="44" s="1"/>
  <c r="F264" i="44"/>
  <c r="G264" i="44"/>
  <c r="H264" i="44"/>
  <c r="I264" i="44"/>
  <c r="J264" i="44"/>
  <c r="K264" i="44"/>
  <c r="L264" i="44"/>
  <c r="B265" i="44"/>
  <c r="B280" i="44" s="1"/>
  <c r="C265" i="44"/>
  <c r="D265" i="44"/>
  <c r="E265" i="44"/>
  <c r="F265" i="44"/>
  <c r="G265" i="44"/>
  <c r="H265" i="44"/>
  <c r="I265" i="44"/>
  <c r="J265" i="44"/>
  <c r="K265" i="44"/>
  <c r="L265" i="44"/>
  <c r="B266" i="44"/>
  <c r="C266" i="44"/>
  <c r="D266" i="44"/>
  <c r="E266" i="44"/>
  <c r="F266" i="44"/>
  <c r="F279" i="44" s="1"/>
  <c r="G266" i="44"/>
  <c r="H266" i="44"/>
  <c r="I266" i="44"/>
  <c r="J266" i="44"/>
  <c r="K266" i="44"/>
  <c r="L266" i="44"/>
  <c r="B267" i="44"/>
  <c r="C267" i="44"/>
  <c r="D267" i="44"/>
  <c r="E267" i="44"/>
  <c r="F267" i="44"/>
  <c r="G267" i="44"/>
  <c r="H267" i="44"/>
  <c r="I267" i="44"/>
  <c r="J267" i="44"/>
  <c r="K267" i="44"/>
  <c r="L267" i="44"/>
  <c r="B268" i="44"/>
  <c r="C268" i="44"/>
  <c r="D268" i="44"/>
  <c r="E268" i="44"/>
  <c r="F268" i="44"/>
  <c r="G268" i="44"/>
  <c r="G279" i="44" s="1"/>
  <c r="H268" i="44"/>
  <c r="I268" i="44"/>
  <c r="J268" i="44"/>
  <c r="K268" i="44"/>
  <c r="L268" i="44"/>
  <c r="B269" i="44"/>
  <c r="C269" i="44"/>
  <c r="D269" i="44"/>
  <c r="E269" i="44"/>
  <c r="F269" i="44"/>
  <c r="G269" i="44"/>
  <c r="H269" i="44"/>
  <c r="I269" i="44"/>
  <c r="J269" i="44"/>
  <c r="K269" i="44"/>
  <c r="L269" i="44"/>
  <c r="B270" i="44"/>
  <c r="C270" i="44"/>
  <c r="D270" i="44"/>
  <c r="E270" i="44"/>
  <c r="F270" i="44"/>
  <c r="G270" i="44"/>
  <c r="H270" i="44"/>
  <c r="I270" i="44"/>
  <c r="J270" i="44"/>
  <c r="K270" i="44"/>
  <c r="L270" i="44"/>
  <c r="B271" i="44"/>
  <c r="C271" i="44"/>
  <c r="D271" i="44"/>
  <c r="E271" i="44"/>
  <c r="F271" i="44"/>
  <c r="G271" i="44"/>
  <c r="H271" i="44"/>
  <c r="I271" i="44"/>
  <c r="J271" i="44"/>
  <c r="K271" i="44"/>
  <c r="L271" i="44"/>
  <c r="A274" i="44"/>
  <c r="N274" i="44" s="1"/>
  <c r="B274" i="44"/>
  <c r="C274" i="44"/>
  <c r="D274" i="44"/>
  <c r="E274" i="44"/>
  <c r="F274" i="44"/>
  <c r="H274" i="44"/>
  <c r="T274" i="44" s="1"/>
  <c r="I274" i="44"/>
  <c r="J274" i="44"/>
  <c r="V274" i="44" s="1"/>
  <c r="K274" i="44"/>
  <c r="L274" i="44"/>
  <c r="O274" i="44"/>
  <c r="P274" i="44"/>
  <c r="Q274" i="44"/>
  <c r="R274" i="44"/>
  <c r="W274" i="44"/>
  <c r="X274" i="44"/>
  <c r="B275" i="44"/>
  <c r="D275" i="44"/>
  <c r="E275" i="44"/>
  <c r="F275" i="44"/>
  <c r="G275" i="44"/>
  <c r="H275" i="44"/>
  <c r="I275" i="44"/>
  <c r="J275" i="44"/>
  <c r="J331" i="44" s="1"/>
  <c r="L275" i="44"/>
  <c r="B276" i="44"/>
  <c r="C276" i="44"/>
  <c r="C332" i="44" s="1"/>
  <c r="D276" i="44"/>
  <c r="E276" i="44"/>
  <c r="F276" i="44"/>
  <c r="G276" i="44"/>
  <c r="I276" i="44"/>
  <c r="J276" i="44"/>
  <c r="K276" i="44"/>
  <c r="K332" i="44" s="1"/>
  <c r="L276" i="44"/>
  <c r="B277" i="44"/>
  <c r="C277" i="44"/>
  <c r="F277" i="44"/>
  <c r="G277" i="44"/>
  <c r="H277" i="44"/>
  <c r="I277" i="44"/>
  <c r="J277" i="44"/>
  <c r="K277" i="44"/>
  <c r="B278" i="44"/>
  <c r="C278" i="44"/>
  <c r="O275" i="44" s="1"/>
  <c r="F278" i="44"/>
  <c r="R275" i="44" s="1"/>
  <c r="R277" i="44" s="1"/>
  <c r="G278" i="44"/>
  <c r="S275" i="44" s="1"/>
  <c r="H278" i="44"/>
  <c r="T275" i="44" s="1"/>
  <c r="I278" i="44"/>
  <c r="U275" i="44" s="1"/>
  <c r="J278" i="44"/>
  <c r="V275" i="44" s="1"/>
  <c r="K278" i="44"/>
  <c r="W275" i="44" s="1"/>
  <c r="B279" i="44"/>
  <c r="F280" i="44" s="1"/>
  <c r="R276" i="44" s="1"/>
  <c r="C279" i="44"/>
  <c r="D279" i="44"/>
  <c r="E279" i="44"/>
  <c r="H279" i="44"/>
  <c r="H280" i="44" s="1"/>
  <c r="T276" i="44" s="1"/>
  <c r="I279" i="44"/>
  <c r="J279" i="44"/>
  <c r="K279" i="44"/>
  <c r="L279" i="44"/>
  <c r="B282" i="44"/>
  <c r="AN284" i="44"/>
  <c r="A286" i="44"/>
  <c r="AN286" i="44"/>
  <c r="A288" i="44"/>
  <c r="AN288" i="44"/>
  <c r="A290" i="44"/>
  <c r="AN290" i="44"/>
  <c r="A292" i="44"/>
  <c r="A324" i="44" s="1"/>
  <c r="AN292" i="44"/>
  <c r="A294" i="44"/>
  <c r="AN294" i="44"/>
  <c r="C296" i="44"/>
  <c r="D296" i="44"/>
  <c r="E296" i="44"/>
  <c r="F296" i="44"/>
  <c r="G296" i="44"/>
  <c r="H296" i="44"/>
  <c r="I296" i="44"/>
  <c r="J296" i="44"/>
  <c r="K296" i="44"/>
  <c r="L296" i="44"/>
  <c r="M296" i="44"/>
  <c r="N296" i="44"/>
  <c r="O296" i="44"/>
  <c r="P296" i="44"/>
  <c r="Q296" i="44"/>
  <c r="R296" i="44"/>
  <c r="S296" i="44"/>
  <c r="T296" i="44"/>
  <c r="U296" i="44"/>
  <c r="V296" i="44"/>
  <c r="W296" i="44"/>
  <c r="X296" i="44"/>
  <c r="Y296" i="44"/>
  <c r="Z296" i="44"/>
  <c r="AA296" i="44"/>
  <c r="AB296" i="44"/>
  <c r="AC296" i="44"/>
  <c r="AD296" i="44"/>
  <c r="AE296" i="44"/>
  <c r="AF296" i="44"/>
  <c r="AG296" i="44"/>
  <c r="AH296" i="44"/>
  <c r="AI296" i="44"/>
  <c r="AJ296" i="44"/>
  <c r="AK296" i="44"/>
  <c r="AL296" i="44"/>
  <c r="B300" i="44"/>
  <c r="AN300" i="44"/>
  <c r="B301" i="44"/>
  <c r="A302" i="44"/>
  <c r="B302" i="44"/>
  <c r="AN302" i="44"/>
  <c r="B303" i="44"/>
  <c r="A304" i="44"/>
  <c r="B304" i="44"/>
  <c r="AN304" i="44"/>
  <c r="B305" i="44"/>
  <c r="A306" i="44"/>
  <c r="B306" i="44"/>
  <c r="AN306" i="44"/>
  <c r="B307" i="44"/>
  <c r="A308" i="44"/>
  <c r="B308" i="44"/>
  <c r="AN308" i="44"/>
  <c r="B309" i="44"/>
  <c r="A310" i="44"/>
  <c r="B310" i="44"/>
  <c r="AN310" i="44"/>
  <c r="B311" i="44"/>
  <c r="A315" i="44"/>
  <c r="A330" i="44" s="1"/>
  <c r="N330" i="44" s="1"/>
  <c r="B315" i="44"/>
  <c r="C315" i="44"/>
  <c r="D315" i="44"/>
  <c r="E315" i="44"/>
  <c r="F315" i="44"/>
  <c r="G315" i="44"/>
  <c r="H315" i="44"/>
  <c r="I315" i="44"/>
  <c r="J315" i="44"/>
  <c r="K315" i="44"/>
  <c r="L315" i="44"/>
  <c r="B316" i="44"/>
  <c r="C316" i="44"/>
  <c r="D316" i="44"/>
  <c r="E316" i="44"/>
  <c r="F316" i="44"/>
  <c r="G316" i="44"/>
  <c r="H316" i="44"/>
  <c r="I316" i="44"/>
  <c r="J316" i="44"/>
  <c r="K316" i="44"/>
  <c r="L316" i="44"/>
  <c r="B317" i="44"/>
  <c r="B332" i="44" s="1"/>
  <c r="C317" i="44"/>
  <c r="D317" i="44"/>
  <c r="E317" i="44"/>
  <c r="F317" i="44"/>
  <c r="G317" i="44"/>
  <c r="H317" i="44"/>
  <c r="I317" i="44"/>
  <c r="J317" i="44"/>
  <c r="K317" i="44"/>
  <c r="L317" i="44"/>
  <c r="A318" i="44"/>
  <c r="B318" i="44"/>
  <c r="C318" i="44"/>
  <c r="D318" i="44"/>
  <c r="E318" i="44"/>
  <c r="F318" i="44"/>
  <c r="G318" i="44"/>
  <c r="H318" i="44"/>
  <c r="I318" i="44"/>
  <c r="J318" i="44"/>
  <c r="K318" i="44"/>
  <c r="L318" i="44"/>
  <c r="B319" i="44"/>
  <c r="C319" i="44"/>
  <c r="D319" i="44"/>
  <c r="E319" i="44"/>
  <c r="F319" i="44"/>
  <c r="G319" i="44"/>
  <c r="H319" i="44"/>
  <c r="I319" i="44"/>
  <c r="J319" i="44"/>
  <c r="K319" i="44"/>
  <c r="L319" i="44"/>
  <c r="A320" i="44"/>
  <c r="B320" i="44"/>
  <c r="C320" i="44"/>
  <c r="D320" i="44"/>
  <c r="E320" i="44"/>
  <c r="F320" i="44"/>
  <c r="G320" i="44"/>
  <c r="G333" i="44" s="1"/>
  <c r="G334" i="44" s="1"/>
  <c r="S331" i="44" s="1"/>
  <c r="H320" i="44"/>
  <c r="I320" i="44"/>
  <c r="J320" i="44"/>
  <c r="K320" i="44"/>
  <c r="L320" i="44"/>
  <c r="B321" i="44"/>
  <c r="C321" i="44"/>
  <c r="D321" i="44"/>
  <c r="E321" i="44"/>
  <c r="F321" i="44"/>
  <c r="G321" i="44"/>
  <c r="H321" i="44"/>
  <c r="I321" i="44"/>
  <c r="J321" i="44"/>
  <c r="K321" i="44"/>
  <c r="L321" i="44"/>
  <c r="A322" i="44"/>
  <c r="B322" i="44"/>
  <c r="C322" i="44"/>
  <c r="D322" i="44"/>
  <c r="E322" i="44"/>
  <c r="F322" i="44"/>
  <c r="G322" i="44"/>
  <c r="H322" i="44"/>
  <c r="H335" i="44" s="1"/>
  <c r="I322" i="44"/>
  <c r="J322" i="44"/>
  <c r="K322" i="44"/>
  <c r="L322" i="44"/>
  <c r="B323" i="44"/>
  <c r="C323" i="44"/>
  <c r="D323" i="44"/>
  <c r="E323" i="44"/>
  <c r="F323" i="44"/>
  <c r="G323" i="44"/>
  <c r="H323" i="44"/>
  <c r="I323" i="44"/>
  <c r="J323" i="44"/>
  <c r="K323" i="44"/>
  <c r="L323" i="44"/>
  <c r="B324" i="44"/>
  <c r="C324" i="44"/>
  <c r="D324" i="44"/>
  <c r="E324" i="44"/>
  <c r="F324" i="44"/>
  <c r="G324" i="44"/>
  <c r="H324" i="44"/>
  <c r="I324" i="44"/>
  <c r="I335" i="44" s="1"/>
  <c r="I336" i="44" s="1"/>
  <c r="U332" i="44" s="1"/>
  <c r="J324" i="44"/>
  <c r="K324" i="44"/>
  <c r="L324" i="44"/>
  <c r="B325" i="44"/>
  <c r="C325" i="44"/>
  <c r="D325" i="44"/>
  <c r="E325" i="44"/>
  <c r="F325" i="44"/>
  <c r="G325" i="44"/>
  <c r="H325" i="44"/>
  <c r="I325" i="44"/>
  <c r="J325" i="44"/>
  <c r="K325" i="44"/>
  <c r="L325" i="44"/>
  <c r="A326" i="44"/>
  <c r="B326" i="44"/>
  <c r="C326" i="44"/>
  <c r="D326" i="44"/>
  <c r="E326" i="44"/>
  <c r="F326" i="44"/>
  <c r="G326" i="44"/>
  <c r="H326" i="44"/>
  <c r="I326" i="44"/>
  <c r="J326" i="44"/>
  <c r="K326" i="44"/>
  <c r="L326" i="44"/>
  <c r="B327" i="44"/>
  <c r="C327" i="44"/>
  <c r="D327" i="44"/>
  <c r="E327" i="44"/>
  <c r="F327" i="44"/>
  <c r="G327" i="44"/>
  <c r="H327" i="44"/>
  <c r="I327" i="44"/>
  <c r="J327" i="44"/>
  <c r="K327" i="44"/>
  <c r="L327" i="44"/>
  <c r="B330" i="44"/>
  <c r="C330" i="44"/>
  <c r="O330" i="44" s="1"/>
  <c r="D330" i="44"/>
  <c r="E330" i="44"/>
  <c r="F330" i="44"/>
  <c r="H330" i="44"/>
  <c r="J330" i="44"/>
  <c r="K330" i="44"/>
  <c r="W330" i="44" s="1"/>
  <c r="L330" i="44"/>
  <c r="P330" i="44"/>
  <c r="Q330" i="44"/>
  <c r="R330" i="44"/>
  <c r="T330" i="44"/>
  <c r="V330" i="44"/>
  <c r="X330" i="44"/>
  <c r="B331" i="44"/>
  <c r="D331" i="44"/>
  <c r="E331" i="44"/>
  <c r="F331" i="44"/>
  <c r="G331" i="44"/>
  <c r="H331" i="44"/>
  <c r="I331" i="44"/>
  <c r="L331" i="44"/>
  <c r="D332" i="44"/>
  <c r="E332" i="44"/>
  <c r="F332" i="44"/>
  <c r="G332" i="44"/>
  <c r="I332" i="44"/>
  <c r="J332" i="44"/>
  <c r="L332" i="44"/>
  <c r="N332" i="44"/>
  <c r="V332" i="44"/>
  <c r="B333" i="44"/>
  <c r="A333" i="44" s="1"/>
  <c r="N331" i="44" s="1"/>
  <c r="C333" i="44"/>
  <c r="D333" i="44"/>
  <c r="E333" i="44"/>
  <c r="F333" i="44"/>
  <c r="H333" i="44"/>
  <c r="I333" i="44"/>
  <c r="J333" i="44"/>
  <c r="K333" i="44"/>
  <c r="L333" i="44"/>
  <c r="O333" i="44"/>
  <c r="B334" i="44"/>
  <c r="C334" i="44"/>
  <c r="O331" i="44" s="1"/>
  <c r="D334" i="44"/>
  <c r="P331" i="44" s="1"/>
  <c r="E334" i="44"/>
  <c r="Q331" i="44" s="1"/>
  <c r="Q333" i="44" s="1"/>
  <c r="H334" i="44"/>
  <c r="T331" i="44" s="1"/>
  <c r="T333" i="44" s="1"/>
  <c r="I334" i="44"/>
  <c r="U331" i="44" s="1"/>
  <c r="U333" i="44" s="1"/>
  <c r="J334" i="44"/>
  <c r="V331" i="44" s="1"/>
  <c r="V333" i="44" s="1"/>
  <c r="K334" i="44"/>
  <c r="W331" i="44" s="1"/>
  <c r="W333" i="44" s="1"/>
  <c r="L334" i="44"/>
  <c r="X331" i="44" s="1"/>
  <c r="X333" i="44" s="1"/>
  <c r="A335" i="44"/>
  <c r="B335" i="44"/>
  <c r="C335" i="44"/>
  <c r="D335" i="44"/>
  <c r="E335" i="44"/>
  <c r="F335" i="44"/>
  <c r="G335" i="44"/>
  <c r="G336" i="44" s="1"/>
  <c r="S332" i="44" s="1"/>
  <c r="J335" i="44"/>
  <c r="K335" i="44"/>
  <c r="L335" i="44"/>
  <c r="L336" i="44" s="1"/>
  <c r="X332" i="44" s="1"/>
  <c r="B336" i="44"/>
  <c r="C336" i="44"/>
  <c r="O332" i="44" s="1"/>
  <c r="E336" i="44"/>
  <c r="Q332" i="44" s="1"/>
  <c r="F336" i="44"/>
  <c r="R332" i="44" s="1"/>
  <c r="H336" i="44"/>
  <c r="T332" i="44" s="1"/>
  <c r="J336" i="44"/>
  <c r="K336" i="44"/>
  <c r="W332" i="44" s="1"/>
  <c r="K2" i="43"/>
  <c r="L2" i="43"/>
  <c r="M2" i="43"/>
  <c r="N2" i="43"/>
  <c r="O2" i="43"/>
  <c r="P2" i="43"/>
  <c r="Q2" i="43"/>
  <c r="R2" i="43"/>
  <c r="A3" i="43"/>
  <c r="A13" i="43" s="1"/>
  <c r="L3" i="43"/>
  <c r="M3" i="43"/>
  <c r="N3" i="43"/>
  <c r="O3" i="43"/>
  <c r="P3" i="43"/>
  <c r="Q3" i="43"/>
  <c r="R3" i="43"/>
  <c r="L4" i="43"/>
  <c r="M4" i="43"/>
  <c r="N4" i="43"/>
  <c r="O4" i="43"/>
  <c r="P4" i="43"/>
  <c r="Q4" i="43"/>
  <c r="R4" i="43"/>
  <c r="A5" i="43"/>
  <c r="K4" i="43" s="1"/>
  <c r="J5" i="43"/>
  <c r="L5" i="43"/>
  <c r="M5" i="43"/>
  <c r="N5" i="43"/>
  <c r="O5" i="43"/>
  <c r="P5" i="43"/>
  <c r="Q5" i="43"/>
  <c r="R5" i="43"/>
  <c r="A7" i="43"/>
  <c r="K5" i="43" s="1"/>
  <c r="J7" i="43"/>
  <c r="B11" i="43"/>
  <c r="B12" i="43"/>
  <c r="C12" i="43"/>
  <c r="D12" i="43"/>
  <c r="E12" i="43"/>
  <c r="F12" i="43"/>
  <c r="G12" i="43"/>
  <c r="G31" i="43" s="1"/>
  <c r="P31" i="43" s="1"/>
  <c r="H12" i="43"/>
  <c r="I12" i="43"/>
  <c r="K12" i="43"/>
  <c r="L12" i="43"/>
  <c r="M12" i="43"/>
  <c r="N12" i="43"/>
  <c r="O12" i="43"/>
  <c r="P12" i="43"/>
  <c r="Q12" i="43"/>
  <c r="R12" i="43"/>
  <c r="L13" i="43"/>
  <c r="M13" i="43"/>
  <c r="N13" i="43"/>
  <c r="O13" i="43"/>
  <c r="P13" i="43"/>
  <c r="Q13" i="43"/>
  <c r="R13" i="43"/>
  <c r="L14" i="43"/>
  <c r="M14" i="43"/>
  <c r="N14" i="43"/>
  <c r="O14" i="43"/>
  <c r="P14" i="43"/>
  <c r="Q14" i="43"/>
  <c r="R14" i="43"/>
  <c r="A15" i="43"/>
  <c r="K14" i="43" s="1"/>
  <c r="J15" i="43"/>
  <c r="L15" i="43"/>
  <c r="M15" i="43"/>
  <c r="N15" i="43"/>
  <c r="O15" i="43"/>
  <c r="P15" i="43"/>
  <c r="Q15" i="43"/>
  <c r="R15" i="43"/>
  <c r="L16" i="43"/>
  <c r="M16" i="43"/>
  <c r="N16" i="43"/>
  <c r="O16" i="43"/>
  <c r="P16" i="43"/>
  <c r="Q16" i="43"/>
  <c r="R16" i="43"/>
  <c r="A17" i="43"/>
  <c r="K15" i="43" s="1"/>
  <c r="J17" i="43"/>
  <c r="K17" i="43"/>
  <c r="L17" i="43"/>
  <c r="M17" i="43"/>
  <c r="N17" i="43"/>
  <c r="O17" i="43"/>
  <c r="P17" i="43"/>
  <c r="Q17" i="43"/>
  <c r="R17" i="43"/>
  <c r="K18" i="43"/>
  <c r="L18" i="43"/>
  <c r="M18" i="43"/>
  <c r="N18" i="43"/>
  <c r="O18" i="43"/>
  <c r="P18" i="43"/>
  <c r="Q18" i="43"/>
  <c r="R18" i="43"/>
  <c r="A19" i="43"/>
  <c r="K16" i="43" s="1"/>
  <c r="J19" i="43"/>
  <c r="L19" i="43"/>
  <c r="M19" i="43"/>
  <c r="N19" i="43"/>
  <c r="O19" i="43"/>
  <c r="P19" i="43"/>
  <c r="Q19" i="43"/>
  <c r="R19" i="43"/>
  <c r="L20" i="43"/>
  <c r="M20" i="43"/>
  <c r="N20" i="43"/>
  <c r="O20" i="43"/>
  <c r="P20" i="43"/>
  <c r="Q20" i="43"/>
  <c r="R20" i="43"/>
  <c r="A21" i="43"/>
  <c r="J21" i="43"/>
  <c r="A23" i="43"/>
  <c r="J23" i="43"/>
  <c r="A25" i="43"/>
  <c r="K19" i="43" s="1"/>
  <c r="J25" i="43"/>
  <c r="A27" i="43"/>
  <c r="K20" i="43" s="1"/>
  <c r="J27" i="43"/>
  <c r="B30" i="43"/>
  <c r="B31" i="43"/>
  <c r="C31" i="43"/>
  <c r="D31" i="43"/>
  <c r="E31" i="43"/>
  <c r="F31" i="43"/>
  <c r="H31" i="43"/>
  <c r="I31" i="43"/>
  <c r="K31" i="43"/>
  <c r="L31" i="43"/>
  <c r="M31" i="43"/>
  <c r="N31" i="43"/>
  <c r="O31" i="43"/>
  <c r="Q31" i="43"/>
  <c r="R31" i="43"/>
  <c r="L32" i="43"/>
  <c r="M32" i="43"/>
  <c r="N32" i="43"/>
  <c r="O32" i="43"/>
  <c r="P32" i="43"/>
  <c r="Q32" i="43"/>
  <c r="R32" i="43"/>
  <c r="L33" i="43"/>
  <c r="M33" i="43"/>
  <c r="N33" i="43"/>
  <c r="O33" i="43"/>
  <c r="P33" i="43"/>
  <c r="Q33" i="43"/>
  <c r="R33" i="43"/>
  <c r="A34" i="43"/>
  <c r="K33" i="43" s="1"/>
  <c r="J34" i="43"/>
  <c r="L34" i="43"/>
  <c r="M34" i="43"/>
  <c r="N34" i="43"/>
  <c r="O34" i="43"/>
  <c r="P34" i="43"/>
  <c r="Q34" i="43"/>
  <c r="R34" i="43"/>
  <c r="L35" i="43"/>
  <c r="M35" i="43"/>
  <c r="N35" i="43"/>
  <c r="O35" i="43"/>
  <c r="P35" i="43"/>
  <c r="Q35" i="43"/>
  <c r="R35" i="43"/>
  <c r="A36" i="43"/>
  <c r="K34" i="43" s="1"/>
  <c r="J36" i="43"/>
  <c r="K36" i="43"/>
  <c r="L36" i="43"/>
  <c r="M36" i="43"/>
  <c r="N36" i="43"/>
  <c r="O36" i="43"/>
  <c r="P36" i="43"/>
  <c r="Q36" i="43"/>
  <c r="R36" i="43"/>
  <c r="K37" i="43"/>
  <c r="L37" i="43"/>
  <c r="M37" i="43"/>
  <c r="N37" i="43"/>
  <c r="O37" i="43"/>
  <c r="P37" i="43"/>
  <c r="Q37" i="43"/>
  <c r="R37" i="43"/>
  <c r="A38" i="43"/>
  <c r="K35" i="43" s="1"/>
  <c r="J38" i="43"/>
  <c r="A40" i="43"/>
  <c r="J40" i="43"/>
  <c r="A42" i="43"/>
  <c r="J42" i="43"/>
  <c r="B45" i="43"/>
  <c r="B46" i="43"/>
  <c r="C46" i="43"/>
  <c r="M46" i="43" s="1"/>
  <c r="L65" i="43" s="1"/>
  <c r="D46" i="43"/>
  <c r="E46" i="43"/>
  <c r="O46" i="43" s="1"/>
  <c r="N65" i="43" s="1"/>
  <c r="F46" i="43"/>
  <c r="G46" i="43"/>
  <c r="Q46" i="43" s="1"/>
  <c r="P65" i="43" s="1"/>
  <c r="H46" i="43"/>
  <c r="I46" i="43"/>
  <c r="S46" i="43" s="1"/>
  <c r="R65" i="43" s="1"/>
  <c r="K46" i="43"/>
  <c r="L46" i="43"/>
  <c r="N46" i="43"/>
  <c r="P46" i="43"/>
  <c r="R46" i="43"/>
  <c r="L47" i="43"/>
  <c r="M47" i="43"/>
  <c r="N47" i="43"/>
  <c r="O47" i="43"/>
  <c r="P47" i="43"/>
  <c r="Q47" i="43"/>
  <c r="R47" i="43"/>
  <c r="S47" i="43"/>
  <c r="L48" i="43"/>
  <c r="M48" i="43"/>
  <c r="N48" i="43"/>
  <c r="M66" i="43" s="1"/>
  <c r="O48" i="43"/>
  <c r="P48" i="43"/>
  <c r="Q48" i="43"/>
  <c r="R48" i="43"/>
  <c r="S48" i="43"/>
  <c r="A49" i="43"/>
  <c r="K49" i="43" s="1"/>
  <c r="L49" i="43"/>
  <c r="M49" i="43"/>
  <c r="N49" i="43"/>
  <c r="O49" i="43"/>
  <c r="P49" i="43"/>
  <c r="Q49" i="43"/>
  <c r="R49" i="43"/>
  <c r="S49" i="43"/>
  <c r="L50" i="43"/>
  <c r="M50" i="43"/>
  <c r="N50" i="43"/>
  <c r="O50" i="43"/>
  <c r="P50" i="43"/>
  <c r="Q50" i="43"/>
  <c r="R50" i="43"/>
  <c r="S50" i="43"/>
  <c r="A51" i="43"/>
  <c r="L51" i="43"/>
  <c r="M51" i="43"/>
  <c r="N51" i="43"/>
  <c r="O51" i="43"/>
  <c r="P51" i="43"/>
  <c r="Q51" i="43"/>
  <c r="R51" i="43"/>
  <c r="S51" i="43"/>
  <c r="L52" i="43"/>
  <c r="M52" i="43"/>
  <c r="N52" i="43"/>
  <c r="O52" i="43"/>
  <c r="P52" i="43"/>
  <c r="Q52" i="43"/>
  <c r="R52" i="43"/>
  <c r="S52" i="43"/>
  <c r="A53" i="43"/>
  <c r="K51" i="43" s="1"/>
  <c r="K68" i="43" s="1"/>
  <c r="L53" i="43"/>
  <c r="M53" i="43"/>
  <c r="N53" i="43"/>
  <c r="O53" i="43"/>
  <c r="P53" i="43"/>
  <c r="Q53" i="43"/>
  <c r="R53" i="43"/>
  <c r="S53" i="43"/>
  <c r="L54" i="43"/>
  <c r="M54" i="43"/>
  <c r="N54" i="43"/>
  <c r="O54" i="43"/>
  <c r="P54" i="43"/>
  <c r="O69" i="43" s="1"/>
  <c r="Q54" i="43"/>
  <c r="R54" i="43"/>
  <c r="S54" i="43"/>
  <c r="A55" i="43"/>
  <c r="K53" i="43" s="1"/>
  <c r="K69" i="43" s="1"/>
  <c r="L55" i="43"/>
  <c r="M55" i="43"/>
  <c r="N55" i="43"/>
  <c r="O55" i="43"/>
  <c r="P55" i="43"/>
  <c r="Q55" i="43"/>
  <c r="R55" i="43"/>
  <c r="S55" i="43"/>
  <c r="L56" i="43"/>
  <c r="M56" i="43"/>
  <c r="N56" i="43"/>
  <c r="O56" i="43"/>
  <c r="P56" i="43"/>
  <c r="O70" i="43" s="1"/>
  <c r="Q56" i="43"/>
  <c r="R56" i="43"/>
  <c r="Q70" i="43" s="1"/>
  <c r="S56" i="43"/>
  <c r="A57" i="43"/>
  <c r="K55" i="43" s="1"/>
  <c r="L57" i="43"/>
  <c r="M57" i="43"/>
  <c r="N57" i="43"/>
  <c r="O57" i="43"/>
  <c r="P57" i="43"/>
  <c r="Q57" i="43"/>
  <c r="R57" i="43"/>
  <c r="S57" i="43"/>
  <c r="L58" i="43"/>
  <c r="M58" i="43"/>
  <c r="N58" i="43"/>
  <c r="O58" i="43"/>
  <c r="P58" i="43"/>
  <c r="O71" i="43" s="1"/>
  <c r="Q58" i="43"/>
  <c r="R58" i="43"/>
  <c r="Q71" i="43" s="1"/>
  <c r="S58" i="43"/>
  <c r="A59" i="43"/>
  <c r="L59" i="43"/>
  <c r="M59" i="43"/>
  <c r="N59" i="43"/>
  <c r="O59" i="43"/>
  <c r="P59" i="43"/>
  <c r="Q59" i="43"/>
  <c r="R59" i="43"/>
  <c r="S59" i="43"/>
  <c r="L60" i="43"/>
  <c r="M60" i="43"/>
  <c r="N60" i="43"/>
  <c r="O60" i="43"/>
  <c r="P60" i="43"/>
  <c r="O72" i="43" s="1"/>
  <c r="Q60" i="43"/>
  <c r="R60" i="43"/>
  <c r="S60" i="43"/>
  <c r="A61" i="43"/>
  <c r="K57" i="43" s="1"/>
  <c r="L61" i="43"/>
  <c r="M61" i="43"/>
  <c r="N61" i="43"/>
  <c r="N62" i="43" s="1"/>
  <c r="M73" i="43" s="1"/>
  <c r="O61" i="43"/>
  <c r="P61" i="43"/>
  <c r="P62" i="43" s="1"/>
  <c r="O73" i="43" s="1"/>
  <c r="Q61" i="43"/>
  <c r="R61" i="43"/>
  <c r="S61" i="43"/>
  <c r="L62" i="43"/>
  <c r="R62" i="43"/>
  <c r="Q73" i="43" s="1"/>
  <c r="A63" i="43"/>
  <c r="K59" i="43" s="1"/>
  <c r="K72" i="43" s="1"/>
  <c r="A65" i="43"/>
  <c r="K65" i="43"/>
  <c r="M65" i="43"/>
  <c r="O65" i="43"/>
  <c r="Q65" i="43"/>
  <c r="L66" i="43"/>
  <c r="N66" i="43"/>
  <c r="O66" i="43"/>
  <c r="P66" i="43"/>
  <c r="Q66" i="43"/>
  <c r="R66" i="43"/>
  <c r="K67" i="43"/>
  <c r="L67" i="43"/>
  <c r="M67" i="43"/>
  <c r="N67" i="43"/>
  <c r="O67" i="43"/>
  <c r="P67" i="43"/>
  <c r="Q67" i="43"/>
  <c r="R67" i="43"/>
  <c r="L68" i="43"/>
  <c r="M68" i="43"/>
  <c r="N68" i="43"/>
  <c r="O68" i="43"/>
  <c r="P68" i="43"/>
  <c r="Q68" i="43"/>
  <c r="R68" i="43"/>
  <c r="L69" i="43"/>
  <c r="M69" i="43"/>
  <c r="N69" i="43"/>
  <c r="P69" i="43"/>
  <c r="Q69" i="43"/>
  <c r="R69" i="43"/>
  <c r="K70" i="43"/>
  <c r="L70" i="43"/>
  <c r="M70" i="43"/>
  <c r="N70" i="43"/>
  <c r="P70" i="43"/>
  <c r="R70" i="43"/>
  <c r="K71" i="43"/>
  <c r="L71" i="43"/>
  <c r="M71" i="43"/>
  <c r="N71" i="43"/>
  <c r="P71" i="43"/>
  <c r="R71" i="43"/>
  <c r="L72" i="43"/>
  <c r="M72" i="43"/>
  <c r="N72" i="43"/>
  <c r="P72" i="43"/>
  <c r="Q72" i="43"/>
  <c r="R72" i="43"/>
  <c r="K4" i="42"/>
  <c r="L4" i="42" s="1"/>
  <c r="K5" i="42"/>
  <c r="L5" i="42" s="1"/>
  <c r="K7" i="42"/>
  <c r="L7" i="42" s="1"/>
  <c r="K8" i="42"/>
  <c r="L8" i="42"/>
  <c r="K10" i="42"/>
  <c r="L10" i="42" s="1"/>
  <c r="K11" i="42"/>
  <c r="L11" i="42" s="1"/>
  <c r="K13" i="42"/>
  <c r="L13" i="42" s="1"/>
  <c r="K14" i="42"/>
  <c r="L14" i="42"/>
  <c r="K16" i="42"/>
  <c r="L16" i="42" s="1"/>
  <c r="K17" i="42"/>
  <c r="L17" i="42" s="1"/>
  <c r="K19" i="42"/>
  <c r="L19" i="42" s="1"/>
  <c r="K20" i="42"/>
  <c r="L20" i="42" s="1"/>
  <c r="B22" i="42"/>
  <c r="J23" i="42"/>
  <c r="K23" i="42"/>
  <c r="L23" i="42"/>
  <c r="M23" i="42"/>
  <c r="N23" i="42"/>
  <c r="O23" i="42"/>
  <c r="P23" i="42"/>
  <c r="K24" i="42"/>
  <c r="Q24" i="42" s="1"/>
  <c r="S24" i="42" s="1"/>
  <c r="L24" i="42"/>
  <c r="M24" i="42"/>
  <c r="R24" i="42" s="1"/>
  <c r="N24" i="42"/>
  <c r="O24" i="42"/>
  <c r="P24" i="42"/>
  <c r="K25" i="42"/>
  <c r="L25" i="42"/>
  <c r="Q25" i="42" s="1"/>
  <c r="M25" i="42"/>
  <c r="R25" i="42" s="1"/>
  <c r="N25" i="42"/>
  <c r="O25" i="42"/>
  <c r="P25" i="42"/>
  <c r="A26" i="42"/>
  <c r="A5" i="44" s="1"/>
  <c r="A15" i="44" s="1"/>
  <c r="A25" i="44" s="1"/>
  <c r="N23" i="44" s="1"/>
  <c r="K26" i="42"/>
  <c r="L26" i="42"/>
  <c r="M26" i="42"/>
  <c r="N26" i="42"/>
  <c r="O26" i="42"/>
  <c r="P26" i="42"/>
  <c r="Q26" i="42"/>
  <c r="S26" i="42" s="1"/>
  <c r="R26" i="42"/>
  <c r="B32" i="42"/>
  <c r="B51" i="42" s="1"/>
  <c r="B33" i="42"/>
  <c r="C33" i="42"/>
  <c r="D33" i="42"/>
  <c r="L33" i="42" s="1"/>
  <c r="E33" i="42"/>
  <c r="M33" i="42" s="1"/>
  <c r="F33" i="42"/>
  <c r="G33" i="42"/>
  <c r="J33" i="42"/>
  <c r="K33" i="42"/>
  <c r="N33" i="42"/>
  <c r="O33" i="42"/>
  <c r="P33" i="42"/>
  <c r="K34" i="42"/>
  <c r="Q34" i="42" s="1"/>
  <c r="S34" i="42" s="1"/>
  <c r="L34" i="42"/>
  <c r="M34" i="42"/>
  <c r="R34" i="42" s="1"/>
  <c r="N34" i="42"/>
  <c r="O34" i="42"/>
  <c r="P34" i="42"/>
  <c r="K35" i="42"/>
  <c r="L35" i="42"/>
  <c r="Q35" i="42" s="1"/>
  <c r="M35" i="42"/>
  <c r="R35" i="42" s="1"/>
  <c r="N35" i="42"/>
  <c r="O35" i="42"/>
  <c r="P35" i="42"/>
  <c r="A36" i="42"/>
  <c r="A34" i="44" s="1"/>
  <c r="K36" i="42"/>
  <c r="L36" i="42"/>
  <c r="M36" i="42"/>
  <c r="N36" i="42"/>
  <c r="O36" i="42"/>
  <c r="P36" i="42"/>
  <c r="Q36" i="42"/>
  <c r="S36" i="42" s="1"/>
  <c r="R36" i="42"/>
  <c r="K37" i="42"/>
  <c r="Q37" i="42" s="1"/>
  <c r="L37" i="42"/>
  <c r="M37" i="42"/>
  <c r="R37" i="42" s="1"/>
  <c r="N37" i="42"/>
  <c r="O37" i="42"/>
  <c r="P37" i="42"/>
  <c r="K38" i="42"/>
  <c r="L38" i="42"/>
  <c r="Q38" i="42" s="1"/>
  <c r="S38" i="42" s="1"/>
  <c r="M38" i="42"/>
  <c r="R38" i="42" s="1"/>
  <c r="N38" i="42"/>
  <c r="O38" i="42"/>
  <c r="P38" i="42"/>
  <c r="K39" i="42"/>
  <c r="Q39" i="42" s="1"/>
  <c r="S39" i="42" s="1"/>
  <c r="L39" i="42"/>
  <c r="M39" i="42"/>
  <c r="N39" i="42"/>
  <c r="O39" i="42"/>
  <c r="P39" i="42"/>
  <c r="R39" i="42"/>
  <c r="K40" i="42"/>
  <c r="Q40" i="42" s="1"/>
  <c r="S40" i="42" s="1"/>
  <c r="L40" i="42"/>
  <c r="M40" i="42"/>
  <c r="R40" i="42" s="1"/>
  <c r="N40" i="42"/>
  <c r="O40" i="42"/>
  <c r="P40" i="42"/>
  <c r="K41" i="42"/>
  <c r="L41" i="42"/>
  <c r="Q41" i="42" s="1"/>
  <c r="M41" i="42"/>
  <c r="R41" i="42" s="1"/>
  <c r="N41" i="42"/>
  <c r="O41" i="42"/>
  <c r="P41" i="42"/>
  <c r="A44" i="42"/>
  <c r="A42" i="44" s="1"/>
  <c r="B52" i="42"/>
  <c r="C52" i="42"/>
  <c r="K52" i="42" s="1"/>
  <c r="F52" i="42"/>
  <c r="N52" i="42" s="1"/>
  <c r="G52" i="42"/>
  <c r="H52" i="42"/>
  <c r="J52" i="42"/>
  <c r="O52" i="42"/>
  <c r="P52" i="42"/>
  <c r="K53" i="42"/>
  <c r="Q53" i="42" s="1"/>
  <c r="L53" i="42"/>
  <c r="M53" i="42"/>
  <c r="R53" i="42" s="1"/>
  <c r="N53" i="42"/>
  <c r="O53" i="42"/>
  <c r="P53" i="42"/>
  <c r="K54" i="42"/>
  <c r="L54" i="42"/>
  <c r="Q54" i="42" s="1"/>
  <c r="S54" i="42" s="1"/>
  <c r="M54" i="42"/>
  <c r="R54" i="42" s="1"/>
  <c r="N54" i="42"/>
  <c r="O54" i="42"/>
  <c r="P54" i="42"/>
  <c r="K55" i="42"/>
  <c r="Q55" i="42" s="1"/>
  <c r="S55" i="42" s="1"/>
  <c r="L55" i="42"/>
  <c r="M55" i="42"/>
  <c r="N55" i="42"/>
  <c r="O55" i="42"/>
  <c r="P55" i="42"/>
  <c r="R55" i="42"/>
  <c r="K56" i="42"/>
  <c r="L56" i="42"/>
  <c r="M56" i="42"/>
  <c r="R56" i="42" s="1"/>
  <c r="N56" i="42"/>
  <c r="O56" i="42"/>
  <c r="P56" i="42"/>
  <c r="Q56" i="42"/>
  <c r="S56" i="42" s="1"/>
  <c r="K57" i="42"/>
  <c r="L57" i="42"/>
  <c r="Q57" i="42" s="1"/>
  <c r="S57" i="42" s="1"/>
  <c r="M57" i="42"/>
  <c r="R57" i="42" s="1"/>
  <c r="N57" i="42"/>
  <c r="O57" i="42"/>
  <c r="P57" i="42"/>
  <c r="K58" i="42"/>
  <c r="Q58" i="42" s="1"/>
  <c r="S58" i="42" s="1"/>
  <c r="L58" i="42"/>
  <c r="M58" i="42"/>
  <c r="N58" i="42"/>
  <c r="O58" i="42"/>
  <c r="P58" i="42"/>
  <c r="R58" i="42"/>
  <c r="B66" i="42"/>
  <c r="B67" i="42"/>
  <c r="C67" i="42"/>
  <c r="D67" i="42"/>
  <c r="E67" i="42"/>
  <c r="E97" i="42" s="1"/>
  <c r="E112" i="42" s="1"/>
  <c r="M112" i="42" s="1"/>
  <c r="F67" i="42"/>
  <c r="F97" i="42" s="1"/>
  <c r="F112" i="42" s="1"/>
  <c r="N112" i="42" s="1"/>
  <c r="G67" i="42"/>
  <c r="H67" i="42"/>
  <c r="J67" i="42"/>
  <c r="K67" i="42"/>
  <c r="L67" i="42"/>
  <c r="M67" i="42"/>
  <c r="O67" i="42"/>
  <c r="N86" i="42" s="1"/>
  <c r="P67" i="42"/>
  <c r="Q67" i="42"/>
  <c r="K68" i="42"/>
  <c r="L68" i="42"/>
  <c r="M68" i="42"/>
  <c r="N68" i="42"/>
  <c r="O68" i="42"/>
  <c r="P68" i="42"/>
  <c r="Q68" i="42"/>
  <c r="K69" i="42"/>
  <c r="L69" i="42"/>
  <c r="M69" i="42"/>
  <c r="N69" i="42"/>
  <c r="O69" i="42"/>
  <c r="P69" i="42"/>
  <c r="Q69" i="42"/>
  <c r="A70" i="42"/>
  <c r="A140" i="44" s="1"/>
  <c r="J70" i="42"/>
  <c r="K70" i="42"/>
  <c r="L70" i="42"/>
  <c r="M70" i="42"/>
  <c r="N70" i="42"/>
  <c r="O70" i="42"/>
  <c r="P70" i="42"/>
  <c r="Q70" i="42"/>
  <c r="K71" i="42"/>
  <c r="L71" i="42"/>
  <c r="M71" i="42"/>
  <c r="N71" i="42"/>
  <c r="M88" i="42" s="1"/>
  <c r="O71" i="42"/>
  <c r="N88" i="42" s="1"/>
  <c r="P71" i="42"/>
  <c r="Q71" i="42"/>
  <c r="A72" i="42"/>
  <c r="A142" i="44" s="1"/>
  <c r="K72" i="42"/>
  <c r="L72" i="42"/>
  <c r="M72" i="42"/>
  <c r="N72" i="42"/>
  <c r="O72" i="42"/>
  <c r="P72" i="42"/>
  <c r="Q72" i="42"/>
  <c r="K73" i="42"/>
  <c r="L73" i="42"/>
  <c r="M73" i="42"/>
  <c r="L89" i="42" s="1"/>
  <c r="Q89" i="42" s="1"/>
  <c r="N73" i="42"/>
  <c r="M89" i="42" s="1"/>
  <c r="R89" i="42" s="1"/>
  <c r="O73" i="42"/>
  <c r="P73" i="42"/>
  <c r="Q73" i="42"/>
  <c r="A74" i="42"/>
  <c r="A144" i="44" s="1"/>
  <c r="K74" i="42"/>
  <c r="L74" i="42"/>
  <c r="M74" i="42"/>
  <c r="N74" i="42"/>
  <c r="O74" i="42"/>
  <c r="P74" i="42"/>
  <c r="Q74" i="42"/>
  <c r="K75" i="42"/>
  <c r="L75" i="42"/>
  <c r="M75" i="42"/>
  <c r="N75" i="42"/>
  <c r="M90" i="42" s="1"/>
  <c r="O75" i="42"/>
  <c r="N90" i="42" s="1"/>
  <c r="P75" i="42"/>
  <c r="Q75" i="42"/>
  <c r="A76" i="42"/>
  <c r="A146" i="44" s="1"/>
  <c r="K76" i="42"/>
  <c r="L76" i="42"/>
  <c r="M76" i="42"/>
  <c r="N76" i="42"/>
  <c r="O76" i="42"/>
  <c r="P76" i="42"/>
  <c r="Q76" i="42"/>
  <c r="K77" i="42"/>
  <c r="L77" i="42"/>
  <c r="M77" i="42"/>
  <c r="N77" i="42"/>
  <c r="O77" i="42"/>
  <c r="P77" i="42"/>
  <c r="Q77" i="42"/>
  <c r="A78" i="42"/>
  <c r="A148" i="44" s="1"/>
  <c r="K78" i="42"/>
  <c r="L78" i="42"/>
  <c r="M78" i="42"/>
  <c r="N78" i="42"/>
  <c r="O78" i="42"/>
  <c r="P78" i="42"/>
  <c r="Q78" i="42"/>
  <c r="K79" i="42"/>
  <c r="L79" i="42"/>
  <c r="M79" i="42"/>
  <c r="N79" i="42"/>
  <c r="M92" i="42" s="1"/>
  <c r="R92" i="42" s="1"/>
  <c r="O79" i="42"/>
  <c r="N92" i="42" s="1"/>
  <c r="P79" i="42"/>
  <c r="Q79" i="42"/>
  <c r="A80" i="42"/>
  <c r="A150" i="44" s="1"/>
  <c r="K80" i="42"/>
  <c r="L80" i="42"/>
  <c r="M80" i="42"/>
  <c r="N80" i="42"/>
  <c r="O80" i="42"/>
  <c r="P80" i="42"/>
  <c r="Q80" i="42"/>
  <c r="K81" i="42"/>
  <c r="L81" i="42"/>
  <c r="M81" i="42"/>
  <c r="L93" i="42" s="1"/>
  <c r="Q93" i="42" s="1"/>
  <c r="N81" i="42"/>
  <c r="M93" i="42" s="1"/>
  <c r="R93" i="42" s="1"/>
  <c r="O81" i="42"/>
  <c r="P81" i="42"/>
  <c r="Q81" i="42"/>
  <c r="A82" i="42"/>
  <c r="A152" i="44" s="1"/>
  <c r="A176" i="44" s="1"/>
  <c r="J82" i="42"/>
  <c r="A223" i="44" s="1"/>
  <c r="N215" i="44" s="1"/>
  <c r="K82" i="42"/>
  <c r="L82" i="42"/>
  <c r="L83" i="42" s="1"/>
  <c r="K94" i="42" s="1"/>
  <c r="M82" i="42"/>
  <c r="M83" i="42" s="1"/>
  <c r="L94" i="42" s="1"/>
  <c r="N82" i="42"/>
  <c r="O82" i="42"/>
  <c r="P82" i="42"/>
  <c r="Q82" i="42"/>
  <c r="Q83" i="42" s="1"/>
  <c r="P94" i="42" s="1"/>
  <c r="K83" i="42"/>
  <c r="N83" i="42"/>
  <c r="M94" i="42" s="1"/>
  <c r="O83" i="42"/>
  <c r="N94" i="42" s="1"/>
  <c r="P83" i="42"/>
  <c r="A84" i="42"/>
  <c r="A154" i="44" s="1"/>
  <c r="A86" i="42"/>
  <c r="A156" i="44" s="1"/>
  <c r="J86" i="42"/>
  <c r="K86" i="42"/>
  <c r="L86" i="42"/>
  <c r="O86" i="42"/>
  <c r="P86" i="42"/>
  <c r="K87" i="42"/>
  <c r="L87" i="42"/>
  <c r="M87" i="42"/>
  <c r="R87" i="42" s="1"/>
  <c r="N87" i="42"/>
  <c r="O87" i="42"/>
  <c r="P87" i="42"/>
  <c r="Q87" i="42"/>
  <c r="S87" i="42" s="1"/>
  <c r="J88" i="42"/>
  <c r="K88" i="42"/>
  <c r="Q88" i="42" s="1"/>
  <c r="L88" i="42"/>
  <c r="O88" i="42"/>
  <c r="P88" i="42"/>
  <c r="K89" i="42"/>
  <c r="N89" i="42"/>
  <c r="O89" i="42"/>
  <c r="P89" i="42"/>
  <c r="K90" i="42"/>
  <c r="Q90" i="42" s="1"/>
  <c r="L90" i="42"/>
  <c r="O90" i="42"/>
  <c r="P90" i="42"/>
  <c r="K91" i="42"/>
  <c r="L91" i="42"/>
  <c r="M91" i="42"/>
  <c r="R91" i="42" s="1"/>
  <c r="N91" i="42"/>
  <c r="O91" i="42"/>
  <c r="P91" i="42"/>
  <c r="Q91" i="42"/>
  <c r="K92" i="42"/>
  <c r="Q92" i="42" s="1"/>
  <c r="S92" i="42" s="1"/>
  <c r="L92" i="42"/>
  <c r="O92" i="42"/>
  <c r="P92" i="42"/>
  <c r="K93" i="42"/>
  <c r="N93" i="42"/>
  <c r="O93" i="42"/>
  <c r="P93" i="42"/>
  <c r="O94" i="42"/>
  <c r="B96" i="42"/>
  <c r="B97" i="42"/>
  <c r="C97" i="42"/>
  <c r="D97" i="42"/>
  <c r="D112" i="42" s="1"/>
  <c r="L112" i="42" s="1"/>
  <c r="G97" i="42"/>
  <c r="H97" i="42"/>
  <c r="H112" i="42" s="1"/>
  <c r="P112" i="42" s="1"/>
  <c r="A100" i="42"/>
  <c r="A230" i="44" s="1"/>
  <c r="A102" i="42"/>
  <c r="A232" i="44" s="1"/>
  <c r="A104" i="42"/>
  <c r="A234" i="44" s="1"/>
  <c r="A106" i="42"/>
  <c r="A236" i="44" s="1"/>
  <c r="A108" i="42"/>
  <c r="A238" i="44" s="1"/>
  <c r="A112" i="42"/>
  <c r="B112" i="42"/>
  <c r="C112" i="42"/>
  <c r="G112" i="42"/>
  <c r="J112" i="42"/>
  <c r="K112" i="42"/>
  <c r="O112" i="42"/>
  <c r="B113" i="42"/>
  <c r="C113" i="42"/>
  <c r="D113" i="42"/>
  <c r="E113" i="42"/>
  <c r="F113" i="42"/>
  <c r="G113" i="42"/>
  <c r="H113" i="42"/>
  <c r="L113" i="42"/>
  <c r="M113" i="42"/>
  <c r="R113" i="42" s="1"/>
  <c r="P113" i="42"/>
  <c r="B114" i="42"/>
  <c r="C114" i="42"/>
  <c r="K113" i="42" s="1"/>
  <c r="Q113" i="42" s="1"/>
  <c r="D114" i="42"/>
  <c r="E114" i="42"/>
  <c r="F114" i="42"/>
  <c r="N113" i="42" s="1"/>
  <c r="G114" i="42"/>
  <c r="O113" i="42" s="1"/>
  <c r="H114" i="42"/>
  <c r="O114" i="42"/>
  <c r="A115" i="42"/>
  <c r="A277" i="44" s="1"/>
  <c r="N275" i="44" s="1"/>
  <c r="B115" i="42"/>
  <c r="C115" i="42"/>
  <c r="D115" i="42"/>
  <c r="D116" i="42" s="1"/>
  <c r="L114" i="42" s="1"/>
  <c r="E115" i="42"/>
  <c r="E116" i="42" s="1"/>
  <c r="M114" i="42" s="1"/>
  <c r="R114" i="42" s="1"/>
  <c r="F115" i="42"/>
  <c r="F116" i="42" s="1"/>
  <c r="N114" i="42" s="1"/>
  <c r="G115" i="42"/>
  <c r="H115" i="42"/>
  <c r="H116" i="42" s="1"/>
  <c r="P114" i="42" s="1"/>
  <c r="M115" i="42"/>
  <c r="R115" i="42" s="1"/>
  <c r="B116" i="42"/>
  <c r="C116" i="42"/>
  <c r="K114" i="42" s="1"/>
  <c r="G116" i="42"/>
  <c r="B117" i="42"/>
  <c r="F118" i="42" s="1"/>
  <c r="N115" i="42" s="1"/>
  <c r="C117" i="42"/>
  <c r="C118" i="42" s="1"/>
  <c r="K115" i="42" s="1"/>
  <c r="Q115" i="42" s="1"/>
  <c r="D117" i="42"/>
  <c r="E117" i="42"/>
  <c r="F117" i="42"/>
  <c r="G117" i="42"/>
  <c r="G118" i="42" s="1"/>
  <c r="O115" i="42" s="1"/>
  <c r="H117" i="42"/>
  <c r="D118" i="42"/>
  <c r="L115" i="42" s="1"/>
  <c r="E118" i="42"/>
  <c r="H118" i="42"/>
  <c r="P115" i="42" s="1"/>
  <c r="A3" i="41"/>
  <c r="A24" i="42" s="1"/>
  <c r="P3" i="41"/>
  <c r="A5" i="41"/>
  <c r="P5" i="41"/>
  <c r="Q5" i="41" s="1"/>
  <c r="A7" i="41"/>
  <c r="A28" i="42" s="1"/>
  <c r="P7" i="41"/>
  <c r="Q7" i="41"/>
  <c r="C9" i="41"/>
  <c r="D9" i="41"/>
  <c r="E9" i="41"/>
  <c r="F9" i="41"/>
  <c r="G9" i="41"/>
  <c r="H9" i="41"/>
  <c r="I9" i="41"/>
  <c r="J9" i="41"/>
  <c r="K9" i="41"/>
  <c r="L9" i="41"/>
  <c r="M9" i="41"/>
  <c r="A12" i="41"/>
  <c r="Q12" i="41" s="1"/>
  <c r="B12" i="41"/>
  <c r="B41" i="41" s="1"/>
  <c r="B76" i="41" s="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B13" i="41"/>
  <c r="P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B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15" i="41"/>
  <c r="Q13" i="41" s="1"/>
  <c r="B15" i="41"/>
  <c r="B16" i="41"/>
  <c r="A17" i="41"/>
  <c r="B17" i="41"/>
  <c r="B18" i="41"/>
  <c r="B20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P22" i="41"/>
  <c r="A24" i="41"/>
  <c r="P24" i="41"/>
  <c r="Q24" i="41"/>
  <c r="A26" i="41"/>
  <c r="A46" i="41" s="1"/>
  <c r="Q43" i="41" s="1"/>
  <c r="P26" i="41"/>
  <c r="Q26" i="41"/>
  <c r="A28" i="41"/>
  <c r="A40" i="42" s="1"/>
  <c r="P28" i="41"/>
  <c r="Q28" i="41" s="1"/>
  <c r="A30" i="41"/>
  <c r="A42" i="42" s="1"/>
  <c r="P30" i="41"/>
  <c r="Q30" i="41" s="1"/>
  <c r="A32" i="41"/>
  <c r="P32" i="41"/>
  <c r="Q32" i="41"/>
  <c r="A34" i="41"/>
  <c r="A46" i="42" s="1"/>
  <c r="P34" i="41"/>
  <c r="Q34" i="41" s="1"/>
  <c r="A36" i="41"/>
  <c r="A56" i="41" s="1"/>
  <c r="Q48" i="41" s="1"/>
  <c r="P36" i="41"/>
  <c r="Q36" i="41" s="1"/>
  <c r="C38" i="41"/>
  <c r="D38" i="41"/>
  <c r="E38" i="41"/>
  <c r="F38" i="41"/>
  <c r="G38" i="41"/>
  <c r="H38" i="41"/>
  <c r="I38" i="41"/>
  <c r="J38" i="41"/>
  <c r="K38" i="41"/>
  <c r="L38" i="41"/>
  <c r="M38" i="41"/>
  <c r="A41" i="41"/>
  <c r="Q41" i="41"/>
  <c r="R41" i="41"/>
  <c r="S41" i="41"/>
  <c r="T41" i="41"/>
  <c r="U41" i="41"/>
  <c r="V41" i="41"/>
  <c r="W41" i="41"/>
  <c r="X41" i="41"/>
  <c r="Y41" i="41"/>
  <c r="Z41" i="41"/>
  <c r="AA41" i="41"/>
  <c r="AB41" i="41"/>
  <c r="AC41" i="41"/>
  <c r="B42" i="41"/>
  <c r="R42" i="41"/>
  <c r="S42" i="41"/>
  <c r="T42" i="41"/>
  <c r="U42" i="41"/>
  <c r="V42" i="41"/>
  <c r="W42" i="41"/>
  <c r="X42" i="41"/>
  <c r="Y42" i="41"/>
  <c r="Z42" i="41"/>
  <c r="AA42" i="41"/>
  <c r="AB42" i="41"/>
  <c r="AC42" i="41"/>
  <c r="B43" i="41"/>
  <c r="R43" i="41"/>
  <c r="S43" i="41"/>
  <c r="T43" i="41"/>
  <c r="U43" i="41"/>
  <c r="V43" i="41"/>
  <c r="W43" i="41"/>
  <c r="X43" i="41"/>
  <c r="Y43" i="41"/>
  <c r="Z43" i="41"/>
  <c r="AA43" i="41"/>
  <c r="AB43" i="41"/>
  <c r="AC43" i="41"/>
  <c r="A44" i="41"/>
  <c r="Q42" i="41" s="1"/>
  <c r="B44" i="41"/>
  <c r="R44" i="41"/>
  <c r="S44" i="41"/>
  <c r="T44" i="41"/>
  <c r="U44" i="41"/>
  <c r="V44" i="41"/>
  <c r="W44" i="41"/>
  <c r="X44" i="41"/>
  <c r="Y44" i="41"/>
  <c r="Z44" i="41"/>
  <c r="AA44" i="41"/>
  <c r="AB44" i="41"/>
  <c r="AC44" i="41"/>
  <c r="B45" i="41"/>
  <c r="R45" i="41"/>
  <c r="S45" i="41"/>
  <c r="T45" i="41"/>
  <c r="U45" i="41"/>
  <c r="V45" i="41"/>
  <c r="W45" i="41"/>
  <c r="X45" i="41"/>
  <c r="Y45" i="41"/>
  <c r="Z45" i="41"/>
  <c r="AA45" i="41"/>
  <c r="AB45" i="41"/>
  <c r="AC45" i="41"/>
  <c r="B46" i="41"/>
  <c r="Q46" i="41"/>
  <c r="R46" i="41"/>
  <c r="S46" i="41"/>
  <c r="T46" i="41"/>
  <c r="U46" i="41"/>
  <c r="V46" i="41"/>
  <c r="W46" i="41"/>
  <c r="X46" i="41"/>
  <c r="Y46" i="41"/>
  <c r="Z46" i="41"/>
  <c r="AA46" i="41"/>
  <c r="AB46" i="41"/>
  <c r="AC46" i="41"/>
  <c r="B47" i="41"/>
  <c r="R47" i="41"/>
  <c r="S47" i="41"/>
  <c r="T47" i="41"/>
  <c r="U47" i="41"/>
  <c r="V47" i="41"/>
  <c r="W47" i="41"/>
  <c r="X47" i="41"/>
  <c r="Y47" i="41"/>
  <c r="Z47" i="41"/>
  <c r="AA47" i="41"/>
  <c r="AB47" i="41"/>
  <c r="AC47" i="41"/>
  <c r="A48" i="41"/>
  <c r="Q44" i="41" s="1"/>
  <c r="B48" i="41"/>
  <c r="R48" i="41"/>
  <c r="S48" i="41"/>
  <c r="T48" i="41"/>
  <c r="U48" i="41"/>
  <c r="V48" i="41"/>
  <c r="W48" i="41"/>
  <c r="X48" i="41"/>
  <c r="Y48" i="41"/>
  <c r="Z48" i="41"/>
  <c r="AA48" i="41"/>
  <c r="AB48" i="41"/>
  <c r="AC48" i="41"/>
  <c r="B49" i="41"/>
  <c r="A50" i="41"/>
  <c r="Q45" i="41" s="1"/>
  <c r="B50" i="41"/>
  <c r="B51" i="41"/>
  <c r="A52" i="41"/>
  <c r="B52" i="41"/>
  <c r="B53" i="41"/>
  <c r="B54" i="41"/>
  <c r="B55" i="41"/>
  <c r="B56" i="41"/>
  <c r="B57" i="41"/>
  <c r="B59" i="41"/>
  <c r="B60" i="41"/>
  <c r="P61" i="41"/>
  <c r="A63" i="41"/>
  <c r="A79" i="41" s="1"/>
  <c r="Q77" i="41" s="1"/>
  <c r="P63" i="41"/>
  <c r="Q63" i="41" s="1"/>
  <c r="A65" i="41"/>
  <c r="A57" i="42" s="1"/>
  <c r="P65" i="41"/>
  <c r="Q65" i="41" s="1"/>
  <c r="A67" i="41"/>
  <c r="A59" i="42" s="1"/>
  <c r="P67" i="41"/>
  <c r="Q67" i="41"/>
  <c r="A69" i="41"/>
  <c r="A61" i="42" s="1"/>
  <c r="P69" i="41"/>
  <c r="Q69" i="41"/>
  <c r="A71" i="41"/>
  <c r="A87" i="41" s="1"/>
  <c r="Q81" i="41" s="1"/>
  <c r="P71" i="41"/>
  <c r="Q71" i="41" s="1"/>
  <c r="C73" i="41"/>
  <c r="D73" i="41"/>
  <c r="E73" i="41"/>
  <c r="F73" i="41"/>
  <c r="G73" i="41"/>
  <c r="H73" i="41"/>
  <c r="I73" i="41"/>
  <c r="J73" i="41"/>
  <c r="K73" i="41"/>
  <c r="L73" i="41"/>
  <c r="M73" i="41"/>
  <c r="A76" i="41"/>
  <c r="Q76" i="41"/>
  <c r="R76" i="41"/>
  <c r="S76" i="41"/>
  <c r="T76" i="41"/>
  <c r="U76" i="41"/>
  <c r="V76" i="41"/>
  <c r="W76" i="41"/>
  <c r="X76" i="41"/>
  <c r="Y76" i="41"/>
  <c r="Z76" i="41"/>
  <c r="AA76" i="41"/>
  <c r="AB76" i="41"/>
  <c r="AC76" i="41"/>
  <c r="B77" i="41"/>
  <c r="R77" i="41"/>
  <c r="S77" i="41"/>
  <c r="T77" i="41"/>
  <c r="U77" i="41"/>
  <c r="V77" i="41"/>
  <c r="W77" i="41"/>
  <c r="X77" i="41"/>
  <c r="Y77" i="41"/>
  <c r="Z77" i="41"/>
  <c r="AA77" i="41"/>
  <c r="AB77" i="41"/>
  <c r="AC77" i="41"/>
  <c r="B78" i="41"/>
  <c r="Q78" i="41"/>
  <c r="R78" i="41"/>
  <c r="S78" i="41"/>
  <c r="T78" i="41"/>
  <c r="U78" i="41"/>
  <c r="V78" i="41"/>
  <c r="W78" i="41"/>
  <c r="X78" i="41"/>
  <c r="Y78" i="41"/>
  <c r="Z78" i="41"/>
  <c r="AA78" i="41"/>
  <c r="AB78" i="41"/>
  <c r="AC78" i="41"/>
  <c r="B79" i="41"/>
  <c r="Q79" i="41"/>
  <c r="R79" i="41"/>
  <c r="S79" i="41"/>
  <c r="T79" i="41"/>
  <c r="U79" i="41"/>
  <c r="V79" i="41"/>
  <c r="W79" i="41"/>
  <c r="X79" i="41"/>
  <c r="Y79" i="41"/>
  <c r="Z79" i="41"/>
  <c r="AA79" i="41"/>
  <c r="AB79" i="41"/>
  <c r="AC79" i="41"/>
  <c r="B80" i="41"/>
  <c r="R80" i="41"/>
  <c r="S80" i="41"/>
  <c r="T80" i="41"/>
  <c r="U80" i="41"/>
  <c r="V80" i="41"/>
  <c r="W80" i="41"/>
  <c r="X80" i="41"/>
  <c r="Y80" i="41"/>
  <c r="Z80" i="41"/>
  <c r="AA80" i="41"/>
  <c r="AB80" i="41"/>
  <c r="AC80" i="41"/>
  <c r="A81" i="41"/>
  <c r="B81" i="41"/>
  <c r="R81" i="41"/>
  <c r="S81" i="41"/>
  <c r="T81" i="41"/>
  <c r="U81" i="41"/>
  <c r="V81" i="41"/>
  <c r="W81" i="41"/>
  <c r="X81" i="41"/>
  <c r="Y81" i="41"/>
  <c r="Z81" i="41"/>
  <c r="AA81" i="41"/>
  <c r="AB81" i="41"/>
  <c r="AC81" i="41"/>
  <c r="B82" i="41"/>
  <c r="A83" i="41"/>
  <c r="B83" i="41"/>
  <c r="B84" i="41"/>
  <c r="A85" i="41"/>
  <c r="Q80" i="41" s="1"/>
  <c r="B85" i="41"/>
  <c r="B86" i="41"/>
  <c r="B87" i="41"/>
  <c r="B88" i="41"/>
  <c r="T333" i="46" l="1"/>
  <c r="X333" i="46"/>
  <c r="A117" i="46"/>
  <c r="A133" i="46"/>
  <c r="N127" i="46" s="1"/>
  <c r="A76" i="46"/>
  <c r="N73" i="46" s="1"/>
  <c r="A56" i="46"/>
  <c r="K334" i="46"/>
  <c r="W331" i="46" s="1"/>
  <c r="W333" i="46" s="1"/>
  <c r="E334" i="46"/>
  <c r="Q331" i="46" s="1"/>
  <c r="Q333" i="46" s="1"/>
  <c r="G278" i="46"/>
  <c r="S275" i="46" s="1"/>
  <c r="S277" i="46" s="1"/>
  <c r="A170" i="46"/>
  <c r="A194" i="46"/>
  <c r="N215" i="45"/>
  <c r="A142" i="46"/>
  <c r="A190" i="45"/>
  <c r="A133" i="45"/>
  <c r="N127" i="45" s="1"/>
  <c r="A109" i="45"/>
  <c r="A66" i="46"/>
  <c r="A86" i="46"/>
  <c r="N78" i="46" s="1"/>
  <c r="S25" i="45"/>
  <c r="A13" i="46"/>
  <c r="A23" i="46"/>
  <c r="K336" i="46"/>
  <c r="W332" i="46" s="1"/>
  <c r="A310" i="46"/>
  <c r="A326" i="46"/>
  <c r="A318" i="46"/>
  <c r="A302" i="46"/>
  <c r="S274" i="46"/>
  <c r="G330" i="46"/>
  <c r="S330" i="46" s="1"/>
  <c r="I224" i="46"/>
  <c r="U215" i="46" s="1"/>
  <c r="A127" i="46"/>
  <c r="N124" i="46" s="1"/>
  <c r="B274" i="46"/>
  <c r="B330" i="46" s="1"/>
  <c r="B315" i="46"/>
  <c r="A172" i="46"/>
  <c r="A196" i="46"/>
  <c r="A109" i="46"/>
  <c r="A125" i="46"/>
  <c r="N123" i="46" s="1"/>
  <c r="T274" i="46"/>
  <c r="H330" i="46"/>
  <c r="T330" i="46" s="1"/>
  <c r="D224" i="45"/>
  <c r="P215" i="45" s="1"/>
  <c r="K223" i="45"/>
  <c r="K224" i="45" s="1"/>
  <c r="W215" i="45" s="1"/>
  <c r="C223" i="45"/>
  <c r="C224" i="45" s="1"/>
  <c r="O215" i="45" s="1"/>
  <c r="A188" i="45"/>
  <c r="A211" i="45" s="1"/>
  <c r="A123" i="46"/>
  <c r="A107" i="46"/>
  <c r="A80" i="46"/>
  <c r="N75" i="46" s="1"/>
  <c r="A60" i="46"/>
  <c r="A23" i="45"/>
  <c r="F334" i="46"/>
  <c r="R331" i="46" s="1"/>
  <c r="R333" i="46" s="1"/>
  <c r="Q274" i="46"/>
  <c r="L224" i="46"/>
  <c r="X215" i="46" s="1"/>
  <c r="P25" i="46"/>
  <c r="T25" i="45"/>
  <c r="P333" i="46"/>
  <c r="H278" i="46"/>
  <c r="T275" i="46" s="1"/>
  <c r="T277" i="46" s="1"/>
  <c r="E278" i="46"/>
  <c r="Q275" i="46" s="1"/>
  <c r="Q277" i="46" s="1"/>
  <c r="C278" i="46"/>
  <c r="O275" i="46" s="1"/>
  <c r="O277" i="46" s="1"/>
  <c r="R274" i="46"/>
  <c r="F330" i="46"/>
  <c r="R330" i="46" s="1"/>
  <c r="L224" i="45"/>
  <c r="X215" i="45" s="1"/>
  <c r="A164" i="46"/>
  <c r="A188" i="46"/>
  <c r="P25" i="45"/>
  <c r="C334" i="46"/>
  <c r="O331" i="46" s="1"/>
  <c r="O333" i="46" s="1"/>
  <c r="L278" i="46"/>
  <c r="X275" i="46" s="1"/>
  <c r="X277" i="46" s="1"/>
  <c r="D224" i="46"/>
  <c r="P215" i="46" s="1"/>
  <c r="A215" i="46"/>
  <c r="N211" i="46" s="1"/>
  <c r="N211" i="45"/>
  <c r="A86" i="45"/>
  <c r="N78" i="45" s="1"/>
  <c r="A38" i="46"/>
  <c r="A78" i="45"/>
  <c r="N74" i="45" s="1"/>
  <c r="A32" i="46"/>
  <c r="A72" i="45"/>
  <c r="W25" i="45"/>
  <c r="O25" i="45"/>
  <c r="A13" i="45"/>
  <c r="E224" i="46"/>
  <c r="Q215" i="46" s="1"/>
  <c r="A221" i="46"/>
  <c r="N214" i="46" s="1"/>
  <c r="N214" i="45"/>
  <c r="A17" i="46"/>
  <c r="A27" i="46"/>
  <c r="N24" i="46" s="1"/>
  <c r="X25" i="45"/>
  <c r="D278" i="46"/>
  <c r="P275" i="46" s="1"/>
  <c r="P277" i="46" s="1"/>
  <c r="A150" i="46"/>
  <c r="A198" i="45"/>
  <c r="N212" i="45"/>
  <c r="G223" i="45"/>
  <c r="G224" i="45" s="1"/>
  <c r="S215" i="45" s="1"/>
  <c r="A125" i="45"/>
  <c r="N123" i="45" s="1"/>
  <c r="A66" i="45"/>
  <c r="C336" i="46"/>
  <c r="O332" i="46" s="1"/>
  <c r="I334" i="46"/>
  <c r="U331" i="46" s="1"/>
  <c r="U333" i="46" s="1"/>
  <c r="B208" i="46"/>
  <c r="A204" i="46"/>
  <c r="X25" i="46"/>
  <c r="A176" i="46"/>
  <c r="A200" i="46"/>
  <c r="A62" i="46"/>
  <c r="A82" i="46"/>
  <c r="N76" i="46" s="1"/>
  <c r="I278" i="46"/>
  <c r="U275" i="46" s="1"/>
  <c r="U277" i="46" s="1"/>
  <c r="A192" i="46"/>
  <c r="H224" i="46"/>
  <c r="T215" i="46" s="1"/>
  <c r="L330" i="46"/>
  <c r="X330" i="46" s="1"/>
  <c r="F224" i="46"/>
  <c r="R215" i="46" s="1"/>
  <c r="Q25" i="46"/>
  <c r="R25" i="46"/>
  <c r="A186" i="46"/>
  <c r="A162" i="46"/>
  <c r="A54" i="46"/>
  <c r="A74" i="46"/>
  <c r="N72" i="46" s="1"/>
  <c r="A15" i="46"/>
  <c r="A25" i="46"/>
  <c r="N23" i="46" s="1"/>
  <c r="A202" i="46"/>
  <c r="A178" i="46"/>
  <c r="A115" i="46"/>
  <c r="A131" i="46"/>
  <c r="N126" i="46" s="1"/>
  <c r="A248" i="46"/>
  <c r="A264" i="46"/>
  <c r="G224" i="46"/>
  <c r="S215" i="46" s="1"/>
  <c r="U25" i="46"/>
  <c r="Q94" i="42"/>
  <c r="S93" i="42"/>
  <c r="S41" i="42"/>
  <c r="S35" i="42"/>
  <c r="A40" i="44"/>
  <c r="J38" i="42"/>
  <c r="A3" i="44"/>
  <c r="A13" i="44" s="1"/>
  <c r="A23" i="44" s="1"/>
  <c r="J24" i="42"/>
  <c r="R94" i="42"/>
  <c r="Q27" i="42"/>
  <c r="S25" i="42"/>
  <c r="S115" i="42"/>
  <c r="R88" i="42"/>
  <c r="S88" i="42" s="1"/>
  <c r="S53" i="42"/>
  <c r="S37" i="42"/>
  <c r="J56" i="42"/>
  <c r="A97" i="44"/>
  <c r="A38" i="44"/>
  <c r="J37" i="42"/>
  <c r="A266" i="44"/>
  <c r="A250" i="44"/>
  <c r="A99" i="44"/>
  <c r="J57" i="42"/>
  <c r="A44" i="44"/>
  <c r="J40" i="42"/>
  <c r="R90" i="42"/>
  <c r="S90" i="42" s="1"/>
  <c r="S89" i="42"/>
  <c r="A95" i="44"/>
  <c r="J55" i="42"/>
  <c r="A7" i="44"/>
  <c r="A17" i="44" s="1"/>
  <c r="A27" i="44" s="1"/>
  <c r="N24" i="44" s="1"/>
  <c r="J26" i="42"/>
  <c r="Q114" i="42"/>
  <c r="S114" i="42" s="1"/>
  <c r="S91" i="42"/>
  <c r="S113" i="42"/>
  <c r="A178" i="44"/>
  <c r="A202" i="44"/>
  <c r="A221" i="44" s="1"/>
  <c r="N214" i="44" s="1"/>
  <c r="A54" i="44"/>
  <c r="A74" i="44"/>
  <c r="N72" i="44" s="1"/>
  <c r="A13" i="41"/>
  <c r="A22" i="41" s="1"/>
  <c r="A248" i="44"/>
  <c r="A264" i="44"/>
  <c r="A55" i="42"/>
  <c r="E52" i="42"/>
  <c r="M52" i="42" s="1"/>
  <c r="S333" i="44"/>
  <c r="X25" i="44"/>
  <c r="P25" i="44"/>
  <c r="A54" i="41"/>
  <c r="Q47" i="41" s="1"/>
  <c r="B118" i="42"/>
  <c r="A117" i="42"/>
  <c r="A262" i="44"/>
  <c r="A246" i="44"/>
  <c r="D52" i="42"/>
  <c r="L52" i="42" s="1"/>
  <c r="J35" i="42"/>
  <c r="J25" i="42"/>
  <c r="M335" i="44"/>
  <c r="D336" i="44"/>
  <c r="P332" i="44" s="1"/>
  <c r="P333" i="44" s="1"/>
  <c r="O277" i="44"/>
  <c r="M279" i="44"/>
  <c r="M213" i="44"/>
  <c r="A204" i="44"/>
  <c r="A180" i="44"/>
  <c r="J80" i="42"/>
  <c r="J93" i="42" s="1"/>
  <c r="J78" i="42"/>
  <c r="J92" i="42" s="1"/>
  <c r="J76" i="42"/>
  <c r="J91" i="42" s="1"/>
  <c r="J74" i="42"/>
  <c r="J90" i="42" s="1"/>
  <c r="J72" i="42"/>
  <c r="J89" i="42" s="1"/>
  <c r="A38" i="42"/>
  <c r="M62" i="43"/>
  <c r="L73" i="43" s="1"/>
  <c r="O62" i="43"/>
  <c r="N73" i="43" s="1"/>
  <c r="Q62" i="43"/>
  <c r="P73" i="43" s="1"/>
  <c r="K61" i="43"/>
  <c r="K73" i="43" s="1"/>
  <c r="S62" i="43"/>
  <c r="R73" i="43" s="1"/>
  <c r="I280" i="44"/>
  <c r="U276" i="44" s="1"/>
  <c r="U277" i="44" s="1"/>
  <c r="C280" i="44"/>
  <c r="O276" i="44" s="1"/>
  <c r="K280" i="44"/>
  <c r="W276" i="44" s="1"/>
  <c r="D280" i="44"/>
  <c r="P276" i="44" s="1"/>
  <c r="P277" i="44" s="1"/>
  <c r="L280" i="44"/>
  <c r="X276" i="44" s="1"/>
  <c r="X277" i="44" s="1"/>
  <c r="E280" i="44"/>
  <c r="Q276" i="44" s="1"/>
  <c r="Q277" i="44" s="1"/>
  <c r="G280" i="44"/>
  <c r="S276" i="44" s="1"/>
  <c r="S277" i="44" s="1"/>
  <c r="A198" i="44"/>
  <c r="A174" i="44"/>
  <c r="A196" i="44"/>
  <c r="A217" i="44" s="1"/>
  <c r="N212" i="44" s="1"/>
  <c r="A172" i="44"/>
  <c r="A170" i="44"/>
  <c r="A194" i="44"/>
  <c r="A215" i="44" s="1"/>
  <c r="N211" i="44" s="1"/>
  <c r="A192" i="44"/>
  <c r="A213" i="44" s="1"/>
  <c r="N210" i="44" s="1"/>
  <c r="A168" i="44"/>
  <c r="A166" i="44"/>
  <c r="A190" i="44"/>
  <c r="A188" i="44"/>
  <c r="A211" i="44" s="1"/>
  <c r="N209" i="44" s="1"/>
  <c r="A164" i="44"/>
  <c r="A32" i="43"/>
  <c r="K13" i="43"/>
  <c r="W277" i="44"/>
  <c r="M221" i="44"/>
  <c r="M217" i="44"/>
  <c r="W25" i="44"/>
  <c r="A62" i="44"/>
  <c r="A82" i="44"/>
  <c r="N76" i="44" s="1"/>
  <c r="J39" i="42"/>
  <c r="J114" i="42"/>
  <c r="J94" i="42"/>
  <c r="A63" i="42"/>
  <c r="J280" i="44"/>
  <c r="V276" i="44" s="1"/>
  <c r="V277" i="44" s="1"/>
  <c r="M277" i="44"/>
  <c r="U274" i="44"/>
  <c r="I330" i="44"/>
  <c r="U330" i="44" s="1"/>
  <c r="M215" i="44"/>
  <c r="A200" i="44"/>
  <c r="A219" i="44" s="1"/>
  <c r="N213" i="44" s="1"/>
  <c r="T25" i="44"/>
  <c r="R25" i="44"/>
  <c r="A270" i="44"/>
  <c r="A254" i="44"/>
  <c r="A48" i="42"/>
  <c r="F334" i="44"/>
  <c r="R331" i="44" s="1"/>
  <c r="R333" i="44" s="1"/>
  <c r="M333" i="44"/>
  <c r="S274" i="44"/>
  <c r="G330" i="44"/>
  <c r="S330" i="44" s="1"/>
  <c r="S25" i="44"/>
  <c r="Q25" i="44"/>
  <c r="N67" i="42"/>
  <c r="M86" i="42" s="1"/>
  <c r="A252" i="44"/>
  <c r="A268" i="44"/>
  <c r="T277" i="44"/>
  <c r="M275" i="44"/>
  <c r="C331" i="44"/>
  <c r="M331" i="44" s="1"/>
  <c r="M223" i="44"/>
  <c r="C224" i="44"/>
  <c r="O215" i="44" s="1"/>
  <c r="O25" i="44"/>
  <c r="K3" i="43"/>
  <c r="A72" i="46" l="1"/>
  <c r="A52" i="46"/>
  <c r="A58" i="46"/>
  <c r="A78" i="46"/>
  <c r="N74" i="46" s="1"/>
  <c r="A166" i="46"/>
  <c r="A190" i="46"/>
  <c r="A198" i="46"/>
  <c r="A174" i="46"/>
  <c r="A211" i="46"/>
  <c r="N209" i="46" s="1"/>
  <c r="N209" i="45"/>
  <c r="A279" i="44"/>
  <c r="N276" i="44" s="1"/>
  <c r="J115" i="42"/>
  <c r="A58" i="44"/>
  <c r="A78" i="44"/>
  <c r="N74" i="44" s="1"/>
  <c r="A42" i="41"/>
  <c r="A61" i="41" s="1"/>
  <c r="A34" i="42"/>
  <c r="A60" i="44"/>
  <c r="A80" i="44"/>
  <c r="N75" i="44" s="1"/>
  <c r="A84" i="44"/>
  <c r="N77" i="44" s="1"/>
  <c r="A64" i="44"/>
  <c r="A113" i="44"/>
  <c r="A129" i="44"/>
  <c r="N125" i="44" s="1"/>
  <c r="A101" i="44"/>
  <c r="J58" i="42"/>
  <c r="A46" i="44"/>
  <c r="J41" i="42"/>
  <c r="K32" i="43"/>
  <c r="A47" i="43"/>
  <c r="K47" i="43" s="1"/>
  <c r="K66" i="43" s="1"/>
  <c r="J36" i="42"/>
  <c r="A36" i="44"/>
  <c r="A115" i="44"/>
  <c r="A131" i="44"/>
  <c r="N126" i="44" s="1"/>
  <c r="A93" i="44"/>
  <c r="J54" i="42"/>
  <c r="A127" i="44"/>
  <c r="N124" i="44" s="1"/>
  <c r="A111" i="44"/>
  <c r="S94" i="42"/>
  <c r="A32" i="44" l="1"/>
  <c r="J34" i="42"/>
  <c r="A117" i="44"/>
  <c r="A133" i="44"/>
  <c r="N127" i="44" s="1"/>
  <c r="A77" i="41"/>
  <c r="A53" i="42"/>
  <c r="A76" i="44"/>
  <c r="N73" i="44" s="1"/>
  <c r="A56" i="44"/>
  <c r="A109" i="44"/>
  <c r="A125" i="44"/>
  <c r="N123" i="44" s="1"/>
  <c r="A66" i="44"/>
  <c r="A86" i="44"/>
  <c r="N78" i="44" s="1"/>
  <c r="J53" i="42" l="1"/>
  <c r="A68" i="42"/>
  <c r="A91" i="44"/>
  <c r="A52" i="44"/>
  <c r="A72" i="44"/>
  <c r="A107" i="44" l="1"/>
  <c r="A123" i="44"/>
  <c r="A138" i="44"/>
  <c r="J68" i="42"/>
  <c r="J87" i="42" s="1"/>
  <c r="A98" i="42"/>
  <c r="A228" i="44" l="1"/>
  <c r="A113" i="42"/>
  <c r="A162" i="44"/>
  <c r="A186" i="44"/>
  <c r="A209" i="44" s="1"/>
  <c r="A275" i="44" l="1"/>
  <c r="A284" i="44" s="1"/>
  <c r="J113" i="42"/>
  <c r="A244" i="44"/>
  <c r="A260" i="44"/>
  <c r="A316" i="44" l="1"/>
  <c r="A331" i="44" s="1"/>
  <c r="A300" i="44"/>
  <c r="R188" i="14" l="1"/>
  <c r="R189" i="14"/>
  <c r="R191" i="14"/>
  <c r="L65" i="27"/>
  <c r="M65" i="27" s="1"/>
  <c r="L67" i="27"/>
  <c r="S34" i="14"/>
  <c r="S7" i="14"/>
  <c r="S5" i="14"/>
  <c r="P188" i="38"/>
  <c r="P189" i="38"/>
  <c r="P191" i="38"/>
  <c r="Q36" i="38"/>
  <c r="L110" i="27"/>
  <c r="M110" i="27" s="1"/>
  <c r="L36" i="27"/>
  <c r="M36" i="27" s="1"/>
  <c r="C138" i="38"/>
  <c r="D138" i="38"/>
  <c r="E138" i="38"/>
  <c r="F138" i="38"/>
  <c r="G138" i="38"/>
  <c r="H138" i="38"/>
  <c r="I138" i="38"/>
  <c r="J138" i="38"/>
  <c r="K138" i="38"/>
  <c r="L138" i="38"/>
  <c r="M138" i="38"/>
  <c r="C138" i="27" l="1"/>
  <c r="D138" i="27"/>
  <c r="E138" i="27"/>
  <c r="F138" i="27"/>
  <c r="G138" i="27"/>
  <c r="H138" i="27"/>
  <c r="I138" i="27"/>
  <c r="J138" i="27"/>
  <c r="K138" i="27"/>
  <c r="B175" i="14" l="1"/>
  <c r="R138" i="14"/>
  <c r="C139" i="38"/>
  <c r="D139" i="38"/>
  <c r="E139" i="38"/>
  <c r="F139" i="38"/>
  <c r="G139" i="38"/>
  <c r="H139" i="38"/>
  <c r="I139" i="38"/>
  <c r="J139" i="38"/>
  <c r="K139" i="38"/>
  <c r="L139" i="38"/>
  <c r="M139" i="38"/>
  <c r="N139" i="38"/>
  <c r="O139" i="38"/>
  <c r="C140" i="38"/>
  <c r="D140" i="38"/>
  <c r="E140" i="38"/>
  <c r="F140" i="38"/>
  <c r="G140" i="38"/>
  <c r="H140" i="38"/>
  <c r="I140" i="38"/>
  <c r="J140" i="38"/>
  <c r="K140" i="38"/>
  <c r="L140" i="38"/>
  <c r="M140" i="38"/>
  <c r="N140" i="38"/>
  <c r="O140" i="38"/>
  <c r="C141" i="38"/>
  <c r="D141" i="38"/>
  <c r="E141" i="38"/>
  <c r="F141" i="38"/>
  <c r="G141" i="38"/>
  <c r="H141" i="38"/>
  <c r="I141" i="38"/>
  <c r="J141" i="38"/>
  <c r="K141" i="38"/>
  <c r="L141" i="38"/>
  <c r="M141" i="38"/>
  <c r="N141" i="38"/>
  <c r="O141" i="38"/>
  <c r="C142" i="38"/>
  <c r="D142" i="38"/>
  <c r="E142" i="38"/>
  <c r="F142" i="38"/>
  <c r="G142" i="38"/>
  <c r="H142" i="38"/>
  <c r="I142" i="38"/>
  <c r="J142" i="38"/>
  <c r="K142" i="38"/>
  <c r="L142" i="38"/>
  <c r="M142" i="38"/>
  <c r="N142" i="38"/>
  <c r="O142" i="38"/>
  <c r="C143" i="38"/>
  <c r="D143" i="38"/>
  <c r="E143" i="38"/>
  <c r="F143" i="38"/>
  <c r="G143" i="38"/>
  <c r="H143" i="38"/>
  <c r="I143" i="38"/>
  <c r="J143" i="38"/>
  <c r="K143" i="38"/>
  <c r="L143" i="38"/>
  <c r="M143" i="38"/>
  <c r="N143" i="38"/>
  <c r="O143" i="38"/>
  <c r="C144" i="38"/>
  <c r="D144" i="38"/>
  <c r="E144" i="38"/>
  <c r="F144" i="38"/>
  <c r="G144" i="38"/>
  <c r="H144" i="38"/>
  <c r="I144" i="38"/>
  <c r="J144" i="38"/>
  <c r="K144" i="38"/>
  <c r="L144" i="38"/>
  <c r="M144" i="38"/>
  <c r="N144" i="38"/>
  <c r="O144" i="38"/>
  <c r="C145" i="38"/>
  <c r="D145" i="38"/>
  <c r="E145" i="38"/>
  <c r="F145" i="38"/>
  <c r="G145" i="38"/>
  <c r="H145" i="38"/>
  <c r="I145" i="38"/>
  <c r="J145" i="38"/>
  <c r="K145" i="38"/>
  <c r="L145" i="38"/>
  <c r="M145" i="38"/>
  <c r="N145" i="38"/>
  <c r="O145" i="38"/>
  <c r="C146" i="38"/>
  <c r="D146" i="38"/>
  <c r="E146" i="38"/>
  <c r="F146" i="38"/>
  <c r="G146" i="38"/>
  <c r="H146" i="38"/>
  <c r="I146" i="38"/>
  <c r="J146" i="38"/>
  <c r="K146" i="38"/>
  <c r="L146" i="38"/>
  <c r="M146" i="38"/>
  <c r="N146" i="38"/>
  <c r="O146" i="38"/>
  <c r="C147" i="38"/>
  <c r="D147" i="38"/>
  <c r="E147" i="38"/>
  <c r="F147" i="38"/>
  <c r="G147" i="38"/>
  <c r="H147" i="38"/>
  <c r="I147" i="38"/>
  <c r="J147" i="38"/>
  <c r="K147" i="38"/>
  <c r="L147" i="38"/>
  <c r="M147" i="38"/>
  <c r="N147" i="38"/>
  <c r="O147" i="38"/>
  <c r="C148" i="38"/>
  <c r="D148" i="38"/>
  <c r="E148" i="38"/>
  <c r="F148" i="38"/>
  <c r="G148" i="38"/>
  <c r="H148" i="38"/>
  <c r="I148" i="38"/>
  <c r="J148" i="38"/>
  <c r="K148" i="38"/>
  <c r="L148" i="38"/>
  <c r="M148" i="38"/>
  <c r="N148" i="38"/>
  <c r="O148" i="38"/>
  <c r="C149" i="38"/>
  <c r="D149" i="38"/>
  <c r="E149" i="38"/>
  <c r="F149" i="38"/>
  <c r="G149" i="38"/>
  <c r="H149" i="38"/>
  <c r="I149" i="38"/>
  <c r="J149" i="38"/>
  <c r="K149" i="38"/>
  <c r="L149" i="38"/>
  <c r="M149" i="38"/>
  <c r="N149" i="38"/>
  <c r="O149" i="38"/>
  <c r="C150" i="38"/>
  <c r="D150" i="38"/>
  <c r="E150" i="38"/>
  <c r="F150" i="38"/>
  <c r="G150" i="38"/>
  <c r="H150" i="38"/>
  <c r="I150" i="38"/>
  <c r="J150" i="38"/>
  <c r="K150" i="38"/>
  <c r="L150" i="38"/>
  <c r="M150" i="38"/>
  <c r="N150" i="38"/>
  <c r="O150" i="38"/>
  <c r="C151" i="38"/>
  <c r="D151" i="38"/>
  <c r="E151" i="38"/>
  <c r="F151" i="38"/>
  <c r="G151" i="38"/>
  <c r="H151" i="38"/>
  <c r="I151" i="38"/>
  <c r="J151" i="38"/>
  <c r="K151" i="38"/>
  <c r="L151" i="38"/>
  <c r="M151" i="38"/>
  <c r="N151" i="38"/>
  <c r="O151" i="38"/>
  <c r="C152" i="38"/>
  <c r="D152" i="38"/>
  <c r="E152" i="38"/>
  <c r="F152" i="38"/>
  <c r="G152" i="38"/>
  <c r="H152" i="38"/>
  <c r="I152" i="38"/>
  <c r="J152" i="38"/>
  <c r="K152" i="38"/>
  <c r="L152" i="38"/>
  <c r="M152" i="38"/>
  <c r="N152" i="38"/>
  <c r="O152" i="38"/>
  <c r="Q22" i="38"/>
  <c r="Q24" i="38"/>
  <c r="R24" i="38" s="1"/>
  <c r="L3" i="27"/>
  <c r="S3" i="14" l="1"/>
  <c r="D73" i="23"/>
  <c r="E73" i="23"/>
  <c r="F73" i="23"/>
  <c r="G73" i="23"/>
  <c r="H73" i="23"/>
  <c r="I73" i="23"/>
  <c r="J73" i="23"/>
  <c r="K73" i="23"/>
  <c r="L73" i="23"/>
  <c r="M73" i="23"/>
  <c r="C73" i="23"/>
  <c r="D38" i="23"/>
  <c r="E38" i="23"/>
  <c r="F38" i="23"/>
  <c r="G38" i="23"/>
  <c r="H38" i="23"/>
  <c r="I38" i="23"/>
  <c r="J38" i="23"/>
  <c r="K38" i="23"/>
  <c r="L38" i="23"/>
  <c r="M38" i="23"/>
  <c r="C38" i="23"/>
  <c r="C9" i="23"/>
  <c r="M9" i="23"/>
  <c r="L9" i="23"/>
  <c r="K9" i="23"/>
  <c r="J9" i="23"/>
  <c r="I9" i="23"/>
  <c r="H9" i="23"/>
  <c r="G9" i="23"/>
  <c r="F9" i="23"/>
  <c r="E9" i="23"/>
  <c r="D9" i="23"/>
  <c r="D73" i="21"/>
  <c r="E73" i="21"/>
  <c r="F73" i="21"/>
  <c r="G73" i="21"/>
  <c r="H73" i="21"/>
  <c r="I73" i="21"/>
  <c r="J73" i="21"/>
  <c r="K73" i="21"/>
  <c r="L73" i="21"/>
  <c r="M73" i="21"/>
  <c r="C73" i="21"/>
  <c r="M38" i="21"/>
  <c r="L38" i="21"/>
  <c r="K38" i="21"/>
  <c r="J38" i="21"/>
  <c r="I38" i="21"/>
  <c r="H38" i="21"/>
  <c r="G38" i="21"/>
  <c r="F38" i="21"/>
  <c r="E38" i="21"/>
  <c r="D38" i="21"/>
  <c r="C38" i="21"/>
  <c r="D9" i="21"/>
  <c r="E9" i="21"/>
  <c r="F9" i="21"/>
  <c r="G9" i="21"/>
  <c r="H9" i="21"/>
  <c r="I9" i="21"/>
  <c r="J9" i="21"/>
  <c r="K9" i="21"/>
  <c r="L9" i="21"/>
  <c r="M9" i="21"/>
  <c r="C9" i="21"/>
  <c r="D170" i="14"/>
  <c r="E170" i="14"/>
  <c r="F170" i="14"/>
  <c r="G170" i="14"/>
  <c r="H170" i="14"/>
  <c r="I170" i="14"/>
  <c r="J170" i="14"/>
  <c r="K170" i="14"/>
  <c r="L170" i="14"/>
  <c r="M170" i="14"/>
  <c r="N170" i="14"/>
  <c r="O170" i="14"/>
  <c r="C170" i="14"/>
  <c r="D112" i="14"/>
  <c r="E112" i="14"/>
  <c r="F112" i="14"/>
  <c r="G112" i="14"/>
  <c r="H112" i="14"/>
  <c r="I112" i="14"/>
  <c r="J112" i="14"/>
  <c r="K112" i="14"/>
  <c r="L112" i="14"/>
  <c r="M112" i="14"/>
  <c r="N112" i="14"/>
  <c r="O112" i="14"/>
  <c r="C112" i="14"/>
  <c r="D73" i="14"/>
  <c r="E73" i="14"/>
  <c r="F73" i="14"/>
  <c r="G73" i="14"/>
  <c r="H73" i="14"/>
  <c r="I73" i="14"/>
  <c r="J73" i="14"/>
  <c r="K73" i="14"/>
  <c r="L73" i="14"/>
  <c r="M73" i="14"/>
  <c r="N73" i="14"/>
  <c r="O73" i="14"/>
  <c r="C73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C38" i="14"/>
  <c r="C9" i="14"/>
  <c r="D170" i="38"/>
  <c r="E170" i="38"/>
  <c r="F170" i="38"/>
  <c r="G170" i="38"/>
  <c r="H170" i="38"/>
  <c r="I170" i="38"/>
  <c r="J170" i="38"/>
  <c r="K170" i="38"/>
  <c r="L170" i="38"/>
  <c r="M170" i="38"/>
  <c r="C170" i="38"/>
  <c r="D112" i="38"/>
  <c r="E112" i="38"/>
  <c r="F112" i="38"/>
  <c r="G112" i="38"/>
  <c r="H112" i="38"/>
  <c r="I112" i="38"/>
  <c r="J112" i="38"/>
  <c r="K112" i="38"/>
  <c r="L112" i="38"/>
  <c r="M112" i="38"/>
  <c r="C112" i="38"/>
  <c r="D73" i="38"/>
  <c r="E73" i="38"/>
  <c r="F73" i="38"/>
  <c r="G73" i="38"/>
  <c r="H73" i="38"/>
  <c r="I73" i="38"/>
  <c r="J73" i="38"/>
  <c r="K73" i="38"/>
  <c r="L73" i="38"/>
  <c r="M73" i="38"/>
  <c r="C73" i="38"/>
  <c r="L38" i="38"/>
  <c r="C38" i="38"/>
  <c r="C9" i="38"/>
  <c r="D112" i="27"/>
  <c r="E112" i="27"/>
  <c r="F112" i="27"/>
  <c r="G112" i="27"/>
  <c r="H112" i="27"/>
  <c r="C112" i="27"/>
  <c r="D73" i="27"/>
  <c r="E73" i="27"/>
  <c r="F73" i="27"/>
  <c r="G73" i="27"/>
  <c r="H73" i="27"/>
  <c r="C73" i="27"/>
  <c r="D38" i="27"/>
  <c r="E38" i="27"/>
  <c r="F38" i="27"/>
  <c r="G38" i="27"/>
  <c r="H38" i="27"/>
  <c r="C38" i="27"/>
  <c r="D9" i="27"/>
  <c r="E9" i="27"/>
  <c r="F9" i="27"/>
  <c r="G9" i="27"/>
  <c r="H9" i="27"/>
  <c r="C9" i="27"/>
  <c r="D38" i="38"/>
  <c r="E38" i="38"/>
  <c r="F38" i="38"/>
  <c r="G38" i="38"/>
  <c r="H38" i="38"/>
  <c r="I38" i="38"/>
  <c r="J38" i="38"/>
  <c r="K38" i="38"/>
  <c r="M38" i="38"/>
  <c r="D9" i="38"/>
  <c r="E9" i="38"/>
  <c r="F9" i="38"/>
  <c r="G9" i="38"/>
  <c r="H9" i="38"/>
  <c r="I9" i="38"/>
  <c r="J9" i="38"/>
  <c r="K9" i="38"/>
  <c r="L9" i="38"/>
  <c r="M9" i="38"/>
  <c r="D9" i="14"/>
  <c r="E9" i="14"/>
  <c r="F9" i="14"/>
  <c r="G9" i="14"/>
  <c r="H9" i="14"/>
  <c r="I9" i="14"/>
  <c r="J9" i="14"/>
  <c r="K9" i="14"/>
  <c r="L9" i="14"/>
  <c r="M9" i="14"/>
  <c r="N9" i="14"/>
  <c r="O9" i="14"/>
  <c r="Q170" i="14"/>
  <c r="R170" i="14"/>
  <c r="D188" i="14"/>
  <c r="E188" i="14"/>
  <c r="F188" i="14"/>
  <c r="G188" i="14"/>
  <c r="H188" i="14"/>
  <c r="I188" i="14"/>
  <c r="J188" i="14"/>
  <c r="K188" i="14"/>
  <c r="L188" i="14"/>
  <c r="M188" i="14"/>
  <c r="N188" i="14"/>
  <c r="O188" i="14"/>
  <c r="P188" i="14"/>
  <c r="Q188" i="14"/>
  <c r="C188" i="14"/>
  <c r="A168" i="38"/>
  <c r="Q162" i="38"/>
  <c r="M91" i="5"/>
  <c r="L91" i="5"/>
  <c r="N91" i="5"/>
  <c r="O91" i="5"/>
  <c r="K91" i="5"/>
  <c r="A47" i="25"/>
  <c r="H47" i="25" s="1"/>
  <c r="A64" i="25"/>
  <c r="A60" i="25"/>
  <c r="A62" i="25"/>
  <c r="A53" i="25"/>
  <c r="A51" i="25"/>
  <c r="A49" i="25"/>
  <c r="H48" i="25" s="1"/>
  <c r="A71" i="23"/>
  <c r="A69" i="23"/>
  <c r="A67" i="23"/>
  <c r="A65" i="23"/>
  <c r="A63" i="23"/>
  <c r="A36" i="23"/>
  <c r="A34" i="23"/>
  <c r="A32" i="23"/>
  <c r="A30" i="23"/>
  <c r="A28" i="23"/>
  <c r="A26" i="23"/>
  <c r="A24" i="23"/>
  <c r="A7" i="23"/>
  <c r="A5" i="23"/>
  <c r="A3" i="23"/>
  <c r="A63" i="21"/>
  <c r="A71" i="21"/>
  <c r="A69" i="21"/>
  <c r="A67" i="21"/>
  <c r="A65" i="21"/>
  <c r="A7" i="21"/>
  <c r="A5" i="21"/>
  <c r="A3" i="21"/>
  <c r="A24" i="21"/>
  <c r="A36" i="21"/>
  <c r="A34" i="21"/>
  <c r="A32" i="21"/>
  <c r="A30" i="21"/>
  <c r="A28" i="21"/>
  <c r="A26" i="21"/>
  <c r="A47" i="19"/>
  <c r="A49" i="19"/>
  <c r="A57" i="19"/>
  <c r="A55" i="19"/>
  <c r="A53" i="19"/>
  <c r="A51" i="19"/>
  <c r="A79" i="5"/>
  <c r="A110" i="27"/>
  <c r="A108" i="27"/>
  <c r="A106" i="27"/>
  <c r="A104" i="27"/>
  <c r="A102" i="27"/>
  <c r="A100" i="27"/>
  <c r="A98" i="27"/>
  <c r="A96" i="27"/>
  <c r="A94" i="27"/>
  <c r="A71" i="27"/>
  <c r="A69" i="27"/>
  <c r="A67" i="27"/>
  <c r="A65" i="27"/>
  <c r="A63" i="27"/>
  <c r="A36" i="27"/>
  <c r="A34" i="27"/>
  <c r="A32" i="27"/>
  <c r="A30" i="27"/>
  <c r="A28" i="27"/>
  <c r="A26" i="27"/>
  <c r="A24" i="27"/>
  <c r="A7" i="27"/>
  <c r="A5" i="27"/>
  <c r="A3" i="27"/>
  <c r="A95" i="5"/>
  <c r="A93" i="5"/>
  <c r="A91" i="5"/>
  <c r="A89" i="5"/>
  <c r="A87" i="5"/>
  <c r="A85" i="5"/>
  <c r="A83" i="5"/>
  <c r="A81" i="5"/>
  <c r="A77" i="5"/>
  <c r="A72" i="5"/>
  <c r="A70" i="5"/>
  <c r="A68" i="5"/>
  <c r="A66" i="5"/>
  <c r="A62" i="5"/>
  <c r="A64" i="5"/>
  <c r="A39" i="5"/>
  <c r="A53" i="5"/>
  <c r="A51" i="5"/>
  <c r="A49" i="5"/>
  <c r="A47" i="5"/>
  <c r="A45" i="5"/>
  <c r="A43" i="5"/>
  <c r="A41" i="5"/>
  <c r="A34" i="5"/>
  <c r="A32" i="5"/>
  <c r="A30" i="5"/>
  <c r="C21" i="23" l="1"/>
  <c r="D21" i="23"/>
  <c r="E21" i="23"/>
  <c r="F21" i="23"/>
  <c r="G21" i="23"/>
  <c r="H21" i="23"/>
  <c r="I21" i="23"/>
  <c r="J21" i="23"/>
  <c r="K21" i="23"/>
  <c r="L21" i="23"/>
  <c r="M21" i="23"/>
  <c r="Q71" i="17"/>
  <c r="R71" i="17" s="1"/>
  <c r="Q69" i="17"/>
  <c r="R69" i="17" s="1"/>
  <c r="Q67" i="17"/>
  <c r="R67" i="17" s="1"/>
  <c r="Q65" i="17"/>
  <c r="R65" i="17" s="1"/>
  <c r="Q63" i="17"/>
  <c r="R63" i="17" s="1"/>
  <c r="Q61" i="17"/>
  <c r="Q36" i="17"/>
  <c r="R36" i="17" s="1"/>
  <c r="Q34" i="17"/>
  <c r="R34" i="17" s="1"/>
  <c r="Q32" i="17"/>
  <c r="R32" i="17" s="1"/>
  <c r="Q30" i="17"/>
  <c r="R30" i="17" s="1"/>
  <c r="Q28" i="17"/>
  <c r="R28" i="17" s="1"/>
  <c r="Q26" i="17"/>
  <c r="R26" i="17" s="1"/>
  <c r="Q24" i="17"/>
  <c r="R24" i="17" s="1"/>
  <c r="Q22" i="17"/>
  <c r="Q7" i="17"/>
  <c r="R7" i="17" s="1"/>
  <c r="Q5" i="17"/>
  <c r="R5" i="17" s="1"/>
  <c r="D9" i="17"/>
  <c r="E9" i="17"/>
  <c r="F9" i="17"/>
  <c r="G9" i="17"/>
  <c r="H9" i="17"/>
  <c r="I9" i="17"/>
  <c r="J9" i="17"/>
  <c r="K9" i="17"/>
  <c r="L9" i="17"/>
  <c r="M9" i="17"/>
  <c r="N9" i="17"/>
  <c r="S110" i="14"/>
  <c r="T110" i="14" s="1"/>
  <c r="S108" i="14"/>
  <c r="T108" i="14" s="1"/>
  <c r="S106" i="14"/>
  <c r="T106" i="14" s="1"/>
  <c r="S96" i="14"/>
  <c r="T96" i="14" s="1"/>
  <c r="S94" i="14"/>
  <c r="T94" i="14" s="1"/>
  <c r="B135" i="14"/>
  <c r="T7" i="14"/>
  <c r="T5" i="14"/>
  <c r="Q5" i="38"/>
  <c r="R5" i="38" s="1"/>
  <c r="Q3" i="38"/>
  <c r="K5" i="8"/>
  <c r="L5" i="8" s="1"/>
  <c r="K20" i="8"/>
  <c r="L20" i="8" s="1"/>
  <c r="K19" i="8"/>
  <c r="L19" i="8" s="1"/>
  <c r="K17" i="8"/>
  <c r="L17" i="8" s="1"/>
  <c r="K16" i="8"/>
  <c r="L16" i="8" s="1"/>
  <c r="K14" i="8"/>
  <c r="L14" i="8" s="1"/>
  <c r="K13" i="8"/>
  <c r="L13" i="8" s="1"/>
  <c r="K11" i="8"/>
  <c r="L11" i="8" s="1"/>
  <c r="K10" i="8"/>
  <c r="L10" i="8" s="1"/>
  <c r="K8" i="8"/>
  <c r="L8" i="8" s="1"/>
  <c r="K7" i="8"/>
  <c r="L7" i="8" s="1"/>
  <c r="K4" i="8"/>
  <c r="L4" i="8" s="1"/>
  <c r="B78" i="27"/>
  <c r="L5" i="27"/>
  <c r="M5" i="27" s="1"/>
  <c r="K26" i="5"/>
  <c r="L26" i="5" s="1"/>
  <c r="E153" i="38"/>
  <c r="D153" i="38"/>
  <c r="C21" i="21"/>
  <c r="D21" i="21"/>
  <c r="E21" i="21"/>
  <c r="F21" i="21"/>
  <c r="G21" i="21"/>
  <c r="H21" i="21"/>
  <c r="I21" i="21"/>
  <c r="M153" i="38"/>
  <c r="C153" i="38"/>
  <c r="F153" i="38"/>
  <c r="G153" i="38"/>
  <c r="H153" i="38"/>
  <c r="I153" i="38"/>
  <c r="J153" i="38"/>
  <c r="K153" i="38"/>
  <c r="L153" i="38"/>
  <c r="N153" i="38"/>
  <c r="O153" i="38"/>
  <c r="B184" i="14"/>
  <c r="B182" i="14"/>
  <c r="B180" i="14"/>
  <c r="B178" i="14"/>
  <c r="B176" i="14"/>
  <c r="B117" i="38"/>
  <c r="B140" i="38" s="1"/>
  <c r="B14" i="38"/>
  <c r="Q139" i="38" l="1"/>
  <c r="Q151" i="38"/>
  <c r="Q141" i="38"/>
  <c r="Q143" i="38"/>
  <c r="Q149" i="38"/>
  <c r="Q145" i="38"/>
  <c r="Q147" i="38"/>
  <c r="Q153" i="38"/>
  <c r="T34" i="14" l="1"/>
  <c r="B116" i="38" l="1"/>
  <c r="B139" i="38" s="1"/>
  <c r="B13" i="38"/>
  <c r="Q110" i="38" l="1"/>
  <c r="R110" i="38" s="1"/>
  <c r="Q108" i="38"/>
  <c r="R108" i="38" s="1"/>
  <c r="Q106" i="38"/>
  <c r="R106" i="38" s="1"/>
  <c r="Q104" i="38"/>
  <c r="R104" i="38" s="1"/>
  <c r="Q102" i="38"/>
  <c r="R102" i="38" s="1"/>
  <c r="Q100" i="38"/>
  <c r="R100" i="38" s="1"/>
  <c r="Q98" i="38"/>
  <c r="R98" i="38" s="1"/>
  <c r="Q96" i="38"/>
  <c r="R96" i="38" s="1"/>
  <c r="Q94" i="38"/>
  <c r="R94" i="38" s="1"/>
  <c r="R36" i="38"/>
  <c r="Q34" i="38"/>
  <c r="R34" i="38" s="1"/>
  <c r="Q32" i="38"/>
  <c r="R32" i="38" s="1"/>
  <c r="Q30" i="38"/>
  <c r="R30" i="38" s="1"/>
  <c r="Q28" i="38"/>
  <c r="R28" i="38" s="1"/>
  <c r="Q26" i="38"/>
  <c r="R26" i="38" s="1"/>
  <c r="Q71" i="38"/>
  <c r="R71" i="38" s="1"/>
  <c r="Q69" i="38"/>
  <c r="R69" i="38" s="1"/>
  <c r="Q67" i="38"/>
  <c r="R67" i="38" s="1"/>
  <c r="Q65" i="38"/>
  <c r="R65" i="38" s="1"/>
  <c r="Q63" i="38"/>
  <c r="R63" i="38" s="1"/>
  <c r="B14" i="17" l="1"/>
  <c r="B13" i="17"/>
  <c r="B79" i="17"/>
  <c r="B77" i="17"/>
  <c r="B43" i="17"/>
  <c r="B42" i="17"/>
  <c r="B14" i="14"/>
  <c r="B79" i="14"/>
  <c r="B43" i="14"/>
  <c r="B79" i="38"/>
  <c r="B78" i="38"/>
  <c r="B77" i="38"/>
  <c r="B80" i="38"/>
  <c r="B42" i="38"/>
  <c r="B43" i="38"/>
  <c r="B177" i="14"/>
  <c r="B174" i="14"/>
  <c r="B117" i="14"/>
  <c r="B116" i="14"/>
  <c r="B179" i="14"/>
  <c r="B181" i="14"/>
  <c r="B183" i="14"/>
  <c r="B80" i="17"/>
  <c r="B78" i="14" l="1"/>
  <c r="B80" i="14"/>
  <c r="B77" i="14"/>
  <c r="B42" i="14"/>
  <c r="B13" i="14"/>
  <c r="B78" i="17"/>
  <c r="B175" i="38"/>
  <c r="B182" i="38"/>
  <c r="B180" i="38"/>
  <c r="B178" i="38"/>
  <c r="B176" i="38"/>
  <c r="B174" i="38"/>
  <c r="B133" i="27" l="1"/>
  <c r="B125" i="27"/>
  <c r="B119" i="27"/>
  <c r="B135" i="27"/>
  <c r="B131" i="27"/>
  <c r="B129" i="27"/>
  <c r="B127" i="27"/>
  <c r="B123" i="27"/>
  <c r="B121" i="27"/>
  <c r="B134" i="27"/>
  <c r="B132" i="27"/>
  <c r="B130" i="27"/>
  <c r="B128" i="27"/>
  <c r="B126" i="27"/>
  <c r="B124" i="27"/>
  <c r="B122" i="27"/>
  <c r="B120" i="27"/>
  <c r="B118" i="27"/>
  <c r="B117" i="27"/>
  <c r="B116" i="27"/>
  <c r="B87" i="27"/>
  <c r="B85" i="27"/>
  <c r="B83" i="27"/>
  <c r="B81" i="27"/>
  <c r="B79" i="27"/>
  <c r="B77" i="27"/>
  <c r="B153" i="27" l="1"/>
  <c r="A153" i="27" s="1"/>
  <c r="S12" i="38" l="1"/>
  <c r="T12" i="38"/>
  <c r="U12" i="38"/>
  <c r="V12" i="38"/>
  <c r="W12" i="38"/>
  <c r="X12" i="38"/>
  <c r="Y12" i="38"/>
  <c r="Z12" i="38"/>
  <c r="AA12" i="38"/>
  <c r="AB12" i="38"/>
  <c r="AC12" i="38"/>
  <c r="AD12" i="38"/>
  <c r="AE12" i="38"/>
  <c r="Q61" i="38" l="1"/>
  <c r="B185" i="14"/>
  <c r="B88" i="27"/>
  <c r="B86" i="27"/>
  <c r="B84" i="27"/>
  <c r="P170" i="14" l="1"/>
  <c r="B179" i="38"/>
  <c r="B185" i="38"/>
  <c r="B177" i="38"/>
  <c r="B183" i="38"/>
  <c r="B181" i="38"/>
  <c r="B82" i="27"/>
  <c r="B80" i="27"/>
  <c r="N170" i="38" l="1"/>
  <c r="P170" i="38"/>
  <c r="O170" i="38"/>
  <c r="B122" i="38" l="1"/>
  <c r="B143" i="38" s="1"/>
  <c r="B128" i="38"/>
  <c r="B118" i="38"/>
  <c r="B141" i="38" s="1"/>
  <c r="B132" i="38"/>
  <c r="B151" i="38" s="1"/>
  <c r="B124" i="38"/>
  <c r="B145" i="38" s="1"/>
  <c r="B130" i="38"/>
  <c r="B149" i="38" s="1"/>
  <c r="B134" i="38"/>
  <c r="B126" i="38"/>
  <c r="B147" i="38" s="1"/>
  <c r="K4" i="5"/>
  <c r="L4" i="5" s="1"/>
  <c r="C191" i="38"/>
  <c r="C189" i="38"/>
  <c r="J91" i="5"/>
  <c r="O92" i="5" l="1"/>
  <c r="I91" i="5"/>
  <c r="M92" i="5"/>
  <c r="L92" i="5"/>
  <c r="N92" i="5"/>
  <c r="K92" i="5"/>
  <c r="B120" i="38"/>
  <c r="B153" i="38" s="1"/>
  <c r="R111" i="38" s="1"/>
  <c r="B121" i="38"/>
  <c r="B17" i="38"/>
  <c r="B15" i="38"/>
  <c r="B135" i="38"/>
  <c r="B119" i="38"/>
  <c r="B142" i="38" s="1"/>
  <c r="B125" i="38"/>
  <c r="B146" i="38" s="1"/>
  <c r="B129" i="38"/>
  <c r="B16" i="38"/>
  <c r="B131" i="38"/>
  <c r="B150" i="38" s="1"/>
  <c r="B133" i="38"/>
  <c r="B152" i="38" s="1"/>
  <c r="B127" i="38"/>
  <c r="B148" i="38" s="1"/>
  <c r="B123" i="38"/>
  <c r="B144" i="38" s="1"/>
  <c r="B84" i="38"/>
  <c r="B83" i="38"/>
  <c r="B87" i="38"/>
  <c r="B88" i="38"/>
  <c r="B85" i="38"/>
  <c r="B86" i="38"/>
  <c r="B82" i="38"/>
  <c r="B81" i="38"/>
  <c r="B18" i="38"/>
  <c r="B49" i="38"/>
  <c r="B48" i="38"/>
  <c r="B55" i="38"/>
  <c r="B54" i="38"/>
  <c r="B50" i="38"/>
  <c r="B51" i="38"/>
  <c r="B56" i="38"/>
  <c r="B57" i="38"/>
  <c r="B52" i="38"/>
  <c r="B53" i="38"/>
  <c r="B44" i="38"/>
  <c r="B45" i="38"/>
  <c r="B47" i="38"/>
  <c r="B46" i="38"/>
  <c r="N154" i="38" l="1"/>
  <c r="H154" i="38"/>
  <c r="C154" i="38"/>
  <c r="E154" i="38"/>
  <c r="I154" i="38"/>
  <c r="G154" i="38"/>
  <c r="D154" i="38"/>
  <c r="L154" i="38"/>
  <c r="O154" i="38"/>
  <c r="B154" i="38"/>
  <c r="F154" i="38"/>
  <c r="J154" i="38"/>
  <c r="M154" i="38"/>
  <c r="K154" i="38"/>
  <c r="B121" i="14"/>
  <c r="B120" i="14"/>
  <c r="B122" i="14"/>
  <c r="B123" i="14"/>
  <c r="B127" i="14"/>
  <c r="B126" i="14"/>
  <c r="B133" i="14"/>
  <c r="B132" i="14"/>
  <c r="B130" i="14"/>
  <c r="B131" i="14"/>
  <c r="B129" i="14"/>
  <c r="B128" i="14"/>
  <c r="B125" i="14"/>
  <c r="B124" i="14"/>
  <c r="B119" i="14"/>
  <c r="B118" i="14"/>
  <c r="B134" i="14"/>
  <c r="B81" i="14"/>
  <c r="B82" i="14"/>
  <c r="B85" i="14"/>
  <c r="B86" i="14"/>
  <c r="B87" i="14"/>
  <c r="B88" i="14"/>
  <c r="B84" i="14"/>
  <c r="B83" i="14"/>
  <c r="B17" i="14"/>
  <c r="B18" i="14"/>
  <c r="B16" i="14"/>
  <c r="B15" i="14"/>
  <c r="B46" i="14"/>
  <c r="B47" i="14"/>
  <c r="B44" i="14"/>
  <c r="B45" i="14"/>
  <c r="B52" i="14"/>
  <c r="B53" i="14"/>
  <c r="B50" i="14"/>
  <c r="B51" i="14"/>
  <c r="B54" i="14"/>
  <c r="B55" i="14"/>
  <c r="B56" i="14"/>
  <c r="B57" i="14"/>
  <c r="B48" i="14"/>
  <c r="B49" i="14"/>
  <c r="B84" i="17" l="1"/>
  <c r="B83" i="17"/>
  <c r="B85" i="17"/>
  <c r="B86" i="17"/>
  <c r="B87" i="17"/>
  <c r="B88" i="17"/>
  <c r="B82" i="17"/>
  <c r="B81" i="17"/>
  <c r="B16" i="17"/>
  <c r="B15" i="17"/>
  <c r="B17" i="17"/>
  <c r="B50" i="17"/>
  <c r="B51" i="17"/>
  <c r="B52" i="17"/>
  <c r="B53" i="17"/>
  <c r="B56" i="17"/>
  <c r="B44" i="17"/>
  <c r="B45" i="17"/>
  <c r="B48" i="17"/>
  <c r="B49" i="17"/>
  <c r="B54" i="17"/>
  <c r="B55" i="17"/>
  <c r="B46" i="17"/>
  <c r="B47" i="17"/>
  <c r="A191" i="14"/>
  <c r="A189" i="14"/>
  <c r="A168" i="14" l="1"/>
  <c r="A166" i="38"/>
  <c r="A166" i="14" s="1"/>
  <c r="A164" i="38"/>
  <c r="A164" i="14" s="1"/>
  <c r="A162" i="38"/>
  <c r="A162" i="14" s="1"/>
  <c r="A160" i="38"/>
  <c r="A160" i="14" s="1"/>
  <c r="O191" i="38" l="1"/>
  <c r="N191" i="38"/>
  <c r="M191" i="38"/>
  <c r="L191" i="38"/>
  <c r="K191" i="38"/>
  <c r="J191" i="38"/>
  <c r="I191" i="38"/>
  <c r="H191" i="38"/>
  <c r="G191" i="38"/>
  <c r="F191" i="38"/>
  <c r="E191" i="38"/>
  <c r="D191" i="38"/>
  <c r="R190" i="38"/>
  <c r="R189" i="38"/>
  <c r="O189" i="38"/>
  <c r="N189" i="38"/>
  <c r="M189" i="38"/>
  <c r="L189" i="38"/>
  <c r="K189" i="38"/>
  <c r="J189" i="38"/>
  <c r="I189" i="38"/>
  <c r="H189" i="38"/>
  <c r="G189" i="38"/>
  <c r="F189" i="38"/>
  <c r="E189" i="38"/>
  <c r="D189" i="38"/>
  <c r="O188" i="38"/>
  <c r="AE188" i="38" s="1"/>
  <c r="N188" i="38"/>
  <c r="AD188" i="38" s="1"/>
  <c r="M188" i="38"/>
  <c r="AC188" i="38" s="1"/>
  <c r="L188" i="38"/>
  <c r="AB188" i="38" s="1"/>
  <c r="K188" i="38"/>
  <c r="AA188" i="38" s="1"/>
  <c r="J188" i="38"/>
  <c r="Z188" i="38" s="1"/>
  <c r="I188" i="38"/>
  <c r="Y188" i="38" s="1"/>
  <c r="H188" i="38"/>
  <c r="X188" i="38" s="1"/>
  <c r="G188" i="38"/>
  <c r="W188" i="38" s="1"/>
  <c r="F188" i="38"/>
  <c r="V188" i="38" s="1"/>
  <c r="E188" i="38"/>
  <c r="U188" i="38" s="1"/>
  <c r="D188" i="38"/>
  <c r="T188" i="38" s="1"/>
  <c r="C188" i="38"/>
  <c r="S188" i="38" s="1"/>
  <c r="A188" i="38"/>
  <c r="R188" i="38" s="1"/>
  <c r="A184" i="38"/>
  <c r="A182" i="38"/>
  <c r="A180" i="38"/>
  <c r="A178" i="38"/>
  <c r="A176" i="38"/>
  <c r="Q168" i="38"/>
  <c r="Q166" i="38"/>
  <c r="Q164" i="38"/>
  <c r="Q160" i="38"/>
  <c r="R162" i="38" s="1"/>
  <c r="AE144" i="38"/>
  <c r="AD144" i="38"/>
  <c r="AC144" i="38"/>
  <c r="AB144" i="38"/>
  <c r="AA144" i="38"/>
  <c r="Y144" i="38"/>
  <c r="X144" i="38"/>
  <c r="W144" i="38"/>
  <c r="V144" i="38"/>
  <c r="U144" i="38"/>
  <c r="T144" i="38"/>
  <c r="S144" i="38"/>
  <c r="AE143" i="38"/>
  <c r="AC143" i="38"/>
  <c r="AB143" i="38"/>
  <c r="AA143" i="38"/>
  <c r="Z143" i="38"/>
  <c r="Y143" i="38"/>
  <c r="X143" i="38"/>
  <c r="W143" i="38"/>
  <c r="V143" i="38"/>
  <c r="T143" i="38"/>
  <c r="S143" i="38"/>
  <c r="AE142" i="38"/>
  <c r="AC142" i="38"/>
  <c r="AB142" i="38"/>
  <c r="AA142" i="38"/>
  <c r="Z142" i="38"/>
  <c r="Y142" i="38"/>
  <c r="X142" i="38"/>
  <c r="W142" i="38"/>
  <c r="U142" i="38"/>
  <c r="T142" i="38"/>
  <c r="S142" i="38"/>
  <c r="AE141" i="38"/>
  <c r="AC141" i="38"/>
  <c r="AB141" i="38"/>
  <c r="AA141" i="38"/>
  <c r="Y141" i="38"/>
  <c r="X141" i="38"/>
  <c r="W141" i="38"/>
  <c r="V141" i="38"/>
  <c r="T141" i="38"/>
  <c r="S141" i="38"/>
  <c r="Z144" i="38"/>
  <c r="AE140" i="38"/>
  <c r="AD140" i="38"/>
  <c r="AC140" i="38"/>
  <c r="AB140" i="38"/>
  <c r="AA140" i="38"/>
  <c r="Z140" i="38"/>
  <c r="X140" i="38"/>
  <c r="W140" i="38"/>
  <c r="V140" i="38"/>
  <c r="U140" i="38"/>
  <c r="T140" i="38"/>
  <c r="S140" i="38"/>
  <c r="AD143" i="38"/>
  <c r="U143" i="38"/>
  <c r="AD142" i="38"/>
  <c r="V142" i="38"/>
  <c r="AE139" i="38"/>
  <c r="AD139" i="38"/>
  <c r="AC139" i="38"/>
  <c r="AB139" i="38"/>
  <c r="AA139" i="38"/>
  <c r="Z139" i="38"/>
  <c r="Y139" i="38"/>
  <c r="X139" i="38"/>
  <c r="W139" i="38"/>
  <c r="V139" i="38"/>
  <c r="U139" i="38"/>
  <c r="T139" i="38"/>
  <c r="S139" i="38"/>
  <c r="AD141" i="38"/>
  <c r="Z141" i="38"/>
  <c r="U141" i="38"/>
  <c r="Y140" i="38"/>
  <c r="AE138" i="38"/>
  <c r="AD138" i="38"/>
  <c r="AC138" i="38"/>
  <c r="AB138" i="38"/>
  <c r="AA138" i="38"/>
  <c r="Z138" i="38"/>
  <c r="Y138" i="38"/>
  <c r="X138" i="38"/>
  <c r="W138" i="38"/>
  <c r="V138" i="38"/>
  <c r="U138" i="38"/>
  <c r="T138" i="38"/>
  <c r="S138" i="38"/>
  <c r="A115" i="38"/>
  <c r="A138" i="38" s="1"/>
  <c r="R138" i="38" s="1"/>
  <c r="Q92" i="38"/>
  <c r="AE81" i="38"/>
  <c r="AD81" i="38"/>
  <c r="AC81" i="38"/>
  <c r="AB81" i="38"/>
  <c r="AA81" i="38"/>
  <c r="Z81" i="38"/>
  <c r="Y81" i="38"/>
  <c r="X81" i="38"/>
  <c r="W81" i="38"/>
  <c r="V81" i="38"/>
  <c r="U81" i="38"/>
  <c r="T81" i="38"/>
  <c r="S81" i="38"/>
  <c r="AE80" i="38"/>
  <c r="AD80" i="38"/>
  <c r="AC80" i="38"/>
  <c r="AB80" i="38"/>
  <c r="AA80" i="38"/>
  <c r="Z80" i="38"/>
  <c r="Y80" i="38"/>
  <c r="X80" i="38"/>
  <c r="W80" i="38"/>
  <c r="V80" i="38"/>
  <c r="U80" i="38"/>
  <c r="T80" i="38"/>
  <c r="S80" i="38"/>
  <c r="AE79" i="38"/>
  <c r="AD79" i="38"/>
  <c r="AC79" i="38"/>
  <c r="AB79" i="38"/>
  <c r="AA79" i="38"/>
  <c r="Z79" i="38"/>
  <c r="Y79" i="38"/>
  <c r="X79" i="38"/>
  <c r="W79" i="38"/>
  <c r="V79" i="38"/>
  <c r="U79" i="38"/>
  <c r="T79" i="38"/>
  <c r="S79" i="38"/>
  <c r="AE78" i="38"/>
  <c r="AD78" i="38"/>
  <c r="AC78" i="38"/>
  <c r="AB78" i="38"/>
  <c r="AA78" i="38"/>
  <c r="Z78" i="38"/>
  <c r="Y78" i="38"/>
  <c r="X78" i="38"/>
  <c r="W78" i="38"/>
  <c r="V78" i="38"/>
  <c r="U78" i="38"/>
  <c r="T78" i="38"/>
  <c r="S78" i="38"/>
  <c r="AE77" i="38"/>
  <c r="AD77" i="38"/>
  <c r="AC77" i="38"/>
  <c r="AB77" i="38"/>
  <c r="AA77" i="38"/>
  <c r="Z77" i="38"/>
  <c r="Y77" i="38"/>
  <c r="X77" i="38"/>
  <c r="W77" i="38"/>
  <c r="V77" i="38"/>
  <c r="U77" i="38"/>
  <c r="T77" i="38"/>
  <c r="S77" i="38"/>
  <c r="AE76" i="38"/>
  <c r="AD76" i="38"/>
  <c r="AC76" i="38"/>
  <c r="AB76" i="38"/>
  <c r="AA76" i="38"/>
  <c r="Z76" i="38"/>
  <c r="Y76" i="38"/>
  <c r="X76" i="38"/>
  <c r="W76" i="38"/>
  <c r="V76" i="38"/>
  <c r="U76" i="38"/>
  <c r="T76" i="38"/>
  <c r="S76" i="38"/>
  <c r="A76" i="38"/>
  <c r="R76" i="38" s="1"/>
  <c r="AE48" i="38"/>
  <c r="AD48" i="38"/>
  <c r="AC48" i="38"/>
  <c r="AB48" i="38"/>
  <c r="AA48" i="38"/>
  <c r="Z48" i="38"/>
  <c r="Y48" i="38"/>
  <c r="X48" i="38"/>
  <c r="W48" i="38"/>
  <c r="V48" i="38"/>
  <c r="U48" i="38"/>
  <c r="T48" i="38"/>
  <c r="S48" i="38"/>
  <c r="AE47" i="38"/>
  <c r="AD47" i="38"/>
  <c r="AC47" i="38"/>
  <c r="AB47" i="38"/>
  <c r="AA47" i="38"/>
  <c r="Z47" i="38"/>
  <c r="Y47" i="38"/>
  <c r="X47" i="38"/>
  <c r="W47" i="38"/>
  <c r="V47" i="38"/>
  <c r="U47" i="38"/>
  <c r="T47" i="38"/>
  <c r="S47" i="38"/>
  <c r="AE46" i="38"/>
  <c r="AD46" i="38"/>
  <c r="AC46" i="38"/>
  <c r="AB46" i="38"/>
  <c r="AA46" i="38"/>
  <c r="Z46" i="38"/>
  <c r="Y46" i="38"/>
  <c r="X46" i="38"/>
  <c r="W46" i="38"/>
  <c r="V46" i="38"/>
  <c r="U46" i="38"/>
  <c r="T46" i="38"/>
  <c r="S46" i="38"/>
  <c r="AE45" i="38"/>
  <c r="AD45" i="38"/>
  <c r="AC45" i="38"/>
  <c r="AB45" i="38"/>
  <c r="AA45" i="38"/>
  <c r="Z45" i="38"/>
  <c r="Y45" i="38"/>
  <c r="X45" i="38"/>
  <c r="W45" i="38"/>
  <c r="V45" i="38"/>
  <c r="U45" i="38"/>
  <c r="T45" i="38"/>
  <c r="S45" i="38"/>
  <c r="AE44" i="38"/>
  <c r="AD44" i="38"/>
  <c r="AC44" i="38"/>
  <c r="AB44" i="38"/>
  <c r="AA44" i="38"/>
  <c r="Z44" i="38"/>
  <c r="Y44" i="38"/>
  <c r="X44" i="38"/>
  <c r="W44" i="38"/>
  <c r="V44" i="38"/>
  <c r="U44" i="38"/>
  <c r="T44" i="38"/>
  <c r="S44" i="38"/>
  <c r="AE43" i="38"/>
  <c r="AD43" i="38"/>
  <c r="AC43" i="38"/>
  <c r="AB43" i="38"/>
  <c r="AA43" i="38"/>
  <c r="Z43" i="38"/>
  <c r="Y43" i="38"/>
  <c r="X43" i="38"/>
  <c r="W43" i="38"/>
  <c r="V43" i="38"/>
  <c r="U43" i="38"/>
  <c r="T43" i="38"/>
  <c r="S43" i="38"/>
  <c r="AE42" i="38"/>
  <c r="AD42" i="38"/>
  <c r="AC42" i="38"/>
  <c r="AB42" i="38"/>
  <c r="AA42" i="38"/>
  <c r="Z42" i="38"/>
  <c r="Y42" i="38"/>
  <c r="X42" i="38"/>
  <c r="W42" i="38"/>
  <c r="V42" i="38"/>
  <c r="U42" i="38"/>
  <c r="T42" i="38"/>
  <c r="S42" i="38"/>
  <c r="AE41" i="38"/>
  <c r="AD41" i="38"/>
  <c r="AC41" i="38"/>
  <c r="AB41" i="38"/>
  <c r="AA41" i="38"/>
  <c r="Z41" i="38"/>
  <c r="Y41" i="38"/>
  <c r="X41" i="38"/>
  <c r="W41" i="38"/>
  <c r="V41" i="38"/>
  <c r="U41" i="38"/>
  <c r="T41" i="38"/>
  <c r="S41" i="38"/>
  <c r="A41" i="38"/>
  <c r="R41" i="38" s="1"/>
  <c r="M21" i="38"/>
  <c r="M60" i="38" s="1"/>
  <c r="M91" i="38" s="1"/>
  <c r="M157" i="38" s="1"/>
  <c r="L21" i="38"/>
  <c r="K21" i="38"/>
  <c r="K60" i="38" s="1"/>
  <c r="K91" i="38" s="1"/>
  <c r="K157" i="38" s="1"/>
  <c r="J21" i="38"/>
  <c r="J60" i="38" s="1"/>
  <c r="J91" i="38" s="1"/>
  <c r="J157" i="38" s="1"/>
  <c r="I21" i="38"/>
  <c r="I60" i="38" s="1"/>
  <c r="I91" i="38" s="1"/>
  <c r="I157" i="38" s="1"/>
  <c r="H21" i="38"/>
  <c r="H60" i="38" s="1"/>
  <c r="H91" i="38" s="1"/>
  <c r="H157" i="38" s="1"/>
  <c r="G21" i="38"/>
  <c r="G60" i="38" s="1"/>
  <c r="G91" i="38" s="1"/>
  <c r="G157" i="38" s="1"/>
  <c r="F21" i="38"/>
  <c r="F60" i="38" s="1"/>
  <c r="F91" i="38" s="1"/>
  <c r="F157" i="38" s="1"/>
  <c r="E21" i="38"/>
  <c r="E60" i="38" s="1"/>
  <c r="E91" i="38" s="1"/>
  <c r="E157" i="38" s="1"/>
  <c r="D21" i="38"/>
  <c r="D60" i="38" s="1"/>
  <c r="D91" i="38" s="1"/>
  <c r="D157" i="38" s="1"/>
  <c r="C21" i="38"/>
  <c r="C60" i="38" s="1"/>
  <c r="C91" i="38" s="1"/>
  <c r="C157" i="38" s="1"/>
  <c r="B21" i="38"/>
  <c r="B60" i="38" s="1"/>
  <c r="B91" i="38" s="1"/>
  <c r="B157" i="38" s="1"/>
  <c r="B20" i="38"/>
  <c r="B59" i="38" s="1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S14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S13" i="38"/>
  <c r="B12" i="38"/>
  <c r="B41" i="38" s="1"/>
  <c r="B138" i="38" s="1"/>
  <c r="B188" i="38" s="1"/>
  <c r="A12" i="38"/>
  <c r="R12" i="38" s="1"/>
  <c r="M11" i="38"/>
  <c r="L11" i="38"/>
  <c r="K11" i="38"/>
  <c r="J11" i="38"/>
  <c r="I11" i="38"/>
  <c r="H11" i="38"/>
  <c r="G11" i="38"/>
  <c r="F11" i="38"/>
  <c r="E11" i="38"/>
  <c r="D11" i="38"/>
  <c r="C11" i="38"/>
  <c r="Q7" i="38"/>
  <c r="R166" i="38" l="1"/>
  <c r="AE15" i="38"/>
  <c r="W15" i="38"/>
  <c r="R7" i="38"/>
  <c r="Q158" i="38"/>
  <c r="L60" i="38"/>
  <c r="L91" i="38" s="1"/>
  <c r="L157" i="38" s="1"/>
  <c r="AD15" i="38"/>
  <c r="Z15" i="38"/>
  <c r="V15" i="38"/>
  <c r="B191" i="38"/>
  <c r="P192" i="38" s="1"/>
  <c r="B189" i="38"/>
  <c r="P190" i="38" s="1"/>
  <c r="T15" i="38"/>
  <c r="AB15" i="38"/>
  <c r="U15" i="38"/>
  <c r="AC15" i="38"/>
  <c r="B90" i="38"/>
  <c r="X15" i="38"/>
  <c r="Y15" i="38"/>
  <c r="Y145" i="38"/>
  <c r="S15" i="38"/>
  <c r="AA15" i="38"/>
  <c r="Q191" i="38"/>
  <c r="Q189" i="38"/>
  <c r="N190" i="38" l="1"/>
  <c r="AD189" i="38" s="1"/>
  <c r="A190" i="38"/>
  <c r="A190" i="14" s="1"/>
  <c r="C192" i="38"/>
  <c r="S190" i="38" s="1"/>
  <c r="A192" i="38"/>
  <c r="A192" i="14" s="1"/>
  <c r="K192" i="38"/>
  <c r="AA190" i="38" s="1"/>
  <c r="F192" i="38"/>
  <c r="V190" i="38" s="1"/>
  <c r="G192" i="38"/>
  <c r="W190" i="38" s="1"/>
  <c r="M190" i="38"/>
  <c r="AC189" i="38" s="1"/>
  <c r="L190" i="38"/>
  <c r="AB189" i="38" s="1"/>
  <c r="K190" i="38"/>
  <c r="AA189" i="38" s="1"/>
  <c r="J190" i="38"/>
  <c r="Z189" i="38" s="1"/>
  <c r="N192" i="38"/>
  <c r="AD190" i="38" s="1"/>
  <c r="M192" i="38"/>
  <c r="AC190" i="38" s="1"/>
  <c r="O192" i="38"/>
  <c r="AE190" i="38" s="1"/>
  <c r="J192" i="38"/>
  <c r="Z190" i="38" s="1"/>
  <c r="E192" i="38"/>
  <c r="U190" i="38" s="1"/>
  <c r="D192" i="38"/>
  <c r="T190" i="38" s="1"/>
  <c r="L192" i="38"/>
  <c r="AB190" i="38" s="1"/>
  <c r="H192" i="38"/>
  <c r="X190" i="38" s="1"/>
  <c r="I192" i="38"/>
  <c r="Y190" i="38" s="1"/>
  <c r="I190" i="38"/>
  <c r="Y189" i="38" s="1"/>
  <c r="F190" i="38"/>
  <c r="V189" i="38" s="1"/>
  <c r="C190" i="38"/>
  <c r="S189" i="38" s="1"/>
  <c r="H190" i="38"/>
  <c r="X189" i="38" s="1"/>
  <c r="O190" i="38"/>
  <c r="AE189" i="38" s="1"/>
  <c r="D190" i="38"/>
  <c r="T189" i="38" s="1"/>
  <c r="E190" i="38"/>
  <c r="U189" i="38" s="1"/>
  <c r="G190" i="38"/>
  <c r="W189" i="38" s="1"/>
  <c r="Z145" i="38"/>
  <c r="AE145" i="38"/>
  <c r="AC145" i="38"/>
  <c r="U145" i="38"/>
  <c r="AB145" i="38"/>
  <c r="AA145" i="38"/>
  <c r="AD145" i="38"/>
  <c r="W145" i="38"/>
  <c r="T145" i="38"/>
  <c r="S145" i="38"/>
  <c r="V145" i="38"/>
  <c r="X145" i="38"/>
  <c r="B156" i="38"/>
  <c r="A8" i="5" l="1"/>
  <c r="A12" i="5" s="1"/>
  <c r="A16" i="5" s="1"/>
  <c r="A20" i="5" s="1"/>
  <c r="A24" i="5" s="1"/>
  <c r="A9" i="5"/>
  <c r="A13" i="5" s="1"/>
  <c r="A17" i="5" s="1"/>
  <c r="A21" i="5" s="1"/>
  <c r="A25" i="5" s="1"/>
  <c r="A10" i="5"/>
  <c r="A14" i="5" s="1"/>
  <c r="A18" i="5" s="1"/>
  <c r="A22" i="5" s="1"/>
  <c r="A26" i="5" s="1"/>
  <c r="B28" i="5"/>
  <c r="B37" i="5" s="1"/>
  <c r="B53" i="21" l="1"/>
  <c r="B50" i="21"/>
  <c r="B45" i="21"/>
  <c r="B42" i="21"/>
  <c r="B88" i="23" l="1"/>
  <c r="B57" i="21"/>
  <c r="Q5" i="21"/>
  <c r="Q69" i="23"/>
  <c r="R69" i="23" s="1"/>
  <c r="B49" i="21"/>
  <c r="B56" i="21"/>
  <c r="Q28" i="21"/>
  <c r="B44" i="21"/>
  <c r="B52" i="21"/>
  <c r="Q3" i="17"/>
  <c r="Q32" i="21"/>
  <c r="Q34" i="21"/>
  <c r="B51" i="21"/>
  <c r="Q36" i="21"/>
  <c r="B54" i="21"/>
  <c r="Q26" i="21"/>
  <c r="Q69" i="21"/>
  <c r="Q67" i="21"/>
  <c r="Q24" i="21"/>
  <c r="R24" i="21" s="1"/>
  <c r="Q7" i="21"/>
  <c r="Q3" i="21"/>
  <c r="B47" i="21"/>
  <c r="B55" i="21"/>
  <c r="B48" i="21"/>
  <c r="Q30" i="21"/>
  <c r="B46" i="21"/>
  <c r="Q65" i="21"/>
  <c r="Q71" i="21"/>
  <c r="Q63" i="21"/>
  <c r="Q34" i="23"/>
  <c r="R34" i="23" s="1"/>
  <c r="Q7" i="23"/>
  <c r="R7" i="23" s="1"/>
  <c r="Q67" i="23"/>
  <c r="R67" i="23" s="1"/>
  <c r="Q63" i="23"/>
  <c r="R63" i="23" s="1"/>
  <c r="Q71" i="23"/>
  <c r="R71" i="23" s="1"/>
  <c r="Q65" i="23"/>
  <c r="R65" i="23" s="1"/>
  <c r="Q28" i="23"/>
  <c r="R28" i="23" s="1"/>
  <c r="Q36" i="23"/>
  <c r="R36" i="23" s="1"/>
  <c r="Q24" i="23"/>
  <c r="Q30" i="23"/>
  <c r="R30" i="23" s="1"/>
  <c r="Q26" i="23"/>
  <c r="R26" i="23" s="1"/>
  <c r="Q32" i="23"/>
  <c r="R32" i="23" s="1"/>
  <c r="Q3" i="23"/>
  <c r="Q5" i="23"/>
  <c r="R5" i="23" s="1"/>
  <c r="R24" i="23" l="1"/>
  <c r="R26" i="21"/>
  <c r="R34" i="21"/>
  <c r="R28" i="21"/>
  <c r="R30" i="21"/>
  <c r="R32" i="21"/>
  <c r="R36" i="21"/>
  <c r="R5" i="21"/>
  <c r="R7" i="21"/>
  <c r="R63" i="21"/>
  <c r="R71" i="21"/>
  <c r="R65" i="21"/>
  <c r="R69" i="21"/>
  <c r="R67" i="21"/>
  <c r="Q61" i="23"/>
  <c r="Q22" i="21"/>
  <c r="Q22" i="23"/>
  <c r="Q61" i="21"/>
  <c r="B43" i="21"/>
  <c r="B57" i="17" l="1"/>
  <c r="B18" i="17"/>
  <c r="S104" i="14"/>
  <c r="T104" i="14" s="1"/>
  <c r="S102" i="14"/>
  <c r="S100" i="14"/>
  <c r="T100" i="14" s="1"/>
  <c r="S98" i="14"/>
  <c r="T102" i="14" l="1"/>
  <c r="T98" i="14"/>
  <c r="L73" i="17"/>
  <c r="K73" i="17"/>
  <c r="M73" i="17"/>
  <c r="I73" i="17"/>
  <c r="G73" i="17"/>
  <c r="J73" i="17"/>
  <c r="F73" i="17"/>
  <c r="N73" i="17"/>
  <c r="E73" i="17"/>
  <c r="C73" i="17"/>
  <c r="H73" i="17"/>
  <c r="D73" i="17"/>
  <c r="D38" i="17"/>
  <c r="I38" i="17"/>
  <c r="E38" i="17"/>
  <c r="K38" i="17"/>
  <c r="L38" i="17"/>
  <c r="F38" i="17"/>
  <c r="N38" i="17"/>
  <c r="H38" i="17"/>
  <c r="M38" i="17"/>
  <c r="C38" i="17"/>
  <c r="G38" i="17"/>
  <c r="J38" i="17"/>
  <c r="C9" i="17"/>
  <c r="S32" i="14"/>
  <c r="T32" i="14" s="1"/>
  <c r="S30" i="14"/>
  <c r="T30" i="14" s="1"/>
  <c r="S69" i="14"/>
  <c r="T69" i="14" s="1"/>
  <c r="S65" i="14"/>
  <c r="T65" i="14" s="1"/>
  <c r="S28" i="14"/>
  <c r="T28" i="14" s="1"/>
  <c r="S24" i="14"/>
  <c r="T24" i="14" s="1"/>
  <c r="S63" i="14"/>
  <c r="S36" i="14"/>
  <c r="T36" i="14" s="1"/>
  <c r="S26" i="14"/>
  <c r="T26" i="14" s="1"/>
  <c r="S71" i="14"/>
  <c r="T71" i="14" s="1"/>
  <c r="S67" i="14"/>
  <c r="T67" i="14" s="1"/>
  <c r="U138" i="27"/>
  <c r="T138" i="27"/>
  <c r="S138" i="27"/>
  <c r="R138" i="27"/>
  <c r="Q138" i="27"/>
  <c r="P138" i="27"/>
  <c r="O138" i="27"/>
  <c r="N138" i="27"/>
  <c r="U76" i="27"/>
  <c r="T76" i="27"/>
  <c r="S76" i="27"/>
  <c r="R76" i="27"/>
  <c r="Q76" i="27"/>
  <c r="P76" i="27"/>
  <c r="O76" i="27"/>
  <c r="N76" i="27"/>
  <c r="U41" i="27"/>
  <c r="T41" i="27"/>
  <c r="S41" i="27"/>
  <c r="R41" i="27"/>
  <c r="Q41" i="27"/>
  <c r="P41" i="27"/>
  <c r="O41" i="27"/>
  <c r="N41" i="27"/>
  <c r="O12" i="27"/>
  <c r="P12" i="27"/>
  <c r="Q12" i="27"/>
  <c r="R12" i="27"/>
  <c r="S12" i="27"/>
  <c r="T12" i="27"/>
  <c r="U12" i="27"/>
  <c r="N12" i="27"/>
  <c r="T63" i="14" l="1"/>
  <c r="S22" i="14"/>
  <c r="B57" i="27"/>
  <c r="L106" i="27"/>
  <c r="S61" i="14"/>
  <c r="S92" i="14"/>
  <c r="L24" i="27"/>
  <c r="L100" i="27"/>
  <c r="L28" i="27"/>
  <c r="M28" i="27" s="1"/>
  <c r="L32" i="27"/>
  <c r="M32" i="27" s="1"/>
  <c r="L98" i="27"/>
  <c r="L94" i="27"/>
  <c r="L26" i="27"/>
  <c r="M26" i="27" s="1"/>
  <c r="L69" i="27"/>
  <c r="L104" i="27"/>
  <c r="M104" i="27" s="1"/>
  <c r="L7" i="27"/>
  <c r="M7" i="27" s="1"/>
  <c r="L96" i="27"/>
  <c r="M96" i="27" s="1"/>
  <c r="L30" i="27"/>
  <c r="M30" i="27" s="1"/>
  <c r="L34" i="27"/>
  <c r="M34" i="27" s="1"/>
  <c r="L63" i="27"/>
  <c r="L71" i="27"/>
  <c r="M71" i="27" s="1"/>
  <c r="L108" i="27"/>
  <c r="L102" i="27"/>
  <c r="Q13" i="27"/>
  <c r="T13" i="27"/>
  <c r="N13" i="27"/>
  <c r="U13" i="27"/>
  <c r="S13" i="27"/>
  <c r="P13" i="27"/>
  <c r="O13" i="27"/>
  <c r="R13" i="27"/>
  <c r="M94" i="27" l="1"/>
  <c r="M100" i="27"/>
  <c r="M106" i="27"/>
  <c r="M108" i="27"/>
  <c r="M98" i="27"/>
  <c r="M102" i="27"/>
  <c r="M67" i="27"/>
  <c r="M69" i="27"/>
  <c r="M63" i="27"/>
  <c r="M24" i="27"/>
  <c r="L22" i="27"/>
  <c r="L61" i="27"/>
  <c r="L92" i="27"/>
  <c r="K5" i="5" l="1"/>
  <c r="L5" i="5" s="1"/>
  <c r="K22" i="5"/>
  <c r="L22" i="5" s="1"/>
  <c r="K9" i="5"/>
  <c r="L9" i="5" s="1"/>
  <c r="K24" i="5"/>
  <c r="L24" i="5" s="1"/>
  <c r="K21" i="5"/>
  <c r="L21" i="5" s="1"/>
  <c r="K20" i="5"/>
  <c r="L20" i="5" s="1"/>
  <c r="L65" i="5"/>
  <c r="K6" i="5"/>
  <c r="L6" i="5" s="1"/>
  <c r="K14" i="5"/>
  <c r="L14" i="5" s="1"/>
  <c r="K10" i="5"/>
  <c r="L10" i="5" s="1"/>
  <c r="K16" i="5"/>
  <c r="L16" i="5" s="1"/>
  <c r="K25" i="5"/>
  <c r="L25" i="5" s="1"/>
  <c r="K18" i="5"/>
  <c r="L18" i="5" s="1"/>
  <c r="K17" i="5"/>
  <c r="L17" i="5" s="1"/>
  <c r="K13" i="5"/>
  <c r="L13" i="5" s="1"/>
  <c r="K12" i="5"/>
  <c r="L12" i="5" s="1"/>
  <c r="J30" i="5" l="1"/>
  <c r="K8" i="5"/>
  <c r="L8" i="5" s="1"/>
  <c r="Q13" i="23" l="1"/>
  <c r="L17" i="27" l="1"/>
  <c r="L15" i="27"/>
  <c r="L13" i="27"/>
  <c r="P35" i="8" l="1"/>
  <c r="B59" i="17" l="1"/>
  <c r="B20" i="17"/>
  <c r="S44" i="23" l="1"/>
  <c r="S43" i="23"/>
  <c r="S42" i="23"/>
  <c r="AE42" i="23" l="1"/>
  <c r="AD42" i="23"/>
  <c r="B44" i="23"/>
  <c r="B45" i="23"/>
  <c r="B46" i="23"/>
  <c r="A44" i="23"/>
  <c r="R42" i="23" s="1"/>
  <c r="A46" i="23"/>
  <c r="B47" i="23"/>
  <c r="A13" i="23"/>
  <c r="A22" i="23" s="1"/>
  <c r="AE42" i="21"/>
  <c r="AD42" i="21"/>
  <c r="A44" i="21"/>
  <c r="R42" i="21" s="1"/>
  <c r="P14" i="19"/>
  <c r="O14" i="19"/>
  <c r="N14" i="19"/>
  <c r="M14" i="19"/>
  <c r="L14" i="19"/>
  <c r="K14" i="19"/>
  <c r="K14" i="25" l="1"/>
  <c r="L14" i="25"/>
  <c r="K15" i="25"/>
  <c r="L15" i="25"/>
  <c r="J15" i="25"/>
  <c r="J14" i="25"/>
  <c r="R14" i="19"/>
  <c r="Q14" i="19"/>
  <c r="AI42" i="14"/>
  <c r="AH42" i="14"/>
  <c r="S14" i="19" l="1"/>
  <c r="I17" i="25"/>
  <c r="I16" i="25"/>
  <c r="I15" i="25"/>
  <c r="I14" i="25"/>
  <c r="K13" i="19"/>
  <c r="A35" i="8"/>
  <c r="A24" i="38" s="1"/>
  <c r="A24" i="14" l="1"/>
  <c r="A24" i="17" s="1"/>
  <c r="A44" i="38"/>
  <c r="R42" i="38" s="1"/>
  <c r="O34" i="8"/>
  <c r="M34" i="8"/>
  <c r="L34" i="8"/>
  <c r="P34" i="8"/>
  <c r="N34" i="8"/>
  <c r="J34" i="8"/>
  <c r="A24" i="8"/>
  <c r="A3" i="38" s="1"/>
  <c r="B45" i="27"/>
  <c r="B44" i="27"/>
  <c r="A44" i="27"/>
  <c r="M42" i="27" s="1"/>
  <c r="A3" i="14" l="1"/>
  <c r="A13" i="38"/>
  <c r="A44" i="14"/>
  <c r="T42" i="14" s="1"/>
  <c r="O36" i="8"/>
  <c r="M36" i="8"/>
  <c r="N36" i="8"/>
  <c r="P36" i="8"/>
  <c r="L36" i="8"/>
  <c r="O38" i="8"/>
  <c r="M38" i="8"/>
  <c r="N38" i="8"/>
  <c r="P38" i="8"/>
  <c r="L38" i="8"/>
  <c r="M37" i="8"/>
  <c r="O37" i="8"/>
  <c r="L37" i="8"/>
  <c r="N37" i="8"/>
  <c r="P37" i="8"/>
  <c r="O40" i="8"/>
  <c r="M40" i="8"/>
  <c r="N40" i="8"/>
  <c r="P40" i="8"/>
  <c r="L40" i="8"/>
  <c r="M39" i="8"/>
  <c r="O39" i="8"/>
  <c r="P39" i="8"/>
  <c r="L39" i="8"/>
  <c r="N39" i="8"/>
  <c r="M35" i="8"/>
  <c r="O35" i="8"/>
  <c r="L35" i="8"/>
  <c r="N35" i="8"/>
  <c r="K39" i="8"/>
  <c r="K37" i="8"/>
  <c r="K40" i="8"/>
  <c r="K38" i="8"/>
  <c r="K36" i="8"/>
  <c r="R35" i="8" l="1"/>
  <c r="K35" i="8"/>
  <c r="Q35" i="8" s="1"/>
  <c r="A44" i="17"/>
  <c r="R42" i="17" s="1"/>
  <c r="A15" i="19"/>
  <c r="S35" i="8" l="1"/>
  <c r="A15" i="25"/>
  <c r="H14" i="25" s="1"/>
  <c r="J14" i="19"/>
  <c r="K44" i="5" l="1"/>
  <c r="N46" i="5"/>
  <c r="M42" i="5"/>
  <c r="M40" i="5"/>
  <c r="L44" i="5" l="1"/>
  <c r="N44" i="5"/>
  <c r="M44" i="5"/>
  <c r="M43" i="5"/>
  <c r="L43" i="5"/>
  <c r="K45" i="5"/>
  <c r="N41" i="5"/>
  <c r="N42" i="5"/>
  <c r="M45" i="5"/>
  <c r="M46" i="5"/>
  <c r="K40" i="5"/>
  <c r="L40" i="5"/>
  <c r="N40" i="5"/>
  <c r="N43" i="5"/>
  <c r="M41" i="5"/>
  <c r="N45" i="5"/>
  <c r="J42" i="5"/>
  <c r="I89" i="5"/>
  <c r="I87" i="5"/>
  <c r="I85" i="5"/>
  <c r="I83" i="5"/>
  <c r="I81" i="5"/>
  <c r="I79" i="5"/>
  <c r="J43" i="5"/>
  <c r="I41" i="5"/>
  <c r="I40" i="5"/>
  <c r="I42" i="5"/>
  <c r="I43" i="5"/>
  <c r="I44" i="5"/>
  <c r="I45" i="5"/>
  <c r="I46" i="5"/>
  <c r="J44" i="5" l="1"/>
  <c r="K43" i="5"/>
  <c r="L42" i="5"/>
  <c r="K41" i="5"/>
  <c r="J46" i="5"/>
  <c r="J41" i="5"/>
  <c r="L41" i="5"/>
  <c r="L46" i="5"/>
  <c r="K46" i="5"/>
  <c r="L45" i="5"/>
  <c r="K42" i="5"/>
  <c r="J40" i="5"/>
  <c r="J45" i="5"/>
  <c r="N39" i="5" l="1"/>
  <c r="K39" i="5"/>
  <c r="L39" i="5"/>
  <c r="J39" i="5"/>
  <c r="M39" i="5"/>
  <c r="AE43" i="23" l="1"/>
  <c r="AD43" i="23"/>
  <c r="D60" i="23"/>
  <c r="E60" i="23"/>
  <c r="F60" i="23"/>
  <c r="G60" i="23"/>
  <c r="H60" i="23"/>
  <c r="I60" i="23"/>
  <c r="J60" i="23"/>
  <c r="K60" i="23"/>
  <c r="L60" i="23"/>
  <c r="M60" i="23"/>
  <c r="AD43" i="21"/>
  <c r="AE43" i="21"/>
  <c r="D60" i="21"/>
  <c r="E60" i="21"/>
  <c r="F60" i="21"/>
  <c r="G60" i="21"/>
  <c r="H60" i="21"/>
  <c r="I60" i="21"/>
  <c r="J21" i="21"/>
  <c r="J60" i="21" s="1"/>
  <c r="K21" i="21"/>
  <c r="K60" i="21" s="1"/>
  <c r="L21" i="21"/>
  <c r="L60" i="21" s="1"/>
  <c r="M21" i="21"/>
  <c r="M60" i="21" s="1"/>
  <c r="C12" i="19"/>
  <c r="C31" i="19" s="1"/>
  <c r="D12" i="19"/>
  <c r="D31" i="19" s="1"/>
  <c r="E12" i="19"/>
  <c r="E31" i="19" s="1"/>
  <c r="F12" i="19"/>
  <c r="F31" i="19" s="1"/>
  <c r="G12" i="19"/>
  <c r="G31" i="19" s="1"/>
  <c r="H12" i="19"/>
  <c r="H31" i="19" s="1"/>
  <c r="D60" i="17"/>
  <c r="E60" i="17"/>
  <c r="F60" i="17"/>
  <c r="H60" i="17"/>
  <c r="I60" i="17"/>
  <c r="J60" i="17"/>
  <c r="K60" i="17"/>
  <c r="L60" i="17"/>
  <c r="M60" i="17"/>
  <c r="N60" i="17"/>
  <c r="AE43" i="17" l="1"/>
  <c r="AE42" i="17"/>
  <c r="S168" i="14" l="1"/>
  <c r="S166" i="14"/>
  <c r="S164" i="14"/>
  <c r="S162" i="14"/>
  <c r="S160" i="14"/>
  <c r="S158" i="14"/>
  <c r="P139" i="14"/>
  <c r="Q139" i="14"/>
  <c r="P140" i="14"/>
  <c r="Q140" i="14"/>
  <c r="P141" i="14"/>
  <c r="Q141" i="14"/>
  <c r="P142" i="14"/>
  <c r="Q142" i="14"/>
  <c r="P143" i="14"/>
  <c r="Q143" i="14"/>
  <c r="P144" i="14"/>
  <c r="Q144" i="14"/>
  <c r="P145" i="14"/>
  <c r="Q145" i="14"/>
  <c r="P146" i="14"/>
  <c r="Q146" i="14"/>
  <c r="P147" i="14"/>
  <c r="Q147" i="14"/>
  <c r="P148" i="14"/>
  <c r="Q148" i="14"/>
  <c r="P149" i="14"/>
  <c r="Q149" i="14"/>
  <c r="P150" i="14"/>
  <c r="Q150" i="14"/>
  <c r="P151" i="14"/>
  <c r="Q151" i="14"/>
  <c r="P152" i="14"/>
  <c r="Q152" i="14"/>
  <c r="AH43" i="14"/>
  <c r="AI43" i="14"/>
  <c r="T162" i="14" l="1"/>
  <c r="T166" i="14"/>
  <c r="Q189" i="14"/>
  <c r="Q191" i="14"/>
  <c r="Q153" i="14"/>
  <c r="P153" i="14"/>
  <c r="P191" i="14"/>
  <c r="P189" i="14"/>
  <c r="D21" i="14"/>
  <c r="D60" i="14" s="1"/>
  <c r="D91" i="14" s="1"/>
  <c r="E21" i="14"/>
  <c r="E60" i="14" s="1"/>
  <c r="E91" i="14" s="1"/>
  <c r="F21" i="14"/>
  <c r="F60" i="14" s="1"/>
  <c r="F91" i="14" s="1"/>
  <c r="G21" i="14"/>
  <c r="G60" i="14" s="1"/>
  <c r="G91" i="14" s="1"/>
  <c r="H21" i="14"/>
  <c r="H60" i="14" s="1"/>
  <c r="H91" i="14" s="1"/>
  <c r="I21" i="14"/>
  <c r="I60" i="14" s="1"/>
  <c r="I91" i="14" s="1"/>
  <c r="J21" i="14"/>
  <c r="J60" i="14" s="1"/>
  <c r="J91" i="14" s="1"/>
  <c r="K21" i="14"/>
  <c r="K60" i="14" s="1"/>
  <c r="K91" i="14" s="1"/>
  <c r="L21" i="14"/>
  <c r="L60" i="14" s="1"/>
  <c r="L91" i="14" s="1"/>
  <c r="M21" i="14"/>
  <c r="M60" i="14" s="1"/>
  <c r="M91" i="14" s="1"/>
  <c r="N21" i="14"/>
  <c r="N60" i="14" s="1"/>
  <c r="N91" i="14" s="1"/>
  <c r="O21" i="14"/>
  <c r="O60" i="14" s="1"/>
  <c r="O91" i="14" s="1"/>
  <c r="P21" i="14"/>
  <c r="Q21" i="14"/>
  <c r="I140" i="14"/>
  <c r="G140" i="14"/>
  <c r="G139" i="14" l="1"/>
  <c r="F140" i="14"/>
  <c r="J140" i="14"/>
  <c r="O140" i="14"/>
  <c r="D140" i="14"/>
  <c r="H140" i="14"/>
  <c r="L140" i="14"/>
  <c r="K140" i="14"/>
  <c r="M140" i="14"/>
  <c r="E140" i="14"/>
  <c r="N140" i="14"/>
  <c r="U43" i="14"/>
  <c r="Y43" i="14" l="1"/>
  <c r="I139" i="14"/>
  <c r="K139" i="14"/>
  <c r="J139" i="14"/>
  <c r="H139" i="14"/>
  <c r="O139" i="14"/>
  <c r="M139" i="14"/>
  <c r="F139" i="14"/>
  <c r="L139" i="14"/>
  <c r="D139" i="14"/>
  <c r="N139" i="14"/>
  <c r="E139" i="14"/>
  <c r="L24" i="8"/>
  <c r="M24" i="8"/>
  <c r="N24" i="8"/>
  <c r="O24" i="8"/>
  <c r="P24" i="8"/>
  <c r="L25" i="8"/>
  <c r="M25" i="8"/>
  <c r="N25" i="8"/>
  <c r="O25" i="8"/>
  <c r="P25" i="8"/>
  <c r="L26" i="8"/>
  <c r="M26" i="8"/>
  <c r="N26" i="8"/>
  <c r="O26" i="8"/>
  <c r="P26" i="8"/>
  <c r="R24" i="8" l="1"/>
  <c r="AA43" i="14"/>
  <c r="AG43" i="14"/>
  <c r="AB43" i="14"/>
  <c r="V43" i="14"/>
  <c r="X43" i="14"/>
  <c r="AD43" i="14"/>
  <c r="AE43" i="14"/>
  <c r="Z43" i="14"/>
  <c r="AC43" i="14"/>
  <c r="W43" i="14"/>
  <c r="AF43" i="14"/>
  <c r="B152" i="27"/>
  <c r="B151" i="27"/>
  <c r="B150" i="27"/>
  <c r="B149" i="27"/>
  <c r="B148" i="27"/>
  <c r="B147" i="27"/>
  <c r="B146" i="27"/>
  <c r="B145" i="27"/>
  <c r="B144" i="27"/>
  <c r="B143" i="27"/>
  <c r="B142" i="27"/>
  <c r="B141" i="27"/>
  <c r="B140" i="27"/>
  <c r="B139" i="27"/>
  <c r="B154" i="27" s="1"/>
  <c r="A115" i="27"/>
  <c r="A138" i="27" s="1"/>
  <c r="M138" i="27" s="1"/>
  <c r="A134" i="27"/>
  <c r="A132" i="27"/>
  <c r="A151" i="27" s="1"/>
  <c r="M144" i="27" s="1"/>
  <c r="A130" i="27"/>
  <c r="A149" i="27" s="1"/>
  <c r="M143" i="27" s="1"/>
  <c r="A128" i="27"/>
  <c r="A126" i="27"/>
  <c r="A147" i="27" s="1"/>
  <c r="M142" i="27" s="1"/>
  <c r="A124" i="27"/>
  <c r="A145" i="27" s="1"/>
  <c r="M141" i="27" s="1"/>
  <c r="A122" i="27"/>
  <c r="A143" i="27" s="1"/>
  <c r="M140" i="27" s="1"/>
  <c r="A120" i="27"/>
  <c r="A118" i="27"/>
  <c r="A141" i="27" s="1"/>
  <c r="M139" i="27" s="1"/>
  <c r="A76" i="27"/>
  <c r="M76" i="27" s="1"/>
  <c r="A87" i="27"/>
  <c r="M81" i="27" s="1"/>
  <c r="A85" i="27"/>
  <c r="M80" i="27" s="1"/>
  <c r="A83" i="27"/>
  <c r="M79" i="27" s="1"/>
  <c r="A81" i="27"/>
  <c r="M78" i="27" s="1"/>
  <c r="A79" i="27"/>
  <c r="M77" i="27" s="1"/>
  <c r="B56" i="27"/>
  <c r="B55" i="27"/>
  <c r="B54" i="27"/>
  <c r="B53" i="27"/>
  <c r="B52" i="27"/>
  <c r="B51" i="27"/>
  <c r="B50" i="27"/>
  <c r="B49" i="27"/>
  <c r="B48" i="27"/>
  <c r="B47" i="27"/>
  <c r="B46" i="27"/>
  <c r="B43" i="27"/>
  <c r="B42" i="27"/>
  <c r="A41" i="27"/>
  <c r="M41" i="27" s="1"/>
  <c r="A56" i="27"/>
  <c r="M48" i="27" s="1"/>
  <c r="A54" i="27"/>
  <c r="M47" i="27" s="1"/>
  <c r="A52" i="27"/>
  <c r="M46" i="27" s="1"/>
  <c r="A50" i="27"/>
  <c r="M45" i="27" s="1"/>
  <c r="A48" i="27"/>
  <c r="M44" i="27" s="1"/>
  <c r="A46" i="27"/>
  <c r="M43" i="27" s="1"/>
  <c r="K21" i="27"/>
  <c r="K60" i="27" s="1"/>
  <c r="J21" i="27"/>
  <c r="J60" i="27" s="1"/>
  <c r="I21" i="27"/>
  <c r="I60" i="27" s="1"/>
  <c r="H21" i="27"/>
  <c r="H60" i="27" s="1"/>
  <c r="H91" i="27" s="1"/>
  <c r="G21" i="27"/>
  <c r="G60" i="27" s="1"/>
  <c r="G91" i="27" s="1"/>
  <c r="F21" i="27"/>
  <c r="E21" i="27"/>
  <c r="D21" i="27"/>
  <c r="D60" i="27" s="1"/>
  <c r="D91" i="27" s="1"/>
  <c r="C21" i="27"/>
  <c r="B21" i="27"/>
  <c r="B60" i="27" s="1"/>
  <c r="B91" i="27" s="1"/>
  <c r="B20" i="27"/>
  <c r="B59" i="27" s="1"/>
  <c r="B18" i="27"/>
  <c r="B17" i="27"/>
  <c r="B16" i="27"/>
  <c r="B15" i="27"/>
  <c r="B14" i="27"/>
  <c r="B13" i="27"/>
  <c r="B12" i="27"/>
  <c r="B41" i="27" s="1"/>
  <c r="B76" i="27" s="1"/>
  <c r="B115" i="27" s="1"/>
  <c r="B138" i="27" s="1"/>
  <c r="A12" i="27"/>
  <c r="M12" i="27" s="1"/>
  <c r="A17" i="27"/>
  <c r="M14" i="27" s="1"/>
  <c r="A15" i="27"/>
  <c r="M13" i="27" s="1"/>
  <c r="A13" i="27"/>
  <c r="A22" i="27" l="1"/>
  <c r="A42" i="27" s="1"/>
  <c r="A61" i="27" s="1"/>
  <c r="A77" i="27" s="1"/>
  <c r="A92" i="27" s="1"/>
  <c r="A116" i="27" s="1"/>
  <c r="A139" i="27" s="1"/>
  <c r="R42" i="27"/>
  <c r="N42" i="27"/>
  <c r="Q42" i="27"/>
  <c r="T43" i="27"/>
  <c r="P42" i="27"/>
  <c r="U42" i="27"/>
  <c r="T42" i="27"/>
  <c r="S42" i="27"/>
  <c r="U43" i="27"/>
  <c r="C60" i="27"/>
  <c r="O42" i="27"/>
  <c r="G142" i="14"/>
  <c r="G144" i="14"/>
  <c r="G146" i="14"/>
  <c r="G148" i="14"/>
  <c r="G150" i="14"/>
  <c r="G152" i="14"/>
  <c r="G141" i="14"/>
  <c r="G147" i="14"/>
  <c r="G143" i="14"/>
  <c r="G145" i="14"/>
  <c r="G149" i="14"/>
  <c r="G151" i="14"/>
  <c r="K91" i="27"/>
  <c r="I91" i="27"/>
  <c r="J91" i="27"/>
  <c r="B90" i="27"/>
  <c r="E60" i="27"/>
  <c r="E91" i="27" s="1"/>
  <c r="F60" i="27"/>
  <c r="F91" i="27" s="1"/>
  <c r="T14" i="27"/>
  <c r="M145" i="27" l="1"/>
  <c r="C91" i="27"/>
  <c r="I151" i="14"/>
  <c r="I142" i="14"/>
  <c r="I146" i="14"/>
  <c r="I152" i="14"/>
  <c r="I144" i="14"/>
  <c r="I143" i="14"/>
  <c r="I150" i="14"/>
  <c r="I145" i="14"/>
  <c r="I141" i="14"/>
  <c r="I148" i="14"/>
  <c r="I149" i="14"/>
  <c r="I147" i="14"/>
  <c r="L141" i="14"/>
  <c r="L142" i="14"/>
  <c r="L143" i="14"/>
  <c r="L144" i="14"/>
  <c r="L145" i="14"/>
  <c r="L146" i="14"/>
  <c r="L147" i="14"/>
  <c r="L148" i="14"/>
  <c r="AD142" i="14" s="1"/>
  <c r="L149" i="14"/>
  <c r="L151" i="14"/>
  <c r="L150" i="14"/>
  <c r="L152" i="14"/>
  <c r="F141" i="14"/>
  <c r="F142" i="14"/>
  <c r="F143" i="14"/>
  <c r="F144" i="14"/>
  <c r="F145" i="14"/>
  <c r="F146" i="14"/>
  <c r="F147" i="14"/>
  <c r="F148" i="14"/>
  <c r="F149" i="14"/>
  <c r="F151" i="14"/>
  <c r="F150" i="14"/>
  <c r="F152" i="14"/>
  <c r="G153" i="14"/>
  <c r="M141" i="14"/>
  <c r="M143" i="14"/>
  <c r="M145" i="14"/>
  <c r="M147" i="14"/>
  <c r="M142" i="14"/>
  <c r="M144" i="14"/>
  <c r="M146" i="14"/>
  <c r="M148" i="14"/>
  <c r="M149" i="14"/>
  <c r="M150" i="14"/>
  <c r="M151" i="14"/>
  <c r="M152" i="14"/>
  <c r="D141" i="14"/>
  <c r="D143" i="14"/>
  <c r="D145" i="14"/>
  <c r="D147" i="14"/>
  <c r="D149" i="14"/>
  <c r="D150" i="14"/>
  <c r="D151" i="14"/>
  <c r="D152" i="14"/>
  <c r="D142" i="14"/>
  <c r="D144" i="14"/>
  <c r="D146" i="14"/>
  <c r="D148" i="14"/>
  <c r="O142" i="14"/>
  <c r="O144" i="14"/>
  <c r="O146" i="14"/>
  <c r="O148" i="14"/>
  <c r="O149" i="14"/>
  <c r="O150" i="14"/>
  <c r="O151" i="14"/>
  <c r="O152" i="14"/>
  <c r="O145" i="14"/>
  <c r="O143" i="14"/>
  <c r="O141" i="14"/>
  <c r="O147" i="14"/>
  <c r="H142" i="14"/>
  <c r="H144" i="14"/>
  <c r="H146" i="14"/>
  <c r="H148" i="14"/>
  <c r="H149" i="14"/>
  <c r="H150" i="14"/>
  <c r="H151" i="14"/>
  <c r="H152" i="14"/>
  <c r="H143" i="14"/>
  <c r="H141" i="14"/>
  <c r="H147" i="14"/>
  <c r="H145" i="14"/>
  <c r="J149" i="14"/>
  <c r="J150" i="14"/>
  <c r="J151" i="14"/>
  <c r="J152" i="14"/>
  <c r="J142" i="14"/>
  <c r="J144" i="14"/>
  <c r="J146" i="14"/>
  <c r="J148" i="14"/>
  <c r="J141" i="14"/>
  <c r="J143" i="14"/>
  <c r="J145" i="14"/>
  <c r="J147" i="14"/>
  <c r="K141" i="14"/>
  <c r="K143" i="14"/>
  <c r="K145" i="14"/>
  <c r="K147" i="14"/>
  <c r="K149" i="14"/>
  <c r="K150" i="14"/>
  <c r="K151" i="14"/>
  <c r="K152" i="14"/>
  <c r="K142" i="14"/>
  <c r="K148" i="14"/>
  <c r="K146" i="14"/>
  <c r="K144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N145" i="14"/>
  <c r="N152" i="14"/>
  <c r="N141" i="14"/>
  <c r="N144" i="14"/>
  <c r="N147" i="14"/>
  <c r="N150" i="14"/>
  <c r="N142" i="14"/>
  <c r="N143" i="14"/>
  <c r="N146" i="14"/>
  <c r="N148" i="14"/>
  <c r="N149" i="14"/>
  <c r="N151" i="14"/>
  <c r="Q14" i="27"/>
  <c r="R14" i="27"/>
  <c r="P14" i="27"/>
  <c r="N14" i="27"/>
  <c r="S14" i="27"/>
  <c r="U14" i="27"/>
  <c r="U15" i="27" s="1"/>
  <c r="T15" i="27"/>
  <c r="I149" i="27" l="1"/>
  <c r="J141" i="27"/>
  <c r="J151" i="27"/>
  <c r="J147" i="27"/>
  <c r="I147" i="27"/>
  <c r="I141" i="27"/>
  <c r="I151" i="27"/>
  <c r="E139" i="27"/>
  <c r="J149" i="27"/>
  <c r="I143" i="27"/>
  <c r="J145" i="27"/>
  <c r="J143" i="27"/>
  <c r="I145" i="27"/>
  <c r="I144" i="27"/>
  <c r="J146" i="27"/>
  <c r="I148" i="27"/>
  <c r="J142" i="27"/>
  <c r="J152" i="27"/>
  <c r="J150" i="27"/>
  <c r="J139" i="27"/>
  <c r="I146" i="27"/>
  <c r="I142" i="27"/>
  <c r="I139" i="27"/>
  <c r="I150" i="27"/>
  <c r="C139" i="27"/>
  <c r="J144" i="27"/>
  <c r="J148" i="27"/>
  <c r="I152" i="27"/>
  <c r="J140" i="27"/>
  <c r="F140" i="27"/>
  <c r="C140" i="27"/>
  <c r="H140" i="27"/>
  <c r="E140" i="27"/>
  <c r="G140" i="27"/>
  <c r="D140" i="27"/>
  <c r="I140" i="27"/>
  <c r="J153" i="14"/>
  <c r="I153" i="14"/>
  <c r="M153" i="14"/>
  <c r="O153" i="14"/>
  <c r="N153" i="14"/>
  <c r="L153" i="14"/>
  <c r="K153" i="14"/>
  <c r="H153" i="14"/>
  <c r="D153" i="14"/>
  <c r="F153" i="14"/>
  <c r="E153" i="14"/>
  <c r="Q15" i="27"/>
  <c r="N15" i="27"/>
  <c r="S15" i="27"/>
  <c r="P15" i="27"/>
  <c r="O14" i="27"/>
  <c r="T45" i="27"/>
  <c r="T47" i="27"/>
  <c r="T44" i="27"/>
  <c r="T48" i="27"/>
  <c r="T46" i="27"/>
  <c r="R15" i="27"/>
  <c r="U48" i="27"/>
  <c r="I153" i="27" l="1"/>
  <c r="I154" i="27" s="1"/>
  <c r="J153" i="27"/>
  <c r="J154" i="27" s="1"/>
  <c r="D146" i="27"/>
  <c r="D152" i="27"/>
  <c r="D145" i="27"/>
  <c r="D151" i="27"/>
  <c r="D142" i="27"/>
  <c r="D148" i="27"/>
  <c r="D141" i="27"/>
  <c r="D147" i="27"/>
  <c r="D144" i="27"/>
  <c r="D150" i="27"/>
  <c r="D143" i="27"/>
  <c r="D149" i="27"/>
  <c r="E145" i="27"/>
  <c r="E151" i="27"/>
  <c r="E142" i="27"/>
  <c r="E144" i="27"/>
  <c r="E148" i="27"/>
  <c r="E150" i="27"/>
  <c r="E143" i="27"/>
  <c r="E149" i="27"/>
  <c r="E141" i="27"/>
  <c r="E147" i="27"/>
  <c r="E152" i="27"/>
  <c r="E146" i="27"/>
  <c r="H139" i="27"/>
  <c r="O81" i="27"/>
  <c r="O78" i="27"/>
  <c r="F139" i="27"/>
  <c r="G139" i="27"/>
  <c r="D139" i="27"/>
  <c r="P48" i="27"/>
  <c r="P47" i="27"/>
  <c r="P46" i="27"/>
  <c r="P45" i="27"/>
  <c r="P44" i="27"/>
  <c r="P43" i="27"/>
  <c r="N48" i="27"/>
  <c r="N47" i="27"/>
  <c r="N46" i="27"/>
  <c r="N45" i="27"/>
  <c r="N44" i="27"/>
  <c r="N43" i="27"/>
  <c r="T79" i="27"/>
  <c r="O48" i="27"/>
  <c r="O47" i="27"/>
  <c r="O46" i="27"/>
  <c r="O45" i="27"/>
  <c r="O44" i="27"/>
  <c r="O43" i="27"/>
  <c r="T77" i="27"/>
  <c r="T78" i="27"/>
  <c r="T81" i="27"/>
  <c r="U45" i="27"/>
  <c r="U46" i="27"/>
  <c r="T80" i="27"/>
  <c r="O15" i="27"/>
  <c r="U47" i="27"/>
  <c r="U44" i="27"/>
  <c r="T139" i="27"/>
  <c r="L139" i="27" l="1"/>
  <c r="D153" i="27"/>
  <c r="D154" i="27" s="1"/>
  <c r="G141" i="27"/>
  <c r="G143" i="27"/>
  <c r="G147" i="27"/>
  <c r="G149" i="27"/>
  <c r="G146" i="27"/>
  <c r="G152" i="27"/>
  <c r="G142" i="27"/>
  <c r="G148" i="27"/>
  <c r="G145" i="27"/>
  <c r="G151" i="27"/>
  <c r="G144" i="27"/>
  <c r="G150" i="27"/>
  <c r="H146" i="27"/>
  <c r="H152" i="27"/>
  <c r="H145" i="27"/>
  <c r="H151" i="27"/>
  <c r="H144" i="27"/>
  <c r="H150" i="27"/>
  <c r="H143" i="27"/>
  <c r="H149" i="27"/>
  <c r="H142" i="27"/>
  <c r="H148" i="27"/>
  <c r="H147" i="27"/>
  <c r="H141" i="27"/>
  <c r="E153" i="27"/>
  <c r="E154" i="27" s="1"/>
  <c r="F142" i="27"/>
  <c r="F144" i="27"/>
  <c r="F148" i="27"/>
  <c r="F150" i="27"/>
  <c r="F141" i="27"/>
  <c r="F143" i="27"/>
  <c r="F147" i="27"/>
  <c r="F149" i="27"/>
  <c r="F146" i="27"/>
  <c r="F152" i="27"/>
  <c r="F145" i="27"/>
  <c r="F151" i="27"/>
  <c r="T143" i="27"/>
  <c r="N80" i="27"/>
  <c r="N78" i="27"/>
  <c r="N77" i="27"/>
  <c r="N79" i="27"/>
  <c r="N81" i="27"/>
  <c r="T140" i="27"/>
  <c r="T144" i="27"/>
  <c r="T141" i="27"/>
  <c r="T142" i="27"/>
  <c r="S48" i="27"/>
  <c r="S47" i="27"/>
  <c r="S46" i="27"/>
  <c r="S45" i="27"/>
  <c r="S44" i="27"/>
  <c r="S43" i="27"/>
  <c r="Q44" i="27"/>
  <c r="Q43" i="27"/>
  <c r="Q48" i="27"/>
  <c r="Q47" i="27"/>
  <c r="Q46" i="27"/>
  <c r="Q45" i="27"/>
  <c r="R48" i="27"/>
  <c r="R47" i="27"/>
  <c r="R46" i="27"/>
  <c r="R45" i="27"/>
  <c r="R44" i="27"/>
  <c r="R43" i="27"/>
  <c r="U79" i="27"/>
  <c r="O77" i="27"/>
  <c r="O141" i="27"/>
  <c r="U77" i="27"/>
  <c r="O80" i="27"/>
  <c r="O79" i="27"/>
  <c r="U80" i="27"/>
  <c r="U78" i="27"/>
  <c r="U81" i="27"/>
  <c r="P79" i="27"/>
  <c r="P80" i="27"/>
  <c r="P81" i="27"/>
  <c r="P77" i="27"/>
  <c r="P78" i="27"/>
  <c r="C149" i="27" l="1"/>
  <c r="L149" i="27" s="1"/>
  <c r="C147" i="27"/>
  <c r="L147" i="27" s="1"/>
  <c r="C143" i="27"/>
  <c r="L143" i="27" s="1"/>
  <c r="C141" i="27"/>
  <c r="L141" i="27" s="1"/>
  <c r="C150" i="27"/>
  <c r="N143" i="27" s="1"/>
  <c r="C148" i="27"/>
  <c r="N142" i="27" s="1"/>
  <c r="C144" i="27"/>
  <c r="N140" i="27" s="1"/>
  <c r="C142" i="27"/>
  <c r="N139" i="27" s="1"/>
  <c r="C151" i="27"/>
  <c r="L151" i="27" s="1"/>
  <c r="C145" i="27"/>
  <c r="L145" i="27" s="1"/>
  <c r="C152" i="27"/>
  <c r="N144" i="27" s="1"/>
  <c r="C146" i="27"/>
  <c r="N141" i="27" s="1"/>
  <c r="H153" i="27"/>
  <c r="H154" i="27" s="1"/>
  <c r="G153" i="27"/>
  <c r="G154" i="27" s="1"/>
  <c r="F153" i="27"/>
  <c r="F154" i="27" s="1"/>
  <c r="O143" i="27"/>
  <c r="O142" i="27"/>
  <c r="O144" i="27"/>
  <c r="U140" i="27"/>
  <c r="T145" i="27"/>
  <c r="O140" i="27"/>
  <c r="O139" i="27"/>
  <c r="U145" i="27"/>
  <c r="U139" i="27"/>
  <c r="U143" i="27"/>
  <c r="U142" i="27"/>
  <c r="R81" i="27"/>
  <c r="R80" i="27"/>
  <c r="R79" i="27"/>
  <c r="R77" i="27"/>
  <c r="R78" i="27"/>
  <c r="U144" i="27"/>
  <c r="U141" i="27"/>
  <c r="Q80" i="27"/>
  <c r="Q77" i="27"/>
  <c r="Q78" i="27"/>
  <c r="Q81" i="27"/>
  <c r="Q79" i="27"/>
  <c r="S79" i="27"/>
  <c r="S81" i="27"/>
  <c r="S77" i="27"/>
  <c r="S78" i="27"/>
  <c r="S80" i="27"/>
  <c r="P142" i="27"/>
  <c r="P143" i="27"/>
  <c r="P141" i="27"/>
  <c r="P139" i="27"/>
  <c r="P144" i="27"/>
  <c r="P140" i="27"/>
  <c r="C153" i="27" l="1"/>
  <c r="O145" i="27"/>
  <c r="R143" i="27"/>
  <c r="R144" i="27"/>
  <c r="R140" i="27"/>
  <c r="R141" i="27"/>
  <c r="R142" i="27"/>
  <c r="R139" i="27"/>
  <c r="S141" i="27"/>
  <c r="S139" i="27"/>
  <c r="S140" i="27"/>
  <c r="S143" i="27"/>
  <c r="S142" i="27"/>
  <c r="S144" i="27"/>
  <c r="Q139" i="27"/>
  <c r="Q141" i="27"/>
  <c r="Q142" i="27"/>
  <c r="Q144" i="27"/>
  <c r="Q143" i="27"/>
  <c r="Q140" i="27"/>
  <c r="P145" i="27"/>
  <c r="L153" i="27" l="1"/>
  <c r="M111" i="27" s="1"/>
  <c r="C154" i="27"/>
  <c r="N145" i="27" s="1"/>
  <c r="S145" i="27"/>
  <c r="Q145" i="27"/>
  <c r="R145" i="27"/>
  <c r="A79" i="25" l="1"/>
  <c r="A77" i="25"/>
  <c r="A75" i="25"/>
  <c r="A73" i="25"/>
  <c r="A71" i="25"/>
  <c r="A188" i="14"/>
  <c r="A184" i="14"/>
  <c r="A182" i="14"/>
  <c r="A180" i="14"/>
  <c r="A178" i="14"/>
  <c r="A176" i="14"/>
  <c r="K73" i="25" l="1"/>
  <c r="I73" i="25"/>
  <c r="K72" i="25"/>
  <c r="J72" i="25"/>
  <c r="I72" i="25"/>
  <c r="L74" i="25"/>
  <c r="K74" i="25"/>
  <c r="J74" i="25"/>
  <c r="I74" i="25"/>
  <c r="H74" i="25"/>
  <c r="L71" i="25"/>
  <c r="K71" i="25"/>
  <c r="J71" i="25"/>
  <c r="L73" i="25"/>
  <c r="J73" i="25"/>
  <c r="H73" i="25"/>
  <c r="L72" i="25"/>
  <c r="H72" i="25"/>
  <c r="L70" i="25"/>
  <c r="K70" i="25"/>
  <c r="I71" i="25"/>
  <c r="H71" i="25"/>
  <c r="J70" i="25"/>
  <c r="I70" i="25"/>
  <c r="H70" i="25"/>
  <c r="J69" i="25"/>
  <c r="I69" i="25"/>
  <c r="L69" i="25"/>
  <c r="K69" i="25"/>
  <c r="H68" i="25"/>
  <c r="J47" i="25"/>
  <c r="K47" i="25"/>
  <c r="I47" i="25"/>
  <c r="J48" i="25"/>
  <c r="K48" i="25"/>
  <c r="L48" i="25"/>
  <c r="I48" i="25"/>
  <c r="J50" i="25"/>
  <c r="K49" i="25"/>
  <c r="J49" i="25"/>
  <c r="L50" i="25"/>
  <c r="K50" i="25"/>
  <c r="I50" i="25"/>
  <c r="H50" i="25"/>
  <c r="L49" i="25"/>
  <c r="I49" i="25"/>
  <c r="H49" i="25"/>
  <c r="L47" i="25"/>
  <c r="H46" i="25"/>
  <c r="L61" i="25"/>
  <c r="K61" i="25"/>
  <c r="J61" i="25"/>
  <c r="I61" i="25"/>
  <c r="L60" i="25"/>
  <c r="K60" i="25"/>
  <c r="J60" i="25"/>
  <c r="I60" i="25"/>
  <c r="H61" i="25"/>
  <c r="L59" i="25"/>
  <c r="K59" i="25"/>
  <c r="J59" i="25"/>
  <c r="I59" i="25"/>
  <c r="H60" i="25"/>
  <c r="H59" i="25"/>
  <c r="L58" i="25"/>
  <c r="K58" i="25"/>
  <c r="J58" i="25"/>
  <c r="I58" i="25"/>
  <c r="H57" i="25"/>
  <c r="L37" i="25"/>
  <c r="K37" i="25"/>
  <c r="J37" i="25"/>
  <c r="I37" i="25"/>
  <c r="L36" i="25"/>
  <c r="K36" i="25"/>
  <c r="J36" i="25"/>
  <c r="I36" i="25"/>
  <c r="L35" i="25"/>
  <c r="K35" i="25"/>
  <c r="J35" i="25"/>
  <c r="I35" i="25"/>
  <c r="L34" i="25"/>
  <c r="K34" i="25"/>
  <c r="J34" i="25"/>
  <c r="I34" i="25"/>
  <c r="L33" i="25"/>
  <c r="K33" i="25"/>
  <c r="J33" i="25"/>
  <c r="I33" i="25"/>
  <c r="K32" i="25"/>
  <c r="J32" i="25"/>
  <c r="I32" i="25"/>
  <c r="L32" i="25"/>
  <c r="H31" i="25"/>
  <c r="F31" i="25"/>
  <c r="L31" i="25" s="1"/>
  <c r="L20" i="25"/>
  <c r="K20" i="25"/>
  <c r="J20" i="25"/>
  <c r="I20" i="25"/>
  <c r="L19" i="25"/>
  <c r="K19" i="25"/>
  <c r="J19" i="25"/>
  <c r="I19" i="25"/>
  <c r="L18" i="25"/>
  <c r="K18" i="25"/>
  <c r="J18" i="25"/>
  <c r="I18" i="25"/>
  <c r="L17" i="25"/>
  <c r="J17" i="25"/>
  <c r="L16" i="25"/>
  <c r="K16" i="25"/>
  <c r="J16" i="25"/>
  <c r="K17" i="25"/>
  <c r="J13" i="25"/>
  <c r="I13" i="25"/>
  <c r="L13" i="25"/>
  <c r="K13" i="25"/>
  <c r="L12" i="25"/>
  <c r="H12" i="25"/>
  <c r="E12" i="25"/>
  <c r="K12" i="25" s="1"/>
  <c r="D12" i="25"/>
  <c r="D31" i="25" s="1"/>
  <c r="D46" i="25" s="1"/>
  <c r="J46" i="25" s="1"/>
  <c r="C12" i="25"/>
  <c r="I12" i="25" s="1"/>
  <c r="B12" i="25"/>
  <c r="B31" i="25" s="1"/>
  <c r="B57" i="25" s="1"/>
  <c r="B11" i="25"/>
  <c r="L5" i="25"/>
  <c r="I5" i="25"/>
  <c r="K5" i="25"/>
  <c r="J5" i="25"/>
  <c r="L2" i="25"/>
  <c r="K2" i="25"/>
  <c r="J2" i="25"/>
  <c r="I2" i="25"/>
  <c r="H2" i="25"/>
  <c r="B87" i="23"/>
  <c r="B86" i="23"/>
  <c r="B85" i="23"/>
  <c r="B84" i="23"/>
  <c r="B83" i="23"/>
  <c r="B82" i="23"/>
  <c r="B81" i="23"/>
  <c r="B80" i="23"/>
  <c r="B79" i="23"/>
  <c r="B78" i="23"/>
  <c r="B77" i="23"/>
  <c r="A76" i="23"/>
  <c r="R76" i="23" s="1"/>
  <c r="B57" i="23"/>
  <c r="B56" i="23"/>
  <c r="B55" i="23"/>
  <c r="B54" i="23"/>
  <c r="B53" i="23"/>
  <c r="B52" i="23"/>
  <c r="B51" i="23"/>
  <c r="B50" i="23"/>
  <c r="B49" i="23"/>
  <c r="B48" i="23"/>
  <c r="B43" i="23"/>
  <c r="B42" i="23"/>
  <c r="A41" i="23"/>
  <c r="R41" i="23" s="1"/>
  <c r="A56" i="23"/>
  <c r="R48" i="23" s="1"/>
  <c r="A54" i="23"/>
  <c r="R47" i="23" s="1"/>
  <c r="A52" i="23"/>
  <c r="R46" i="23" s="1"/>
  <c r="A50" i="23"/>
  <c r="R45" i="23" s="1"/>
  <c r="A48" i="23"/>
  <c r="R44" i="23" s="1"/>
  <c r="R43" i="23"/>
  <c r="B21" i="23"/>
  <c r="B60" i="23" s="1"/>
  <c r="B20" i="23"/>
  <c r="B18" i="23"/>
  <c r="B17" i="23"/>
  <c r="B16" i="23"/>
  <c r="B15" i="23"/>
  <c r="B14" i="23"/>
  <c r="B13" i="23"/>
  <c r="B12" i="23"/>
  <c r="B41" i="23" s="1"/>
  <c r="B76" i="23" s="1"/>
  <c r="A12" i="23"/>
  <c r="R12" i="23" s="1"/>
  <c r="A17" i="23"/>
  <c r="R14" i="23" s="1"/>
  <c r="A15" i="23"/>
  <c r="R13" i="23" s="1"/>
  <c r="A42" i="23"/>
  <c r="J4" i="25" l="1"/>
  <c r="L4" i="25"/>
  <c r="K4" i="25"/>
  <c r="B30" i="25"/>
  <c r="B59" i="23"/>
  <c r="AB42" i="23"/>
  <c r="X42" i="23"/>
  <c r="T42" i="23"/>
  <c r="W42" i="23"/>
  <c r="V42" i="23"/>
  <c r="AC42" i="23"/>
  <c r="Y42" i="23"/>
  <c r="U42" i="23"/>
  <c r="AA42" i="23"/>
  <c r="Z42" i="23"/>
  <c r="A61" i="23"/>
  <c r="A77" i="23" s="1"/>
  <c r="C60" i="23"/>
  <c r="AC43" i="23"/>
  <c r="V43" i="23"/>
  <c r="AA43" i="23"/>
  <c r="T43" i="23"/>
  <c r="Y43" i="23"/>
  <c r="U43" i="23"/>
  <c r="W43" i="23"/>
  <c r="Z43" i="23"/>
  <c r="AB43" i="23"/>
  <c r="X43" i="23"/>
  <c r="D68" i="25"/>
  <c r="J68" i="25" s="1"/>
  <c r="F46" i="25"/>
  <c r="B46" i="25"/>
  <c r="B68" i="25" s="1"/>
  <c r="E31" i="25"/>
  <c r="F57" i="25"/>
  <c r="L57" i="25" s="1"/>
  <c r="J12" i="25"/>
  <c r="J31" i="25"/>
  <c r="D57" i="25"/>
  <c r="J57" i="25" s="1"/>
  <c r="C31" i="25"/>
  <c r="C46" i="25" s="1"/>
  <c r="B56" i="25" l="1"/>
  <c r="B45" i="25"/>
  <c r="B67" i="25"/>
  <c r="I46" i="25"/>
  <c r="C68" i="25"/>
  <c r="I68" i="25" s="1"/>
  <c r="L46" i="25"/>
  <c r="F68" i="25"/>
  <c r="L68" i="25" s="1"/>
  <c r="K31" i="25"/>
  <c r="E46" i="25"/>
  <c r="AE12" i="23"/>
  <c r="E57" i="25"/>
  <c r="K57" i="25" s="1"/>
  <c r="C57" i="25"/>
  <c r="I57" i="25" s="1"/>
  <c r="I31" i="25"/>
  <c r="Y14" i="23"/>
  <c r="Y13" i="23"/>
  <c r="AE14" i="23" l="1"/>
  <c r="AE13" i="23"/>
  <c r="K46" i="25"/>
  <c r="E68" i="25"/>
  <c r="K68" i="25" s="1"/>
  <c r="X13" i="23"/>
  <c r="X14" i="23"/>
  <c r="T14" i="23"/>
  <c r="T13" i="23"/>
  <c r="AC14" i="23"/>
  <c r="AC13" i="23"/>
  <c r="V14" i="23"/>
  <c r="V13" i="23"/>
  <c r="S13" i="23"/>
  <c r="S14" i="23"/>
  <c r="U14" i="23"/>
  <c r="U13" i="23"/>
  <c r="W14" i="23"/>
  <c r="W13" i="23"/>
  <c r="Z14" i="23"/>
  <c r="Z13" i="23"/>
  <c r="Y12" i="23"/>
  <c r="AA13" i="23"/>
  <c r="AA14" i="23"/>
  <c r="AD14" i="23"/>
  <c r="AD13" i="23"/>
  <c r="AB13" i="23"/>
  <c r="AB14" i="23"/>
  <c r="Y48" i="23" l="1"/>
  <c r="Y47" i="23"/>
  <c r="Y46" i="23"/>
  <c r="Y45" i="23"/>
  <c r="Y44" i="23"/>
  <c r="AC12" i="23"/>
  <c r="U12" i="23"/>
  <c r="AE41" i="23"/>
  <c r="Z12" i="23"/>
  <c r="AD12" i="23"/>
  <c r="V12" i="23"/>
  <c r="X12" i="23"/>
  <c r="AB12" i="23"/>
  <c r="AA12" i="23"/>
  <c r="S12" i="23"/>
  <c r="W12" i="23"/>
  <c r="T12" i="23"/>
  <c r="Y41" i="23"/>
  <c r="S48" i="23" l="1"/>
  <c r="S46" i="23"/>
  <c r="S45" i="23"/>
  <c r="S47" i="23"/>
  <c r="AB48" i="23"/>
  <c r="AB47" i="23"/>
  <c r="AB46" i="23"/>
  <c r="AB45" i="23"/>
  <c r="AB44" i="23"/>
  <c r="AA48" i="23"/>
  <c r="AA47" i="23"/>
  <c r="AA46" i="23"/>
  <c r="AA45" i="23"/>
  <c r="AA44" i="23"/>
  <c r="AE48" i="23"/>
  <c r="AE47" i="23"/>
  <c r="AE46" i="23"/>
  <c r="AE45" i="23"/>
  <c r="AE44" i="23"/>
  <c r="T48" i="23"/>
  <c r="T47" i="23"/>
  <c r="T46" i="23"/>
  <c r="T45" i="23"/>
  <c r="T44" i="23"/>
  <c r="AC44" i="23"/>
  <c r="AC45" i="23"/>
  <c r="AC48" i="23"/>
  <c r="AC47" i="23"/>
  <c r="AC46" i="23"/>
  <c r="Z45" i="23"/>
  <c r="Z48" i="23"/>
  <c r="Z44" i="23"/>
  <c r="Z47" i="23"/>
  <c r="Z46" i="23"/>
  <c r="U48" i="23"/>
  <c r="U47" i="23"/>
  <c r="U46" i="23"/>
  <c r="U45" i="23"/>
  <c r="U44" i="23"/>
  <c r="V46" i="23"/>
  <c r="V47" i="23"/>
  <c r="V45" i="23"/>
  <c r="V44" i="23"/>
  <c r="Y81" i="23"/>
  <c r="Y80" i="23"/>
  <c r="Y79" i="23"/>
  <c r="Y78" i="23"/>
  <c r="Y77" i="23"/>
  <c r="W47" i="23"/>
  <c r="W45" i="23"/>
  <c r="W48" i="23"/>
  <c r="W46" i="23"/>
  <c r="W44" i="23"/>
  <c r="X48" i="23"/>
  <c r="X47" i="23"/>
  <c r="X46" i="23"/>
  <c r="X45" i="23"/>
  <c r="X44" i="23"/>
  <c r="AD45" i="23"/>
  <c r="AD47" i="23"/>
  <c r="AD46" i="23"/>
  <c r="AD48" i="23"/>
  <c r="AD44" i="23"/>
  <c r="V48" i="23"/>
  <c r="V41" i="23"/>
  <c r="Y76" i="23"/>
  <c r="U41" i="23"/>
  <c r="T41" i="23"/>
  <c r="W41" i="23"/>
  <c r="Z41" i="23"/>
  <c r="S41" i="23"/>
  <c r="AA41" i="23"/>
  <c r="AE76" i="23"/>
  <c r="AB41" i="23"/>
  <c r="X41" i="23"/>
  <c r="AD41" i="23"/>
  <c r="AC41" i="23"/>
  <c r="S81" i="23" l="1"/>
  <c r="S79" i="23"/>
  <c r="S77" i="23"/>
  <c r="S80" i="23"/>
  <c r="S78" i="23"/>
  <c r="AC78" i="23"/>
  <c r="AC81" i="23"/>
  <c r="AC80" i="23"/>
  <c r="AC79" i="23"/>
  <c r="AC77" i="23"/>
  <c r="AB81" i="23"/>
  <c r="AB80" i="23"/>
  <c r="AB79" i="23"/>
  <c r="AB78" i="23"/>
  <c r="AB77" i="23"/>
  <c r="AE81" i="23"/>
  <c r="AE80" i="23"/>
  <c r="AE79" i="23"/>
  <c r="AE78" i="23"/>
  <c r="AE77" i="23"/>
  <c r="AA81" i="23"/>
  <c r="AA80" i="23"/>
  <c r="AA79" i="23"/>
  <c r="AA78" i="23"/>
  <c r="AA77" i="23"/>
  <c r="T81" i="23"/>
  <c r="T80" i="23"/>
  <c r="T79" i="23"/>
  <c r="T78" i="23"/>
  <c r="T77" i="23"/>
  <c r="Z81" i="23"/>
  <c r="Z77" i="23"/>
  <c r="Z78" i="23"/>
  <c r="Z80" i="23"/>
  <c r="Z79" i="23"/>
  <c r="U81" i="23"/>
  <c r="U80" i="23"/>
  <c r="U79" i="23"/>
  <c r="U78" i="23"/>
  <c r="U77" i="23"/>
  <c r="X81" i="23"/>
  <c r="X80" i="23"/>
  <c r="X79" i="23"/>
  <c r="X78" i="23"/>
  <c r="X77" i="23"/>
  <c r="V81" i="23"/>
  <c r="V78" i="23"/>
  <c r="V80" i="23"/>
  <c r="V79" i="23"/>
  <c r="V77" i="23"/>
  <c r="AD81" i="23"/>
  <c r="AD80" i="23"/>
  <c r="AD77" i="23"/>
  <c r="AD79" i="23"/>
  <c r="AD78" i="23"/>
  <c r="W78" i="23"/>
  <c r="W81" i="23"/>
  <c r="W80" i="23"/>
  <c r="W79" i="23"/>
  <c r="W77" i="23"/>
  <c r="Z76" i="23"/>
  <c r="T76" i="23"/>
  <c r="AB76" i="23"/>
  <c r="AA76" i="23"/>
  <c r="W76" i="23"/>
  <c r="U76" i="23"/>
  <c r="AC76" i="23"/>
  <c r="X76" i="23"/>
  <c r="AD76" i="23"/>
  <c r="S76" i="23"/>
  <c r="V76" i="23"/>
  <c r="B88" i="21" l="1"/>
  <c r="B87" i="21"/>
  <c r="B86" i="21"/>
  <c r="B85" i="21"/>
  <c r="B84" i="21"/>
  <c r="B83" i="21"/>
  <c r="B82" i="21"/>
  <c r="B81" i="21"/>
  <c r="B80" i="21"/>
  <c r="B79" i="21"/>
  <c r="B78" i="21"/>
  <c r="B77" i="21"/>
  <c r="A76" i="21"/>
  <c r="R76" i="21" s="1"/>
  <c r="A87" i="21"/>
  <c r="R81" i="21" s="1"/>
  <c r="A85" i="21"/>
  <c r="R80" i="21" s="1"/>
  <c r="A83" i="21"/>
  <c r="R79" i="21" s="1"/>
  <c r="A81" i="21"/>
  <c r="R78" i="21" s="1"/>
  <c r="A79" i="21"/>
  <c r="R77" i="21" s="1"/>
  <c r="A41" i="21"/>
  <c r="R41" i="21" s="1"/>
  <c r="A56" i="21"/>
  <c r="R48" i="21" s="1"/>
  <c r="A54" i="21"/>
  <c r="R47" i="21" s="1"/>
  <c r="A52" i="21"/>
  <c r="R46" i="21" s="1"/>
  <c r="A50" i="21"/>
  <c r="R45" i="21" s="1"/>
  <c r="A48" i="21"/>
  <c r="R44" i="21" s="1"/>
  <c r="A46" i="21"/>
  <c r="R43" i="21" s="1"/>
  <c r="B21" i="21"/>
  <c r="B60" i="21" s="1"/>
  <c r="B20" i="21"/>
  <c r="B18" i="21"/>
  <c r="B17" i="21"/>
  <c r="B16" i="21"/>
  <c r="B15" i="21"/>
  <c r="B14" i="21"/>
  <c r="B13" i="21"/>
  <c r="B12" i="21"/>
  <c r="B41" i="21" s="1"/>
  <c r="B76" i="21" s="1"/>
  <c r="A12" i="21"/>
  <c r="R12" i="21" s="1"/>
  <c r="A17" i="21"/>
  <c r="R14" i="21" s="1"/>
  <c r="A15" i="21"/>
  <c r="R13" i="21" s="1"/>
  <c r="A13" i="21"/>
  <c r="A22" i="21" s="1"/>
  <c r="A42" i="21" s="1"/>
  <c r="P51" i="19"/>
  <c r="N51" i="19"/>
  <c r="L51" i="19"/>
  <c r="J51" i="19"/>
  <c r="O50" i="19"/>
  <c r="M50" i="19"/>
  <c r="K50" i="19"/>
  <c r="P52" i="19"/>
  <c r="O52" i="19"/>
  <c r="N52" i="19"/>
  <c r="M52" i="19"/>
  <c r="L52" i="19"/>
  <c r="K52" i="19"/>
  <c r="J52" i="19"/>
  <c r="O51" i="19"/>
  <c r="M51" i="19"/>
  <c r="K51" i="19"/>
  <c r="J49" i="19"/>
  <c r="P50" i="19"/>
  <c r="N50" i="19"/>
  <c r="L50" i="19"/>
  <c r="J50" i="19"/>
  <c r="P49" i="19"/>
  <c r="O49" i="19"/>
  <c r="N49" i="19"/>
  <c r="M49" i="19"/>
  <c r="L49" i="19"/>
  <c r="K49" i="19"/>
  <c r="P48" i="19"/>
  <c r="O48" i="19"/>
  <c r="N48" i="19"/>
  <c r="M48" i="19"/>
  <c r="L48" i="19"/>
  <c r="K48" i="19"/>
  <c r="J48" i="19"/>
  <c r="P47" i="19"/>
  <c r="N47" i="19"/>
  <c r="L47" i="19"/>
  <c r="O47" i="19"/>
  <c r="M47" i="19"/>
  <c r="K47" i="19"/>
  <c r="J46" i="19"/>
  <c r="P37" i="19"/>
  <c r="O37" i="19"/>
  <c r="N37" i="19"/>
  <c r="K37" i="19"/>
  <c r="N36" i="19"/>
  <c r="M36" i="19"/>
  <c r="K36" i="19"/>
  <c r="P35" i="19"/>
  <c r="N35" i="19"/>
  <c r="M35" i="19"/>
  <c r="L35" i="19"/>
  <c r="M37" i="19"/>
  <c r="L37" i="19"/>
  <c r="O34" i="19"/>
  <c r="M34" i="19"/>
  <c r="L34" i="19"/>
  <c r="K34" i="19"/>
  <c r="P36" i="19"/>
  <c r="O36" i="19"/>
  <c r="L36" i="19"/>
  <c r="O35" i="19"/>
  <c r="K35" i="19"/>
  <c r="P33" i="19"/>
  <c r="M33" i="19"/>
  <c r="L33" i="19"/>
  <c r="P34" i="19"/>
  <c r="N34" i="19"/>
  <c r="O33" i="19"/>
  <c r="N33" i="19"/>
  <c r="K33" i="19"/>
  <c r="P32" i="19"/>
  <c r="O32" i="19"/>
  <c r="N32" i="19"/>
  <c r="M32" i="19"/>
  <c r="L32" i="19"/>
  <c r="K32" i="19"/>
  <c r="J31" i="19"/>
  <c r="P31" i="19"/>
  <c r="P20" i="19"/>
  <c r="N20" i="19"/>
  <c r="M20" i="19"/>
  <c r="P19" i="19"/>
  <c r="O19" i="19"/>
  <c r="M19" i="19"/>
  <c r="L19" i="19"/>
  <c r="K19" i="19"/>
  <c r="P18" i="19"/>
  <c r="O18" i="19"/>
  <c r="N18" i="19"/>
  <c r="L18" i="19"/>
  <c r="K18" i="19"/>
  <c r="O17" i="19"/>
  <c r="N17" i="19"/>
  <c r="M17" i="19"/>
  <c r="K17" i="19"/>
  <c r="O20" i="19"/>
  <c r="K20" i="19"/>
  <c r="N19" i="19"/>
  <c r="P16" i="19"/>
  <c r="N16" i="19"/>
  <c r="M18" i="19"/>
  <c r="P17" i="19"/>
  <c r="L17" i="19"/>
  <c r="M15" i="19"/>
  <c r="L15" i="19"/>
  <c r="K15" i="19"/>
  <c r="O16" i="19"/>
  <c r="M16" i="19"/>
  <c r="K16" i="19"/>
  <c r="P15" i="19"/>
  <c r="O15" i="19"/>
  <c r="N15" i="19"/>
  <c r="P13" i="19"/>
  <c r="O13" i="19"/>
  <c r="N13" i="19"/>
  <c r="L13" i="19"/>
  <c r="Q13" i="19" s="1"/>
  <c r="M13" i="19"/>
  <c r="P12" i="19"/>
  <c r="J12" i="19"/>
  <c r="M31" i="19"/>
  <c r="L31" i="19"/>
  <c r="B12" i="19"/>
  <c r="B31" i="19" s="1"/>
  <c r="B46" i="19" s="1"/>
  <c r="P5" i="19"/>
  <c r="N5" i="19"/>
  <c r="M5" i="19"/>
  <c r="K5" i="19"/>
  <c r="O5" i="19"/>
  <c r="L5" i="19"/>
  <c r="P2" i="19"/>
  <c r="O2" i="19"/>
  <c r="N2" i="19"/>
  <c r="M2" i="19"/>
  <c r="L2" i="19"/>
  <c r="K2" i="19"/>
  <c r="J2" i="19"/>
  <c r="Q52" i="19" l="1"/>
  <c r="AB42" i="21"/>
  <c r="X42" i="21"/>
  <c r="T42" i="21"/>
  <c r="AA42" i="21"/>
  <c r="W42" i="21"/>
  <c r="S42" i="21"/>
  <c r="Z42" i="21"/>
  <c r="AC42" i="21"/>
  <c r="Y42" i="21"/>
  <c r="U42" i="21"/>
  <c r="V42" i="21"/>
  <c r="R36" i="19"/>
  <c r="Q18" i="19"/>
  <c r="R37" i="19"/>
  <c r="R50" i="19"/>
  <c r="Q33" i="19"/>
  <c r="Q49" i="19"/>
  <c r="Q47" i="19"/>
  <c r="R19" i="19"/>
  <c r="R17" i="19"/>
  <c r="A61" i="21"/>
  <c r="A77" i="21" s="1"/>
  <c r="C60" i="21"/>
  <c r="AB43" i="21"/>
  <c r="T43" i="21"/>
  <c r="U43" i="21"/>
  <c r="Y43" i="21"/>
  <c r="AC43" i="21"/>
  <c r="X43" i="21"/>
  <c r="V43" i="21"/>
  <c r="AA43" i="21"/>
  <c r="Z43" i="21"/>
  <c r="W43" i="21"/>
  <c r="B59" i="21"/>
  <c r="Q51" i="19"/>
  <c r="Q36" i="19"/>
  <c r="R34" i="19"/>
  <c r="R32" i="19"/>
  <c r="R13" i="19"/>
  <c r="H46" i="19"/>
  <c r="P46" i="19" s="1"/>
  <c r="D46" i="19"/>
  <c r="L46" i="19" s="1"/>
  <c r="E46" i="19"/>
  <c r="M46" i="19" s="1"/>
  <c r="Q48" i="19"/>
  <c r="R51" i="19"/>
  <c r="R33" i="19"/>
  <c r="Q35" i="19"/>
  <c r="Q32" i="19"/>
  <c r="R35" i="19"/>
  <c r="R16" i="19"/>
  <c r="R15" i="19"/>
  <c r="R18" i="19"/>
  <c r="R20" i="19"/>
  <c r="R5" i="19"/>
  <c r="R52" i="19"/>
  <c r="Q50" i="19"/>
  <c r="R49" i="19"/>
  <c r="R48" i="19"/>
  <c r="R47" i="19"/>
  <c r="Q15" i="19"/>
  <c r="Q17" i="19"/>
  <c r="L12" i="19"/>
  <c r="M12" i="19"/>
  <c r="Q5" i="19"/>
  <c r="Q19" i="19"/>
  <c r="Q34" i="19"/>
  <c r="Q37" i="19"/>
  <c r="L20" i="19"/>
  <c r="Q20" i="19" s="1"/>
  <c r="N12" i="19"/>
  <c r="L16" i="19"/>
  <c r="Q16" i="19" s="1"/>
  <c r="K12" i="19"/>
  <c r="O12" i="19"/>
  <c r="B11" i="19"/>
  <c r="O4" i="19" l="1"/>
  <c r="N4" i="19"/>
  <c r="M4" i="19"/>
  <c r="P4" i="19"/>
  <c r="L4" i="19"/>
  <c r="K4" i="19"/>
  <c r="S36" i="19"/>
  <c r="S50" i="19"/>
  <c r="S37" i="19"/>
  <c r="S47" i="19"/>
  <c r="S33" i="19"/>
  <c r="S18" i="19"/>
  <c r="S19" i="19"/>
  <c r="S51" i="19"/>
  <c r="S49" i="19"/>
  <c r="S32" i="19"/>
  <c r="S17" i="19"/>
  <c r="S13" i="19"/>
  <c r="S34" i="19"/>
  <c r="S16" i="19"/>
  <c r="S15" i="19"/>
  <c r="S52" i="19"/>
  <c r="S48" i="19"/>
  <c r="S35" i="19"/>
  <c r="S20" i="19"/>
  <c r="S5" i="19"/>
  <c r="O31" i="19"/>
  <c r="G46" i="19"/>
  <c r="O46" i="19" s="1"/>
  <c r="K31" i="19"/>
  <c r="C46" i="19"/>
  <c r="K46" i="19" s="1"/>
  <c r="N31" i="19"/>
  <c r="F46" i="19"/>
  <c r="N46" i="19" s="1"/>
  <c r="AC14" i="21"/>
  <c r="B30" i="19"/>
  <c r="Q4" i="19" l="1"/>
  <c r="R4" i="19"/>
  <c r="B45" i="19"/>
  <c r="AC12" i="21"/>
  <c r="AC13" i="21"/>
  <c r="V14" i="21"/>
  <c r="V13" i="21"/>
  <c r="S14" i="21"/>
  <c r="S13" i="21"/>
  <c r="AD14" i="21"/>
  <c r="AD13" i="21"/>
  <c r="T13" i="21"/>
  <c r="T14" i="21"/>
  <c r="U14" i="21"/>
  <c r="U13" i="21"/>
  <c r="W14" i="21"/>
  <c r="W13" i="21"/>
  <c r="AE14" i="21"/>
  <c r="AE13" i="21"/>
  <c r="AA14" i="21"/>
  <c r="AA13" i="21"/>
  <c r="Y14" i="21"/>
  <c r="Y13" i="21"/>
  <c r="Z14" i="21"/>
  <c r="Z13" i="21"/>
  <c r="X13" i="21"/>
  <c r="X14" i="21"/>
  <c r="AB13" i="21"/>
  <c r="AB14" i="21"/>
  <c r="S4" i="19" l="1"/>
  <c r="N3" i="19"/>
  <c r="O3" i="19"/>
  <c r="L3" i="19"/>
  <c r="M3" i="19"/>
  <c r="P3" i="19"/>
  <c r="K3" i="19"/>
  <c r="AC44" i="21"/>
  <c r="V12" i="21"/>
  <c r="X12" i="21"/>
  <c r="U12" i="21"/>
  <c r="AA12" i="21"/>
  <c r="Y12" i="21"/>
  <c r="W12" i="21"/>
  <c r="AD12" i="21"/>
  <c r="S12" i="21"/>
  <c r="T12" i="21"/>
  <c r="Z12" i="21"/>
  <c r="AE12" i="21"/>
  <c r="AB12" i="21"/>
  <c r="Q3" i="19" l="1"/>
  <c r="R3" i="19"/>
  <c r="S48" i="21"/>
  <c r="S46" i="21"/>
  <c r="S44" i="21"/>
  <c r="S47" i="21"/>
  <c r="S45" i="21"/>
  <c r="S43" i="21"/>
  <c r="AC48" i="21"/>
  <c r="AC45" i="21"/>
  <c r="AC41" i="21"/>
  <c r="AC46" i="21"/>
  <c r="AC47" i="21"/>
  <c r="X48" i="21"/>
  <c r="X47" i="21"/>
  <c r="X46" i="21"/>
  <c r="X45" i="21"/>
  <c r="X44" i="21"/>
  <c r="Z48" i="21"/>
  <c r="Z47" i="21"/>
  <c r="Z46" i="21"/>
  <c r="Z45" i="21"/>
  <c r="Z44" i="21"/>
  <c r="AA47" i="21"/>
  <c r="AA46" i="21"/>
  <c r="AA44" i="21"/>
  <c r="AA45" i="21"/>
  <c r="AA48" i="21"/>
  <c r="AD48" i="21"/>
  <c r="AD47" i="21"/>
  <c r="AD46" i="21"/>
  <c r="AD45" i="21"/>
  <c r="AD44" i="21"/>
  <c r="AB48" i="21"/>
  <c r="AB47" i="21"/>
  <c r="AB46" i="21"/>
  <c r="AB45" i="21"/>
  <c r="AB44" i="21"/>
  <c r="W45" i="21"/>
  <c r="W47" i="21"/>
  <c r="W46" i="21"/>
  <c r="W44" i="21"/>
  <c r="W48" i="21"/>
  <c r="U48" i="21"/>
  <c r="U47" i="21"/>
  <c r="U44" i="21"/>
  <c r="U46" i="21"/>
  <c r="U45" i="21"/>
  <c r="V48" i="21"/>
  <c r="V47" i="21"/>
  <c r="V46" i="21"/>
  <c r="V45" i="21"/>
  <c r="V44" i="21"/>
  <c r="T48" i="21"/>
  <c r="T47" i="21"/>
  <c r="T46" i="21"/>
  <c r="T45" i="21"/>
  <c r="T44" i="21"/>
  <c r="Y48" i="21"/>
  <c r="Y47" i="21"/>
  <c r="Y46" i="21"/>
  <c r="Y45" i="21"/>
  <c r="Y44" i="21"/>
  <c r="AE47" i="21"/>
  <c r="AE45" i="21"/>
  <c r="AE48" i="21"/>
  <c r="AE46" i="21"/>
  <c r="AE44" i="21"/>
  <c r="AE41" i="21"/>
  <c r="AD41" i="21"/>
  <c r="U41" i="21"/>
  <c r="Y41" i="21"/>
  <c r="Z41" i="21"/>
  <c r="V41" i="21"/>
  <c r="T41" i="21"/>
  <c r="AB41" i="21"/>
  <c r="S41" i="21"/>
  <c r="W41" i="21"/>
  <c r="AA41" i="21"/>
  <c r="X41" i="21"/>
  <c r="S3" i="19" l="1"/>
  <c r="S80" i="21"/>
  <c r="S78" i="21"/>
  <c r="S79" i="21"/>
  <c r="S81" i="21"/>
  <c r="S77" i="21"/>
  <c r="AC76" i="21"/>
  <c r="AC81" i="21"/>
  <c r="AC80" i="21"/>
  <c r="AC77" i="21"/>
  <c r="AC79" i="21"/>
  <c r="AC78" i="21"/>
  <c r="AA81" i="21"/>
  <c r="AA79" i="21"/>
  <c r="AA77" i="21"/>
  <c r="AA80" i="21"/>
  <c r="AA78" i="21"/>
  <c r="AE81" i="21"/>
  <c r="AE79" i="21"/>
  <c r="AE77" i="21"/>
  <c r="AE80" i="21"/>
  <c r="AE78" i="21"/>
  <c r="AB81" i="21"/>
  <c r="AB79" i="21"/>
  <c r="AB77" i="21"/>
  <c r="AB78" i="21"/>
  <c r="T80" i="21"/>
  <c r="T78" i="21"/>
  <c r="T81" i="21"/>
  <c r="T79" i="21"/>
  <c r="T77" i="21"/>
  <c r="Z81" i="21"/>
  <c r="Z80" i="21"/>
  <c r="Z79" i="21"/>
  <c r="Z78" i="21"/>
  <c r="Z77" i="21"/>
  <c r="U81" i="21"/>
  <c r="U80" i="21"/>
  <c r="U79" i="21"/>
  <c r="U78" i="21"/>
  <c r="U77" i="21"/>
  <c r="AD81" i="21"/>
  <c r="AD80" i="21"/>
  <c r="AD79" i="21"/>
  <c r="AD78" i="21"/>
  <c r="AD77" i="21"/>
  <c r="Y81" i="21"/>
  <c r="Y80" i="21"/>
  <c r="Y79" i="21"/>
  <c r="Y78" i="21"/>
  <c r="Y77" i="21"/>
  <c r="W81" i="21"/>
  <c r="W80" i="21"/>
  <c r="W79" i="21"/>
  <c r="W78" i="21"/>
  <c r="W77" i="21"/>
  <c r="X81" i="21"/>
  <c r="X80" i="21"/>
  <c r="X79" i="21"/>
  <c r="X78" i="21"/>
  <c r="X77" i="21"/>
  <c r="V81" i="21"/>
  <c r="V80" i="21"/>
  <c r="V79" i="21"/>
  <c r="V78" i="21"/>
  <c r="V77" i="21"/>
  <c r="X76" i="21"/>
  <c r="AB80" i="21"/>
  <c r="AB76" i="21"/>
  <c r="Z76" i="21"/>
  <c r="Y76" i="21"/>
  <c r="U76" i="21"/>
  <c r="W76" i="21"/>
  <c r="V76" i="21"/>
  <c r="AD76" i="21"/>
  <c r="AA76" i="21"/>
  <c r="S76" i="21"/>
  <c r="T76" i="21"/>
  <c r="AE76" i="21"/>
  <c r="A76" i="17" l="1"/>
  <c r="R76" i="17" s="1"/>
  <c r="AE78" i="17"/>
  <c r="AE48" i="17"/>
  <c r="A41" i="17"/>
  <c r="R41" i="17" s="1"/>
  <c r="B21" i="17"/>
  <c r="B60" i="17" s="1"/>
  <c r="AE12" i="17"/>
  <c r="B12" i="17"/>
  <c r="A12" i="17"/>
  <c r="R12" i="17" s="1"/>
  <c r="AE14" i="17"/>
  <c r="AE13" i="17"/>
  <c r="AB42" i="17" l="1"/>
  <c r="X42" i="17"/>
  <c r="T42" i="17"/>
  <c r="AA42" i="17"/>
  <c r="W42" i="17"/>
  <c r="S42" i="17"/>
  <c r="AD42" i="17"/>
  <c r="Z42" i="17"/>
  <c r="V42" i="17"/>
  <c r="AC42" i="17"/>
  <c r="Y42" i="17"/>
  <c r="U42" i="17"/>
  <c r="C60" i="17"/>
  <c r="AE79" i="17"/>
  <c r="AE45" i="17"/>
  <c r="AE44" i="17"/>
  <c r="AE41" i="17"/>
  <c r="AE46" i="17"/>
  <c r="AE80" i="17"/>
  <c r="AE77" i="17"/>
  <c r="AE81" i="17"/>
  <c r="AE47" i="17"/>
  <c r="T190" i="14"/>
  <c r="T189" i="14"/>
  <c r="T188" i="14"/>
  <c r="AI139" i="14"/>
  <c r="AI143" i="14"/>
  <c r="AI142" i="14"/>
  <c r="AI140" i="14"/>
  <c r="AI144" i="14"/>
  <c r="AI141" i="14"/>
  <c r="AI48" i="14"/>
  <c r="AI46" i="14"/>
  <c r="AE76" i="17" l="1"/>
  <c r="AI44" i="14"/>
  <c r="AI78" i="14"/>
  <c r="AI77" i="14"/>
  <c r="AI45" i="14"/>
  <c r="AI79" i="14"/>
  <c r="AI47" i="14"/>
  <c r="AI81" i="14"/>
  <c r="AI80" i="14"/>
  <c r="AI14" i="14"/>
  <c r="AI13" i="14"/>
  <c r="C21" i="14"/>
  <c r="AH144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A115" i="14"/>
  <c r="A138" i="14" s="1"/>
  <c r="T138" i="14" s="1"/>
  <c r="AH143" i="14"/>
  <c r="AH142" i="14"/>
  <c r="AH141" i="14"/>
  <c r="AH140" i="14"/>
  <c r="AH139" i="14"/>
  <c r="A76" i="14"/>
  <c r="T76" i="14" s="1"/>
  <c r="A41" i="14"/>
  <c r="T41" i="14" s="1"/>
  <c r="AH48" i="14"/>
  <c r="AH46" i="14"/>
  <c r="B21" i="14"/>
  <c r="B60" i="14" s="1"/>
  <c r="B20" i="14"/>
  <c r="B138" i="14"/>
  <c r="B188" i="14" s="1"/>
  <c r="A12" i="14"/>
  <c r="T12" i="14" s="1"/>
  <c r="AH14" i="14"/>
  <c r="AH13" i="14"/>
  <c r="B91" i="14" l="1"/>
  <c r="B157" i="14" s="1"/>
  <c r="B153" i="14"/>
  <c r="B154" i="14" s="1"/>
  <c r="B189" i="14"/>
  <c r="R190" i="14" s="1"/>
  <c r="B191" i="14"/>
  <c r="AE42" i="14"/>
  <c r="AA42" i="14"/>
  <c r="W42" i="14"/>
  <c r="X42" i="14"/>
  <c r="AD42" i="14"/>
  <c r="Z42" i="14"/>
  <c r="V42" i="14"/>
  <c r="AB42" i="14"/>
  <c r="AG42" i="14"/>
  <c r="AC42" i="14"/>
  <c r="Y42" i="14"/>
  <c r="U42" i="14"/>
  <c r="AF42" i="14"/>
  <c r="C60" i="14"/>
  <c r="C91" i="14" s="1"/>
  <c r="AD12" i="14"/>
  <c r="X12" i="14"/>
  <c r="AH77" i="14"/>
  <c r="AH79" i="14"/>
  <c r="AH45" i="14"/>
  <c r="AH12" i="14"/>
  <c r="AH81" i="14"/>
  <c r="AH47" i="14"/>
  <c r="AI12" i="14"/>
  <c r="AH80" i="14"/>
  <c r="AH78" i="14"/>
  <c r="AH44" i="14"/>
  <c r="B59" i="14"/>
  <c r="P192" i="14" l="1"/>
  <c r="AH190" i="14" s="1"/>
  <c r="R192" i="14"/>
  <c r="P190" i="14"/>
  <c r="AH189" i="14" s="1"/>
  <c r="Q190" i="14"/>
  <c r="AI189" i="14" s="1"/>
  <c r="Q192" i="14"/>
  <c r="AI190" i="14" s="1"/>
  <c r="B90" i="14"/>
  <c r="Q157" i="14"/>
  <c r="V12" i="14"/>
  <c r="Y12" i="14"/>
  <c r="AA12" i="14"/>
  <c r="AB12" i="14"/>
  <c r="X13" i="14"/>
  <c r="X14" i="14"/>
  <c r="AI41" i="14"/>
  <c r="AD13" i="14"/>
  <c r="AD14" i="14"/>
  <c r="W12" i="14"/>
  <c r="Z12" i="14"/>
  <c r="AC12" i="14"/>
  <c r="AE12" i="14"/>
  <c r="AH41" i="14"/>
  <c r="B156" i="14" l="1"/>
  <c r="P157" i="14"/>
  <c r="S157" i="14" s="1"/>
  <c r="P138" i="14"/>
  <c r="C140" i="14"/>
  <c r="Z45" i="14"/>
  <c r="U12" i="14"/>
  <c r="AC14" i="14"/>
  <c r="AC13" i="14"/>
  <c r="AB13" i="14"/>
  <c r="AB14" i="14"/>
  <c r="U13" i="14"/>
  <c r="U14" i="14"/>
  <c r="AE13" i="14"/>
  <c r="AE14" i="14"/>
  <c r="AF13" i="14"/>
  <c r="AF14" i="14"/>
  <c r="AI76" i="14"/>
  <c r="Q138" i="14"/>
  <c r="AA13" i="14"/>
  <c r="AA14" i="14"/>
  <c r="V13" i="14"/>
  <c r="V14" i="14"/>
  <c r="W13" i="14"/>
  <c r="W14" i="14"/>
  <c r="AH76" i="14"/>
  <c r="Y13" i="14"/>
  <c r="Y14" i="14"/>
  <c r="Z41" i="14"/>
  <c r="Z46" i="14"/>
  <c r="Z48" i="14"/>
  <c r="Z47" i="14"/>
  <c r="Z13" i="14"/>
  <c r="Z14" i="14"/>
  <c r="AG14" i="14"/>
  <c r="AG13" i="14"/>
  <c r="B187" i="14" l="1"/>
  <c r="C139" i="14"/>
  <c r="S139" i="14" s="1"/>
  <c r="Z44" i="14"/>
  <c r="U45" i="14"/>
  <c r="AI188" i="14"/>
  <c r="AI138" i="14"/>
  <c r="AH188" i="14"/>
  <c r="AH138" i="14"/>
  <c r="V41" i="14"/>
  <c r="V47" i="14"/>
  <c r="V48" i="14"/>
  <c r="V44" i="14"/>
  <c r="V45" i="14"/>
  <c r="V46" i="14"/>
  <c r="X41" i="14"/>
  <c r="X45" i="14"/>
  <c r="X46" i="14"/>
  <c r="X48" i="14"/>
  <c r="X44" i="14"/>
  <c r="X47" i="14"/>
  <c r="AF12" i="14"/>
  <c r="AB41" i="14"/>
  <c r="AB44" i="14"/>
  <c r="AB47" i="14"/>
  <c r="AB45" i="14"/>
  <c r="AB46" i="14"/>
  <c r="AB48" i="14"/>
  <c r="AE41" i="14"/>
  <c r="AE44" i="14"/>
  <c r="AE45" i="14"/>
  <c r="AE46" i="14"/>
  <c r="AE47" i="14"/>
  <c r="AE48" i="14"/>
  <c r="W41" i="14"/>
  <c r="W44" i="14"/>
  <c r="W45" i="14"/>
  <c r="W46" i="14"/>
  <c r="W47" i="14"/>
  <c r="W48" i="14"/>
  <c r="Z76" i="14"/>
  <c r="Z77" i="14"/>
  <c r="Z79" i="14"/>
  <c r="Z80" i="14"/>
  <c r="Z81" i="14"/>
  <c r="Z78" i="14"/>
  <c r="Y41" i="14"/>
  <c r="Y48" i="14"/>
  <c r="Y44" i="14"/>
  <c r="Y45" i="14"/>
  <c r="Y46" i="14"/>
  <c r="Y47" i="14"/>
  <c r="AG12" i="14"/>
  <c r="AA41" i="14"/>
  <c r="AA44" i="14"/>
  <c r="AA45" i="14"/>
  <c r="AA46" i="14"/>
  <c r="AA47" i="14"/>
  <c r="AA48" i="14"/>
  <c r="AD41" i="14"/>
  <c r="AD44" i="14"/>
  <c r="AD46" i="14"/>
  <c r="AD48" i="14"/>
  <c r="AD45" i="14"/>
  <c r="AD47" i="14"/>
  <c r="AC41" i="14"/>
  <c r="AC44" i="14"/>
  <c r="AC45" i="14"/>
  <c r="AC46" i="14"/>
  <c r="AC47" i="14"/>
  <c r="AC48" i="14"/>
  <c r="U46" i="14" l="1"/>
  <c r="U41" i="14"/>
  <c r="U48" i="14"/>
  <c r="U47" i="14"/>
  <c r="U76" i="14"/>
  <c r="U44" i="14"/>
  <c r="W76" i="14"/>
  <c r="W78" i="14"/>
  <c r="W80" i="14"/>
  <c r="W81" i="14"/>
  <c r="W77" i="14"/>
  <c r="W79" i="14"/>
  <c r="AF41" i="14"/>
  <c r="AF48" i="14"/>
  <c r="AF44" i="14"/>
  <c r="AF45" i="14"/>
  <c r="AF46" i="14"/>
  <c r="AF47" i="14"/>
  <c r="Y76" i="14"/>
  <c r="Y77" i="14"/>
  <c r="Y78" i="14"/>
  <c r="Y79" i="14"/>
  <c r="Y80" i="14"/>
  <c r="Y81" i="14"/>
  <c r="AD76" i="14"/>
  <c r="AD78" i="14"/>
  <c r="AD81" i="14"/>
  <c r="AD77" i="14"/>
  <c r="AD80" i="14"/>
  <c r="AD79" i="14"/>
  <c r="X76" i="14"/>
  <c r="X77" i="14"/>
  <c r="X80" i="14"/>
  <c r="X78" i="14"/>
  <c r="X79" i="14"/>
  <c r="X81" i="14"/>
  <c r="V76" i="14"/>
  <c r="V78" i="14"/>
  <c r="V79" i="14"/>
  <c r="V80" i="14"/>
  <c r="V77" i="14"/>
  <c r="V81" i="14"/>
  <c r="AE76" i="14"/>
  <c r="AE77" i="14"/>
  <c r="AE79" i="14"/>
  <c r="AE81" i="14"/>
  <c r="AE80" i="14"/>
  <c r="AE78" i="14"/>
  <c r="AA76" i="14"/>
  <c r="AA81" i="14"/>
  <c r="AA79" i="14"/>
  <c r="AA77" i="14"/>
  <c r="AA78" i="14"/>
  <c r="AA80" i="14"/>
  <c r="AB76" i="14"/>
  <c r="AB78" i="14"/>
  <c r="AB80" i="14"/>
  <c r="AB79" i="14"/>
  <c r="AB77" i="14"/>
  <c r="AB81" i="14"/>
  <c r="AC76" i="14"/>
  <c r="AC77" i="14"/>
  <c r="AC78" i="14"/>
  <c r="AC79" i="14"/>
  <c r="AC80" i="14"/>
  <c r="AC81" i="14"/>
  <c r="Z139" i="14"/>
  <c r="Z140" i="14"/>
  <c r="Z141" i="14"/>
  <c r="Z142" i="14"/>
  <c r="Z144" i="14"/>
  <c r="Z143" i="14"/>
  <c r="AG41" i="14"/>
  <c r="AG47" i="14"/>
  <c r="AG44" i="14"/>
  <c r="AG45" i="14"/>
  <c r="AG46" i="14"/>
  <c r="AG48" i="14"/>
  <c r="H138" i="14"/>
  <c r="C148" i="14" l="1"/>
  <c r="U142" i="14" s="1"/>
  <c r="U80" i="14"/>
  <c r="U78" i="14"/>
  <c r="U81" i="14"/>
  <c r="U79" i="14"/>
  <c r="U77" i="14"/>
  <c r="Z138" i="14"/>
  <c r="W139" i="14"/>
  <c r="W140" i="14"/>
  <c r="W141" i="14"/>
  <c r="W142" i="14"/>
  <c r="W143" i="14"/>
  <c r="W144" i="14"/>
  <c r="AD139" i="14"/>
  <c r="AD140" i="14"/>
  <c r="AD141" i="14"/>
  <c r="AD144" i="14"/>
  <c r="AD143" i="14"/>
  <c r="X140" i="14"/>
  <c r="X143" i="14"/>
  <c r="X139" i="14"/>
  <c r="X141" i="14"/>
  <c r="X142" i="14"/>
  <c r="X144" i="14"/>
  <c r="AB139" i="14"/>
  <c r="AB140" i="14"/>
  <c r="AB141" i="14"/>
  <c r="AB142" i="14"/>
  <c r="AB143" i="14"/>
  <c r="AB144" i="14"/>
  <c r="AF76" i="14"/>
  <c r="AF77" i="14"/>
  <c r="AF80" i="14"/>
  <c r="AF81" i="14"/>
  <c r="AF79" i="14"/>
  <c r="AF78" i="14"/>
  <c r="AE139" i="14"/>
  <c r="AE140" i="14"/>
  <c r="AE141" i="14"/>
  <c r="AE142" i="14"/>
  <c r="AE143" i="14"/>
  <c r="AE144" i="14"/>
  <c r="Y144" i="14"/>
  <c r="Y140" i="14"/>
  <c r="Y143" i="14"/>
  <c r="Y139" i="14"/>
  <c r="Y142" i="14"/>
  <c r="Y141" i="14"/>
  <c r="AG76" i="14"/>
  <c r="AG77" i="14"/>
  <c r="AG78" i="14"/>
  <c r="AG79" i="14"/>
  <c r="AG80" i="14"/>
  <c r="AG81" i="14"/>
  <c r="AA139" i="14"/>
  <c r="AA140" i="14"/>
  <c r="AA141" i="14"/>
  <c r="AA142" i="14"/>
  <c r="AA144" i="14"/>
  <c r="V139" i="14"/>
  <c r="V140" i="14"/>
  <c r="V141" i="14"/>
  <c r="V142" i="14"/>
  <c r="V143" i="14"/>
  <c r="V144" i="14"/>
  <c r="AC139" i="14"/>
  <c r="AC142" i="14"/>
  <c r="AC140" i="14"/>
  <c r="AC144" i="14"/>
  <c r="AC141" i="14"/>
  <c r="AC143" i="14"/>
  <c r="I138" i="14"/>
  <c r="AA143" i="14"/>
  <c r="M138" i="14"/>
  <c r="D138" i="14"/>
  <c r="E138" i="14"/>
  <c r="G138" i="14"/>
  <c r="K138" i="14"/>
  <c r="F138" i="14"/>
  <c r="J138" i="14"/>
  <c r="L138" i="14"/>
  <c r="C145" i="14" l="1"/>
  <c r="S145" i="14" s="1"/>
  <c r="C150" i="14"/>
  <c r="U143" i="14" s="1"/>
  <c r="C138" i="14"/>
  <c r="U138" i="14" s="1"/>
  <c r="C143" i="14"/>
  <c r="S143" i="14" s="1"/>
  <c r="C151" i="14"/>
  <c r="S151" i="14" s="1"/>
  <c r="C147" i="14"/>
  <c r="S147" i="14" s="1"/>
  <c r="C142" i="14"/>
  <c r="U139" i="14" s="1"/>
  <c r="C149" i="14"/>
  <c r="S149" i="14" s="1"/>
  <c r="C144" i="14"/>
  <c r="U140" i="14" s="1"/>
  <c r="C152" i="14"/>
  <c r="U144" i="14" s="1"/>
  <c r="C146" i="14"/>
  <c r="U141" i="14" s="1"/>
  <c r="C141" i="14"/>
  <c r="S141" i="14" s="1"/>
  <c r="H191" i="14"/>
  <c r="H192" i="14" s="1"/>
  <c r="H189" i="14"/>
  <c r="H190" i="14" s="1"/>
  <c r="V138" i="14"/>
  <c r="Z188" i="14"/>
  <c r="AC138" i="14"/>
  <c r="AD138" i="14"/>
  <c r="X138" i="14"/>
  <c r="AB138" i="14"/>
  <c r="AE138" i="14"/>
  <c r="AA138" i="14"/>
  <c r="Y138" i="14"/>
  <c r="W138" i="14"/>
  <c r="O138" i="14"/>
  <c r="AG142" i="14"/>
  <c r="AG143" i="14"/>
  <c r="AG140" i="14"/>
  <c r="AG141" i="14"/>
  <c r="AG139" i="14"/>
  <c r="AG144" i="14"/>
  <c r="N138" i="14"/>
  <c r="AF141" i="14"/>
  <c r="AF139" i="14"/>
  <c r="AF143" i="14"/>
  <c r="AF140" i="14"/>
  <c r="AF142" i="14"/>
  <c r="AF144" i="14"/>
  <c r="W188" i="14"/>
  <c r="AB188" i="14"/>
  <c r="I189" i="14" l="1"/>
  <c r="I190" i="14" s="1"/>
  <c r="AA189" i="14" s="1"/>
  <c r="C153" i="14"/>
  <c r="S153" i="14" s="1"/>
  <c r="M191" i="14"/>
  <c r="M192" i="14" s="1"/>
  <c r="AE190" i="14" s="1"/>
  <c r="M189" i="14"/>
  <c r="M190" i="14" s="1"/>
  <c r="AE189" i="14" s="1"/>
  <c r="D189" i="14"/>
  <c r="D190" i="14" s="1"/>
  <c r="J191" i="14"/>
  <c r="J192" i="14" s="1"/>
  <c r="AB190" i="14" s="1"/>
  <c r="J189" i="14"/>
  <c r="J190" i="14" s="1"/>
  <c r="I191" i="14"/>
  <c r="I192" i="14" s="1"/>
  <c r="E191" i="14"/>
  <c r="E192" i="14" s="1"/>
  <c r="E189" i="14"/>
  <c r="E190" i="14" s="1"/>
  <c r="W189" i="14" s="1"/>
  <c r="K191" i="14"/>
  <c r="K192" i="14" s="1"/>
  <c r="K189" i="14"/>
  <c r="K190" i="14" s="1"/>
  <c r="L191" i="14"/>
  <c r="L192" i="14" s="1"/>
  <c r="AD190" i="14" s="1"/>
  <c r="L189" i="14"/>
  <c r="L190" i="14" s="1"/>
  <c r="D191" i="14"/>
  <c r="D192" i="14" s="1"/>
  <c r="F191" i="14"/>
  <c r="F192" i="14" s="1"/>
  <c r="F189" i="14"/>
  <c r="F190" i="14" s="1"/>
  <c r="X189" i="14" s="1"/>
  <c r="G191" i="14"/>
  <c r="G192" i="14" s="1"/>
  <c r="G189" i="14"/>
  <c r="G190" i="14" s="1"/>
  <c r="Z189" i="14"/>
  <c r="AD188" i="14"/>
  <c r="AC188" i="14"/>
  <c r="X188" i="14"/>
  <c r="AE188" i="14"/>
  <c r="V188" i="14"/>
  <c r="AA188" i="14"/>
  <c r="Z190" i="14"/>
  <c r="U188" i="14"/>
  <c r="Y188" i="14"/>
  <c r="AG138" i="14"/>
  <c r="AF138" i="14"/>
  <c r="T111" i="14" l="1"/>
  <c r="C191" i="14"/>
  <c r="O191" i="14"/>
  <c r="O192" i="14" s="1"/>
  <c r="O189" i="14"/>
  <c r="O190" i="14" s="1"/>
  <c r="AG189" i="14" s="1"/>
  <c r="N191" i="14"/>
  <c r="N192" i="14" s="1"/>
  <c r="C189" i="14"/>
  <c r="N189" i="14"/>
  <c r="N190" i="14" s="1"/>
  <c r="V190" i="14"/>
  <c r="V189" i="14"/>
  <c r="AB189" i="14"/>
  <c r="AD189" i="14"/>
  <c r="X190" i="14"/>
  <c r="AC189" i="14"/>
  <c r="Y189" i="14"/>
  <c r="AC190" i="14"/>
  <c r="W190" i="14"/>
  <c r="AA190" i="14"/>
  <c r="Y190" i="14"/>
  <c r="AF188" i="14"/>
  <c r="AG188" i="14"/>
  <c r="S191" i="14" l="1"/>
  <c r="S189" i="14"/>
  <c r="C190" i="14"/>
  <c r="U189" i="14" s="1"/>
  <c r="C192" i="14"/>
  <c r="U190" i="14" s="1"/>
  <c r="AF189" i="14"/>
  <c r="AF190" i="14"/>
  <c r="AG190" i="14"/>
  <c r="J81" i="8"/>
  <c r="A85" i="8"/>
  <c r="A110" i="38" s="1"/>
  <c r="A83" i="8"/>
  <c r="A108" i="38" s="1"/>
  <c r="A81" i="8"/>
  <c r="A106" i="38" s="1"/>
  <c r="A79" i="8"/>
  <c r="A104" i="38" s="1"/>
  <c r="A77" i="8"/>
  <c r="A102" i="38" s="1"/>
  <c r="A75" i="8"/>
  <c r="A100" i="38" s="1"/>
  <c r="A73" i="8"/>
  <c r="A98" i="38" s="1"/>
  <c r="A71" i="8"/>
  <c r="A96" i="38" s="1"/>
  <c r="A69" i="8"/>
  <c r="A94" i="38" s="1"/>
  <c r="A62" i="8"/>
  <c r="A71" i="38" s="1"/>
  <c r="A60" i="8"/>
  <c r="A58" i="8"/>
  <c r="A67" i="38" s="1"/>
  <c r="A56" i="8"/>
  <c r="A54" i="8"/>
  <c r="A63" i="38" s="1"/>
  <c r="A47" i="8"/>
  <c r="A36" i="38" s="1"/>
  <c r="A45" i="8"/>
  <c r="A34" i="38" s="1"/>
  <c r="A43" i="8"/>
  <c r="A32" i="38" s="1"/>
  <c r="A41" i="8"/>
  <c r="A30" i="38" s="1"/>
  <c r="A39" i="8"/>
  <c r="A28" i="38" s="1"/>
  <c r="A37" i="8"/>
  <c r="A26" i="38" s="1"/>
  <c r="A28" i="8"/>
  <c r="A7" i="38" s="1"/>
  <c r="A26" i="8"/>
  <c r="A5" i="38" s="1"/>
  <c r="Q81" i="8"/>
  <c r="Q80" i="8"/>
  <c r="P92" i="8" s="1"/>
  <c r="Q79" i="8"/>
  <c r="Q78" i="8"/>
  <c r="P91" i="8" s="1"/>
  <c r="Q77" i="8"/>
  <c r="Q76" i="8"/>
  <c r="P90" i="8" s="1"/>
  <c r="Q75" i="8"/>
  <c r="Q74" i="8"/>
  <c r="P89" i="8" s="1"/>
  <c r="Q73" i="8"/>
  <c r="Q72" i="8"/>
  <c r="P88" i="8" s="1"/>
  <c r="Q71" i="8"/>
  <c r="Q70" i="8"/>
  <c r="P87" i="8" s="1"/>
  <c r="Q69" i="8"/>
  <c r="Q68" i="8"/>
  <c r="P86" i="8" s="1"/>
  <c r="Q67" i="8"/>
  <c r="H66" i="8"/>
  <c r="Q66" i="8" s="1"/>
  <c r="P85" i="8" s="1"/>
  <c r="P57" i="8"/>
  <c r="P56" i="8"/>
  <c r="P55" i="8"/>
  <c r="P54" i="8"/>
  <c r="P53" i="8"/>
  <c r="P52" i="8"/>
  <c r="H51" i="8"/>
  <c r="P51" i="8" s="1"/>
  <c r="P33" i="8"/>
  <c r="P32" i="8"/>
  <c r="A34" i="14" l="1"/>
  <c r="A54" i="38"/>
  <c r="R47" i="38" s="1"/>
  <c r="A96" i="14"/>
  <c r="A120" i="38"/>
  <c r="J93" i="8"/>
  <c r="A153" i="38"/>
  <c r="A36" i="14"/>
  <c r="A56" i="38"/>
  <c r="R48" i="38" s="1"/>
  <c r="A98" i="14"/>
  <c r="A122" i="14" s="1"/>
  <c r="A122" i="38"/>
  <c r="A5" i="14"/>
  <c r="A5" i="17" s="1"/>
  <c r="A5" i="19" s="1"/>
  <c r="A15" i="38"/>
  <c r="R13" i="38" s="1"/>
  <c r="A63" i="14"/>
  <c r="A79" i="38"/>
  <c r="R77" i="38" s="1"/>
  <c r="A124" i="38"/>
  <c r="A100" i="14"/>
  <c r="A7" i="14"/>
  <c r="A17" i="38"/>
  <c r="R14" i="38" s="1"/>
  <c r="A65" i="17"/>
  <c r="A65" i="38"/>
  <c r="A102" i="14"/>
  <c r="A126" i="38"/>
  <c r="A46" i="38"/>
  <c r="R43" i="38" s="1"/>
  <c r="A26" i="14"/>
  <c r="A67" i="14"/>
  <c r="A83" i="38"/>
  <c r="R79" i="38" s="1"/>
  <c r="A104" i="14"/>
  <c r="A128" i="38"/>
  <c r="A28" i="14"/>
  <c r="A48" i="38"/>
  <c r="R44" i="38" s="1"/>
  <c r="A69" i="17"/>
  <c r="A69" i="38"/>
  <c r="A106" i="14"/>
  <c r="A130" i="14" s="1"/>
  <c r="A130" i="38"/>
  <c r="A30" i="14"/>
  <c r="A50" i="38"/>
  <c r="R45" i="38" s="1"/>
  <c r="A71" i="14"/>
  <c r="A87" i="38"/>
  <c r="R81" i="38" s="1"/>
  <c r="A132" i="38"/>
  <c r="A108" i="14"/>
  <c r="A32" i="14"/>
  <c r="A52" i="38"/>
  <c r="R46" i="38" s="1"/>
  <c r="A94" i="14"/>
  <c r="A118" i="38"/>
  <c r="A110" i="14"/>
  <c r="A134" i="14" s="1"/>
  <c r="A134" i="38"/>
  <c r="A63" i="17"/>
  <c r="A34" i="19" s="1"/>
  <c r="A71" i="17"/>
  <c r="A67" i="17"/>
  <c r="J35" i="8"/>
  <c r="A3" i="17"/>
  <c r="A3" i="19" s="1"/>
  <c r="A87" i="23"/>
  <c r="R81" i="23" s="1"/>
  <c r="A85" i="23"/>
  <c r="R80" i="23" s="1"/>
  <c r="A83" i="23"/>
  <c r="R79" i="23" s="1"/>
  <c r="A81" i="23"/>
  <c r="R78" i="23" s="1"/>
  <c r="A79" i="23"/>
  <c r="R77" i="23" s="1"/>
  <c r="M33" i="8"/>
  <c r="N33" i="8"/>
  <c r="P23" i="8"/>
  <c r="K26" i="8"/>
  <c r="Q26" i="8" s="1"/>
  <c r="P80" i="8"/>
  <c r="O92" i="8" s="1"/>
  <c r="O80" i="8"/>
  <c r="N92" i="8" s="1"/>
  <c r="N80" i="8"/>
  <c r="M92" i="8" s="1"/>
  <c r="M80" i="8"/>
  <c r="L92" i="8" s="1"/>
  <c r="L80" i="8"/>
  <c r="K92" i="8" s="1"/>
  <c r="P78" i="8"/>
  <c r="O91" i="8" s="1"/>
  <c r="O78" i="8"/>
  <c r="N91" i="8" s="1"/>
  <c r="N78" i="8"/>
  <c r="M91" i="8" s="1"/>
  <c r="M78" i="8"/>
  <c r="L91" i="8" s="1"/>
  <c r="L78" i="8"/>
  <c r="K91" i="8" s="1"/>
  <c r="P81" i="8"/>
  <c r="O81" i="8"/>
  <c r="N81" i="8"/>
  <c r="M81" i="8"/>
  <c r="L81" i="8"/>
  <c r="K81" i="8"/>
  <c r="K80" i="8"/>
  <c r="P79" i="8"/>
  <c r="O79" i="8"/>
  <c r="N79" i="8"/>
  <c r="M79" i="8"/>
  <c r="L79" i="8"/>
  <c r="K79" i="8"/>
  <c r="J79" i="8"/>
  <c r="A151" i="38" s="1"/>
  <c r="K78" i="8"/>
  <c r="L76" i="8"/>
  <c r="K90" i="8" s="1"/>
  <c r="P77" i="8"/>
  <c r="O77" i="8"/>
  <c r="N77" i="8"/>
  <c r="M77" i="8"/>
  <c r="L77" i="8"/>
  <c r="K77" i="8"/>
  <c r="J77" i="8"/>
  <c r="A149" i="38" s="1"/>
  <c r="P76" i="8"/>
  <c r="O90" i="8" s="1"/>
  <c r="O76" i="8"/>
  <c r="N90" i="8" s="1"/>
  <c r="N76" i="8"/>
  <c r="M90" i="8" s="1"/>
  <c r="M76" i="8"/>
  <c r="L90" i="8" s="1"/>
  <c r="K76" i="8"/>
  <c r="P74" i="8"/>
  <c r="O89" i="8" s="1"/>
  <c r="O74" i="8"/>
  <c r="N89" i="8" s="1"/>
  <c r="N74" i="8"/>
  <c r="M89" i="8" s="1"/>
  <c r="M74" i="8"/>
  <c r="L89" i="8" s="1"/>
  <c r="L74" i="8"/>
  <c r="K89" i="8" s="1"/>
  <c r="P75" i="8"/>
  <c r="O75" i="8"/>
  <c r="N75" i="8"/>
  <c r="M75" i="8"/>
  <c r="L75" i="8"/>
  <c r="K75" i="8"/>
  <c r="J75" i="8"/>
  <c r="A147" i="38" s="1"/>
  <c r="K74" i="8"/>
  <c r="P72" i="8"/>
  <c r="O88" i="8" s="1"/>
  <c r="O72" i="8"/>
  <c r="N88" i="8" s="1"/>
  <c r="N72" i="8"/>
  <c r="M88" i="8" s="1"/>
  <c r="M72" i="8"/>
  <c r="L88" i="8" s="1"/>
  <c r="L72" i="8"/>
  <c r="K88" i="8" s="1"/>
  <c r="P73" i="8"/>
  <c r="O73" i="8"/>
  <c r="N73" i="8"/>
  <c r="M73" i="8"/>
  <c r="L73" i="8"/>
  <c r="K73" i="8"/>
  <c r="J73" i="8"/>
  <c r="A145" i="38" s="1"/>
  <c r="K72" i="8"/>
  <c r="P71" i="8"/>
  <c r="O71" i="8"/>
  <c r="N71" i="8"/>
  <c r="M71" i="8"/>
  <c r="L71" i="8"/>
  <c r="K71" i="8"/>
  <c r="J71" i="8"/>
  <c r="A143" i="38" s="1"/>
  <c r="K70" i="8"/>
  <c r="P70" i="8"/>
  <c r="O87" i="8" s="1"/>
  <c r="O70" i="8"/>
  <c r="N87" i="8" s="1"/>
  <c r="N70" i="8"/>
  <c r="M87" i="8" s="1"/>
  <c r="M70" i="8"/>
  <c r="L87" i="8" s="1"/>
  <c r="L70" i="8"/>
  <c r="K87" i="8" s="1"/>
  <c r="P69" i="8"/>
  <c r="O69" i="8"/>
  <c r="N69" i="8"/>
  <c r="M69" i="8"/>
  <c r="L69" i="8"/>
  <c r="K69" i="8"/>
  <c r="J69" i="8"/>
  <c r="A141" i="38" s="1"/>
  <c r="K68" i="8"/>
  <c r="P68" i="8"/>
  <c r="O86" i="8" s="1"/>
  <c r="O68" i="8"/>
  <c r="N86" i="8" s="1"/>
  <c r="N68" i="8"/>
  <c r="M86" i="8" s="1"/>
  <c r="M68" i="8"/>
  <c r="L86" i="8" s="1"/>
  <c r="L68" i="8"/>
  <c r="K86" i="8" s="1"/>
  <c r="P67" i="8"/>
  <c r="O67" i="8"/>
  <c r="N67" i="8"/>
  <c r="M67" i="8"/>
  <c r="L67" i="8"/>
  <c r="K67" i="8"/>
  <c r="J66" i="8"/>
  <c r="J85" i="8" s="1"/>
  <c r="G66" i="8"/>
  <c r="P66" i="8" s="1"/>
  <c r="O85" i="8" s="1"/>
  <c r="F66" i="8"/>
  <c r="O66" i="8" s="1"/>
  <c r="N85" i="8" s="1"/>
  <c r="E66" i="8"/>
  <c r="N66" i="8" s="1"/>
  <c r="M85" i="8" s="1"/>
  <c r="D66" i="8"/>
  <c r="M66" i="8" s="1"/>
  <c r="L85" i="8" s="1"/>
  <c r="C66" i="8"/>
  <c r="L66" i="8" s="1"/>
  <c r="K85" i="8" s="1"/>
  <c r="B66" i="8"/>
  <c r="K66" i="8" s="1"/>
  <c r="O57" i="8"/>
  <c r="N57" i="8"/>
  <c r="M57" i="8"/>
  <c r="L57" i="8"/>
  <c r="K57" i="8"/>
  <c r="O56" i="8"/>
  <c r="N56" i="8"/>
  <c r="M56" i="8"/>
  <c r="L56" i="8"/>
  <c r="K56" i="8"/>
  <c r="O55" i="8"/>
  <c r="N55" i="8"/>
  <c r="M55" i="8"/>
  <c r="L55" i="8"/>
  <c r="K55" i="8"/>
  <c r="J57" i="8"/>
  <c r="O54" i="8"/>
  <c r="N54" i="8"/>
  <c r="M54" i="8"/>
  <c r="L54" i="8"/>
  <c r="K54" i="8"/>
  <c r="J56" i="8"/>
  <c r="J55" i="8"/>
  <c r="O53" i="8"/>
  <c r="N53" i="8"/>
  <c r="M53" i="8"/>
  <c r="L53" i="8"/>
  <c r="K53" i="8"/>
  <c r="J54" i="8"/>
  <c r="J53" i="8"/>
  <c r="O52" i="8"/>
  <c r="M52" i="8"/>
  <c r="L52" i="8"/>
  <c r="K52" i="8"/>
  <c r="N52" i="8"/>
  <c r="J51" i="8"/>
  <c r="J40" i="8"/>
  <c r="J39" i="8"/>
  <c r="J38" i="8"/>
  <c r="J37" i="8"/>
  <c r="J36" i="8"/>
  <c r="O33" i="8"/>
  <c r="L33" i="8"/>
  <c r="K33" i="8"/>
  <c r="J32" i="8"/>
  <c r="G32" i="8"/>
  <c r="G51" i="8" s="1"/>
  <c r="O51" i="8" s="1"/>
  <c r="F32" i="8"/>
  <c r="F51" i="8" s="1"/>
  <c r="N51" i="8" s="1"/>
  <c r="E32" i="8"/>
  <c r="M32" i="8" s="1"/>
  <c r="D32" i="8"/>
  <c r="D51" i="8" s="1"/>
  <c r="L51" i="8" s="1"/>
  <c r="C32" i="8"/>
  <c r="C51" i="8" s="1"/>
  <c r="K51" i="8" s="1"/>
  <c r="B32" i="8"/>
  <c r="B51" i="8" s="1"/>
  <c r="R26" i="8"/>
  <c r="K25" i="8"/>
  <c r="J26" i="8"/>
  <c r="J25" i="8"/>
  <c r="K24" i="8"/>
  <c r="Q24" i="8" s="1"/>
  <c r="J24" i="8"/>
  <c r="O23" i="8"/>
  <c r="N23" i="8"/>
  <c r="M23" i="8"/>
  <c r="L23" i="8"/>
  <c r="K23" i="8"/>
  <c r="J23" i="8"/>
  <c r="B22" i="8"/>
  <c r="I103" i="5"/>
  <c r="I67" i="5"/>
  <c r="I66" i="5"/>
  <c r="I65" i="5"/>
  <c r="I64" i="5"/>
  <c r="I63" i="5"/>
  <c r="I61" i="5"/>
  <c r="I38" i="5"/>
  <c r="I29" i="5"/>
  <c r="K29" i="5"/>
  <c r="L29" i="5"/>
  <c r="M29" i="5"/>
  <c r="N29" i="5"/>
  <c r="J29" i="5"/>
  <c r="K82" i="8" l="1"/>
  <c r="A151" i="14"/>
  <c r="R144" i="38"/>
  <c r="A85" i="38"/>
  <c r="R80" i="38" s="1"/>
  <c r="A69" i="14"/>
  <c r="A143" i="14"/>
  <c r="R140" i="38"/>
  <c r="R141" i="38"/>
  <c r="A145" i="14"/>
  <c r="A153" i="14"/>
  <c r="T145" i="14" s="1"/>
  <c r="R145" i="38"/>
  <c r="A141" i="14"/>
  <c r="R139" i="38"/>
  <c r="A65" i="14"/>
  <c r="A81" i="38"/>
  <c r="R78" i="38" s="1"/>
  <c r="R142" i="38"/>
  <c r="A147" i="14"/>
  <c r="A149" i="14"/>
  <c r="R143" i="38"/>
  <c r="O82" i="8"/>
  <c r="N93" i="8" s="1"/>
  <c r="L82" i="8"/>
  <c r="K93" i="8" s="1"/>
  <c r="M82" i="8"/>
  <c r="L93" i="8" s="1"/>
  <c r="Q82" i="8"/>
  <c r="P93" i="8" s="1"/>
  <c r="P82" i="8"/>
  <c r="O93" i="8" s="1"/>
  <c r="N82" i="8"/>
  <c r="M93" i="8" s="1"/>
  <c r="A83" i="14"/>
  <c r="T79" i="14" s="1"/>
  <c r="A79" i="14"/>
  <c r="T77" i="14" s="1"/>
  <c r="A30" i="17"/>
  <c r="A21" i="19" s="1"/>
  <c r="A28" i="17"/>
  <c r="A19" i="19" s="1"/>
  <c r="A42" i="19"/>
  <c r="A42" i="25" s="1"/>
  <c r="H37" i="25" s="1"/>
  <c r="R92" i="8"/>
  <c r="A38" i="19"/>
  <c r="A38" i="25" s="1"/>
  <c r="H35" i="25" s="1"/>
  <c r="Q57" i="8"/>
  <c r="R86" i="8"/>
  <c r="Q88" i="8"/>
  <c r="R90" i="8"/>
  <c r="Q55" i="8"/>
  <c r="R57" i="8"/>
  <c r="B31" i="8"/>
  <c r="A83" i="17"/>
  <c r="R79" i="17" s="1"/>
  <c r="A48" i="14"/>
  <c r="T44" i="14" s="1"/>
  <c r="A87" i="14"/>
  <c r="T81" i="14" s="1"/>
  <c r="A87" i="17"/>
  <c r="R81" i="17" s="1"/>
  <c r="Q86" i="8"/>
  <c r="R40" i="8"/>
  <c r="R37" i="8"/>
  <c r="R38" i="8"/>
  <c r="A132" i="14"/>
  <c r="A128" i="14"/>
  <c r="A126" i="14"/>
  <c r="A124" i="14"/>
  <c r="A120" i="14"/>
  <c r="A118" i="14"/>
  <c r="A79" i="17"/>
  <c r="R77" i="17" s="1"/>
  <c r="A34" i="25"/>
  <c r="H33" i="25" s="1"/>
  <c r="J33" i="19"/>
  <c r="A36" i="17"/>
  <c r="A34" i="17"/>
  <c r="A32" i="17"/>
  <c r="A50" i="14"/>
  <c r="T45" i="14" s="1"/>
  <c r="A15" i="14"/>
  <c r="T13" i="14" s="1"/>
  <c r="A15" i="17"/>
  <c r="R13" i="17" s="1"/>
  <c r="A5" i="25"/>
  <c r="H4" i="25" s="1"/>
  <c r="J4" i="19"/>
  <c r="A13" i="14"/>
  <c r="A13" i="17"/>
  <c r="A3" i="25"/>
  <c r="H3" i="25" s="1"/>
  <c r="J3" i="19"/>
  <c r="R91" i="8"/>
  <c r="R88" i="8"/>
  <c r="R55" i="8"/>
  <c r="Q54" i="8"/>
  <c r="R54" i="8"/>
  <c r="R36" i="8"/>
  <c r="R33" i="8"/>
  <c r="Q33" i="8"/>
  <c r="S26" i="8"/>
  <c r="Q25" i="8"/>
  <c r="R25" i="8"/>
  <c r="Q87" i="8"/>
  <c r="R89" i="8"/>
  <c r="Q92" i="8"/>
  <c r="R87" i="8"/>
  <c r="Q89" i="8"/>
  <c r="Q90" i="8"/>
  <c r="Q91" i="8"/>
  <c r="R52" i="8"/>
  <c r="Q53" i="8"/>
  <c r="R56" i="8"/>
  <c r="Q52" i="8"/>
  <c r="R53" i="8"/>
  <c r="Q56" i="8"/>
  <c r="R34" i="8"/>
  <c r="Q40" i="8"/>
  <c r="R39" i="8"/>
  <c r="S24" i="8"/>
  <c r="J92" i="8"/>
  <c r="J91" i="8"/>
  <c r="J90" i="8"/>
  <c r="J89" i="8"/>
  <c r="J88" i="8"/>
  <c r="J87" i="8"/>
  <c r="Q38" i="8"/>
  <c r="K32" i="8"/>
  <c r="Q37" i="8"/>
  <c r="Q39" i="8"/>
  <c r="N32" i="8"/>
  <c r="E51" i="8"/>
  <c r="M51" i="8" s="1"/>
  <c r="O32" i="8"/>
  <c r="B65" i="8"/>
  <c r="Q36" i="8"/>
  <c r="L32" i="8"/>
  <c r="J37" i="19" l="1"/>
  <c r="A48" i="17"/>
  <c r="R44" i="17" s="1"/>
  <c r="S92" i="8"/>
  <c r="J35" i="19"/>
  <c r="J17" i="19"/>
  <c r="A21" i="25"/>
  <c r="H17" i="25" s="1"/>
  <c r="A50" i="17"/>
  <c r="R45" i="17" s="1"/>
  <c r="J16" i="19"/>
  <c r="A19" i="25"/>
  <c r="H16" i="25" s="1"/>
  <c r="A26" i="17"/>
  <c r="A17" i="19" s="1"/>
  <c r="S37" i="8"/>
  <c r="Q93" i="8"/>
  <c r="R93" i="8"/>
  <c r="A46" i="14"/>
  <c r="T43" i="14" s="1"/>
  <c r="S86" i="8"/>
  <c r="S90" i="8"/>
  <c r="S57" i="8"/>
  <c r="S39" i="8"/>
  <c r="S36" i="8"/>
  <c r="S38" i="8"/>
  <c r="S55" i="8"/>
  <c r="S88" i="8"/>
  <c r="S33" i="8"/>
  <c r="B50" i="8"/>
  <c r="S91" i="8"/>
  <c r="S89" i="8"/>
  <c r="S25" i="8"/>
  <c r="S54" i="8"/>
  <c r="S52" i="8"/>
  <c r="S40" i="8"/>
  <c r="T144" i="14"/>
  <c r="T143" i="14"/>
  <c r="T142" i="14"/>
  <c r="T141" i="14"/>
  <c r="T140" i="14"/>
  <c r="T139" i="14"/>
  <c r="A85" i="14"/>
  <c r="T80" i="14" s="1"/>
  <c r="A81" i="14"/>
  <c r="T78" i="14" s="1"/>
  <c r="A56" i="14"/>
  <c r="T48" i="14" s="1"/>
  <c r="A54" i="14"/>
  <c r="T47" i="14" s="1"/>
  <c r="A52" i="14"/>
  <c r="T46" i="14" s="1"/>
  <c r="A7" i="17"/>
  <c r="A17" i="14"/>
  <c r="T14" i="14" s="1"/>
  <c r="S53" i="8"/>
  <c r="S87" i="8"/>
  <c r="S56" i="8"/>
  <c r="A46" i="17" l="1"/>
  <c r="R43" i="17" s="1"/>
  <c r="J15" i="19"/>
  <c r="A17" i="25"/>
  <c r="H15" i="25" s="1"/>
  <c r="S93" i="8"/>
  <c r="D154" i="14"/>
  <c r="V145" i="14" s="1"/>
  <c r="K154" i="14"/>
  <c r="AC145" i="14" s="1"/>
  <c r="F154" i="14"/>
  <c r="X145" i="14" s="1"/>
  <c r="L154" i="14"/>
  <c r="AD145" i="14" s="1"/>
  <c r="J154" i="14"/>
  <c r="AB145" i="14" s="1"/>
  <c r="O154" i="14"/>
  <c r="AG145" i="14" s="1"/>
  <c r="H154" i="14"/>
  <c r="Z145" i="14" s="1"/>
  <c r="M154" i="14"/>
  <c r="AE145" i="14" s="1"/>
  <c r="Q154" i="14"/>
  <c r="AI145" i="14" s="1"/>
  <c r="P154" i="14"/>
  <c r="AH145" i="14" s="1"/>
  <c r="I154" i="14"/>
  <c r="AA145" i="14" s="1"/>
  <c r="G154" i="14"/>
  <c r="Y145" i="14" s="1"/>
  <c r="N154" i="14"/>
  <c r="AF145" i="14" s="1"/>
  <c r="E154" i="14"/>
  <c r="W145" i="14" s="1"/>
  <c r="C154" i="14"/>
  <c r="U145" i="14" s="1"/>
  <c r="A40" i="19"/>
  <c r="A85" i="17"/>
  <c r="R80" i="17" s="1"/>
  <c r="A36" i="19"/>
  <c r="A81" i="17"/>
  <c r="R78" i="17" s="1"/>
  <c r="A27" i="19"/>
  <c r="A56" i="17"/>
  <c r="R48" i="17" s="1"/>
  <c r="A25" i="19"/>
  <c r="A54" i="17"/>
  <c r="R47" i="17" s="1"/>
  <c r="A23" i="19"/>
  <c r="A52" i="17"/>
  <c r="R46" i="17" s="1"/>
  <c r="A7" i="19"/>
  <c r="A17" i="17"/>
  <c r="R14" i="17" s="1"/>
  <c r="A40" i="25" l="1"/>
  <c r="H36" i="25" s="1"/>
  <c r="J36" i="19"/>
  <c r="A36" i="25"/>
  <c r="H34" i="25" s="1"/>
  <c r="J34" i="19"/>
  <c r="A27" i="25"/>
  <c r="H20" i="25" s="1"/>
  <c r="J20" i="19"/>
  <c r="A25" i="25"/>
  <c r="H19" i="25" s="1"/>
  <c r="J19" i="19"/>
  <c r="A23" i="25"/>
  <c r="H18" i="25" s="1"/>
  <c r="J18" i="19"/>
  <c r="A7" i="25"/>
  <c r="H5" i="25" s="1"/>
  <c r="J5" i="19"/>
  <c r="I32" i="5" l="1"/>
  <c r="I31" i="5"/>
  <c r="I30" i="5"/>
  <c r="L90" i="5" l="1"/>
  <c r="K102" i="5" s="1"/>
  <c r="M90" i="5"/>
  <c r="L102" i="5" s="1"/>
  <c r="N90" i="5"/>
  <c r="M102" i="5" s="1"/>
  <c r="O90" i="5"/>
  <c r="N102" i="5" s="1"/>
  <c r="K90" i="5"/>
  <c r="J102" i="5" s="1"/>
  <c r="L88" i="5"/>
  <c r="K101" i="5" s="1"/>
  <c r="M88" i="5"/>
  <c r="L101" i="5" s="1"/>
  <c r="N88" i="5"/>
  <c r="M101" i="5" s="1"/>
  <c r="O88" i="5"/>
  <c r="N101" i="5" s="1"/>
  <c r="K88" i="5"/>
  <c r="J101" i="5" s="1"/>
  <c r="L86" i="5"/>
  <c r="K100" i="5" s="1"/>
  <c r="M86" i="5"/>
  <c r="L100" i="5" s="1"/>
  <c r="N86" i="5"/>
  <c r="M100" i="5" s="1"/>
  <c r="O86" i="5"/>
  <c r="N100" i="5" s="1"/>
  <c r="K86" i="5"/>
  <c r="J100" i="5" s="1"/>
  <c r="L84" i="5"/>
  <c r="K99" i="5" s="1"/>
  <c r="M84" i="5"/>
  <c r="L99" i="5" s="1"/>
  <c r="N84" i="5"/>
  <c r="M99" i="5" s="1"/>
  <c r="O84" i="5"/>
  <c r="N99" i="5" s="1"/>
  <c r="K84" i="5"/>
  <c r="J99" i="5" s="1"/>
  <c r="L82" i="5"/>
  <c r="K98" i="5" s="1"/>
  <c r="M82" i="5"/>
  <c r="L98" i="5" s="1"/>
  <c r="N82" i="5"/>
  <c r="M98" i="5" s="1"/>
  <c r="O82" i="5"/>
  <c r="N98" i="5" s="1"/>
  <c r="K82" i="5"/>
  <c r="J98" i="5" s="1"/>
  <c r="L80" i="5"/>
  <c r="K97" i="5" s="1"/>
  <c r="M80" i="5"/>
  <c r="L97" i="5" s="1"/>
  <c r="N80" i="5"/>
  <c r="M97" i="5" s="1"/>
  <c r="O80" i="5"/>
  <c r="N97" i="5" s="1"/>
  <c r="K80" i="5"/>
  <c r="J97" i="5" s="1"/>
  <c r="L78" i="5"/>
  <c r="K96" i="5" s="1"/>
  <c r="M78" i="5"/>
  <c r="L96" i="5" s="1"/>
  <c r="N78" i="5"/>
  <c r="M96" i="5" s="1"/>
  <c r="O78" i="5"/>
  <c r="N96" i="5" s="1"/>
  <c r="K78" i="5"/>
  <c r="J96" i="5" s="1"/>
  <c r="J90" i="5"/>
  <c r="O89" i="5"/>
  <c r="N89" i="5"/>
  <c r="M89" i="5"/>
  <c r="L89" i="5"/>
  <c r="K89" i="5"/>
  <c r="J89" i="5"/>
  <c r="I102" i="5"/>
  <c r="J88" i="5"/>
  <c r="O87" i="5"/>
  <c r="N87" i="5"/>
  <c r="M87" i="5"/>
  <c r="L87" i="5"/>
  <c r="K87" i="5"/>
  <c r="J87" i="5"/>
  <c r="I101" i="5"/>
  <c r="J86" i="5"/>
  <c r="O85" i="5"/>
  <c r="N85" i="5"/>
  <c r="M85" i="5"/>
  <c r="L85" i="5"/>
  <c r="K85" i="5"/>
  <c r="J85" i="5"/>
  <c r="I100" i="5"/>
  <c r="J84" i="5"/>
  <c r="O83" i="5"/>
  <c r="N83" i="5"/>
  <c r="M83" i="5"/>
  <c r="L83" i="5"/>
  <c r="K83" i="5"/>
  <c r="J83" i="5"/>
  <c r="I99" i="5"/>
  <c r="J82" i="5"/>
  <c r="O81" i="5"/>
  <c r="N81" i="5"/>
  <c r="M81" i="5"/>
  <c r="L81" i="5"/>
  <c r="K81" i="5"/>
  <c r="J81" i="5"/>
  <c r="I98" i="5"/>
  <c r="J80" i="5"/>
  <c r="O79" i="5"/>
  <c r="N79" i="5"/>
  <c r="M79" i="5"/>
  <c r="L79" i="5"/>
  <c r="K79" i="5"/>
  <c r="J79" i="5"/>
  <c r="I97" i="5"/>
  <c r="J78" i="5"/>
  <c r="O77" i="5"/>
  <c r="N77" i="5"/>
  <c r="M77" i="5"/>
  <c r="L77" i="5"/>
  <c r="K77" i="5"/>
  <c r="J77" i="5"/>
  <c r="I77" i="5"/>
  <c r="I76" i="5"/>
  <c r="I95" i="5" s="1"/>
  <c r="G76" i="5"/>
  <c r="O76" i="5" s="1"/>
  <c r="N95" i="5" s="1"/>
  <c r="F76" i="5"/>
  <c r="N76" i="5" s="1"/>
  <c r="M95" i="5" s="1"/>
  <c r="E76" i="5"/>
  <c r="M76" i="5" s="1"/>
  <c r="L95" i="5" s="1"/>
  <c r="D76" i="5"/>
  <c r="L76" i="5" s="1"/>
  <c r="K95" i="5" s="1"/>
  <c r="C76" i="5"/>
  <c r="K76" i="5" s="1"/>
  <c r="J95" i="5" s="1"/>
  <c r="B76" i="5"/>
  <c r="J76" i="5" s="1"/>
  <c r="K67" i="5"/>
  <c r="L67" i="5"/>
  <c r="M67" i="5"/>
  <c r="N67" i="5"/>
  <c r="J67" i="5"/>
  <c r="K66" i="5"/>
  <c r="L66" i="5"/>
  <c r="M66" i="5"/>
  <c r="N66" i="5"/>
  <c r="J66" i="5"/>
  <c r="K65" i="5"/>
  <c r="M65" i="5"/>
  <c r="N65" i="5"/>
  <c r="J65" i="5"/>
  <c r="K64" i="5"/>
  <c r="L64" i="5"/>
  <c r="M64" i="5"/>
  <c r="N64" i="5"/>
  <c r="J64" i="5"/>
  <c r="K63" i="5"/>
  <c r="L63" i="5"/>
  <c r="M63" i="5"/>
  <c r="N63" i="5"/>
  <c r="J63" i="5"/>
  <c r="K62" i="5"/>
  <c r="L62" i="5"/>
  <c r="M62" i="5"/>
  <c r="N62" i="5"/>
  <c r="J62" i="5"/>
  <c r="K32" i="5"/>
  <c r="L32" i="5"/>
  <c r="M32" i="5"/>
  <c r="N32" i="5"/>
  <c r="J32" i="5"/>
  <c r="K31" i="5"/>
  <c r="L31" i="5"/>
  <c r="M31" i="5"/>
  <c r="N31" i="5"/>
  <c r="J31" i="5"/>
  <c r="K30" i="5"/>
  <c r="L30" i="5"/>
  <c r="M30" i="5"/>
  <c r="N30" i="5"/>
  <c r="C38" i="5"/>
  <c r="D38" i="5"/>
  <c r="E38" i="5"/>
  <c r="F38" i="5"/>
  <c r="G38" i="5"/>
  <c r="B38" i="5"/>
  <c r="B61" i="5" s="1"/>
  <c r="A33" i="8" l="1"/>
  <c r="A22" i="38" s="1"/>
  <c r="I96" i="5"/>
  <c r="A67" i="8"/>
  <c r="A92" i="38" s="1"/>
  <c r="C61" i="5"/>
  <c r="J61" i="5" s="1"/>
  <c r="J38" i="5"/>
  <c r="D61" i="5"/>
  <c r="K61" i="5" s="1"/>
  <c r="K38" i="5"/>
  <c r="F61" i="5"/>
  <c r="M61" i="5" s="1"/>
  <c r="M38" i="5"/>
  <c r="I39" i="5"/>
  <c r="G61" i="5"/>
  <c r="N61" i="5" s="1"/>
  <c r="N38" i="5"/>
  <c r="E61" i="5"/>
  <c r="L61" i="5" s="1"/>
  <c r="L38" i="5"/>
  <c r="L103" i="5"/>
  <c r="M103" i="5"/>
  <c r="J103" i="5"/>
  <c r="K103" i="5"/>
  <c r="N103" i="5"/>
  <c r="B75" i="5"/>
  <c r="A92" i="14" l="1"/>
  <c r="A116" i="38"/>
  <c r="A22" i="14"/>
  <c r="A42" i="38"/>
  <c r="I62" i="5"/>
  <c r="J33" i="8"/>
  <c r="J67" i="8"/>
  <c r="A52" i="8"/>
  <c r="B60" i="5"/>
  <c r="A139" i="38" l="1"/>
  <c r="A139" i="14" s="1"/>
  <c r="A158" i="38"/>
  <c r="A61" i="17"/>
  <c r="A61" i="38"/>
  <c r="A116" i="14"/>
  <c r="A22" i="17"/>
  <c r="J52" i="8"/>
  <c r="J86" i="8"/>
  <c r="A174" i="38" l="1"/>
  <c r="A158" i="14"/>
  <c r="A61" i="14"/>
  <c r="A77" i="38"/>
  <c r="A42" i="14"/>
  <c r="A77" i="14" l="1"/>
  <c r="A174" i="14"/>
  <c r="A13" i="19"/>
  <c r="J13" i="19" s="1"/>
  <c r="A42" i="17"/>
  <c r="A13" i="25" l="1"/>
  <c r="H13" i="25" s="1"/>
  <c r="A32" i="19"/>
  <c r="A77" i="17"/>
  <c r="A32" i="25" l="1"/>
  <c r="J32" i="19"/>
  <c r="A58" i="25" l="1"/>
  <c r="H58" i="25" s="1"/>
  <c r="J47" i="19"/>
  <c r="A69" i="25"/>
  <c r="H69" i="25" s="1"/>
  <c r="H32" i="25"/>
  <c r="AB14" i="17" l="1"/>
  <c r="AB13" i="17"/>
  <c r="AC13" i="17"/>
  <c r="AC14" i="17"/>
  <c r="W13" i="17"/>
  <c r="W14" i="17"/>
  <c r="V13" i="17"/>
  <c r="V14" i="17"/>
  <c r="T13" i="17"/>
  <c r="T14" i="17"/>
  <c r="Z13" i="17"/>
  <c r="Z14" i="17"/>
  <c r="Y13" i="17"/>
  <c r="Y14" i="17"/>
  <c r="X13" i="17"/>
  <c r="X14" i="17"/>
  <c r="U13" i="17"/>
  <c r="U14" i="17"/>
  <c r="AA13" i="17"/>
  <c r="AA14" i="17"/>
  <c r="AD13" i="17"/>
  <c r="AD14" i="17"/>
  <c r="S13" i="17"/>
  <c r="S14" i="17"/>
  <c r="T12" i="17" l="1"/>
  <c r="AA12" i="17"/>
  <c r="AC12" i="17"/>
  <c r="S12" i="17"/>
  <c r="AD12" i="17"/>
  <c r="Y12" i="17"/>
  <c r="V12" i="17"/>
  <c r="AB12" i="17"/>
  <c r="U12" i="17"/>
  <c r="W12" i="17"/>
  <c r="X12" i="17"/>
  <c r="Z12" i="17"/>
  <c r="Z41" i="17" l="1"/>
  <c r="Z44" i="17"/>
  <c r="Z46" i="17"/>
  <c r="Z43" i="17"/>
  <c r="Z47" i="17"/>
  <c r="Z48" i="17"/>
  <c r="Z45" i="17"/>
  <c r="W45" i="17"/>
  <c r="W41" i="17"/>
  <c r="W43" i="17"/>
  <c r="W48" i="17"/>
  <c r="W46" i="17"/>
  <c r="W44" i="17"/>
  <c r="W47" i="17"/>
  <c r="AB41" i="17"/>
  <c r="AB43" i="17"/>
  <c r="AB46" i="17"/>
  <c r="AB44" i="17"/>
  <c r="AB47" i="17"/>
  <c r="AB45" i="17"/>
  <c r="AB48" i="17"/>
  <c r="Y41" i="17"/>
  <c r="Y43" i="17"/>
  <c r="Y46" i="17"/>
  <c r="Y44" i="17"/>
  <c r="Y47" i="17"/>
  <c r="Y45" i="17"/>
  <c r="Y48" i="17"/>
  <c r="S45" i="17"/>
  <c r="S48" i="17"/>
  <c r="S43" i="17"/>
  <c r="S47" i="17"/>
  <c r="S46" i="17"/>
  <c r="S41" i="17"/>
  <c r="S44" i="17"/>
  <c r="AA41" i="17"/>
  <c r="AA43" i="17"/>
  <c r="AA44" i="17"/>
  <c r="AA46" i="17"/>
  <c r="AA47" i="17"/>
  <c r="AA45" i="17"/>
  <c r="AA48" i="17"/>
  <c r="X41" i="17"/>
  <c r="X46" i="17"/>
  <c r="X45" i="17"/>
  <c r="X43" i="17"/>
  <c r="X47" i="17"/>
  <c r="X48" i="17"/>
  <c r="X44" i="17"/>
  <c r="U45" i="17"/>
  <c r="U47" i="17"/>
  <c r="U44" i="17"/>
  <c r="U43" i="17"/>
  <c r="U46" i="17"/>
  <c r="U41" i="17"/>
  <c r="U48" i="17"/>
  <c r="V43" i="17"/>
  <c r="V41" i="17"/>
  <c r="V45" i="17"/>
  <c r="V48" i="17"/>
  <c r="V46" i="17"/>
  <c r="V47" i="17"/>
  <c r="V44" i="17"/>
  <c r="AD41" i="17"/>
  <c r="AD44" i="17"/>
  <c r="AD48" i="17"/>
  <c r="AD43" i="17"/>
  <c r="AD45" i="17"/>
  <c r="AD46" i="17"/>
  <c r="AD47" i="17"/>
  <c r="AC43" i="17"/>
  <c r="AC41" i="17"/>
  <c r="AC45" i="17"/>
  <c r="AC44" i="17"/>
  <c r="AC47" i="17"/>
  <c r="AC48" i="17"/>
  <c r="AC46" i="17"/>
  <c r="T41" i="17"/>
  <c r="T48" i="17"/>
  <c r="T46" i="17"/>
  <c r="T44" i="17"/>
  <c r="T47" i="17"/>
  <c r="T45" i="17"/>
  <c r="T43" i="17"/>
  <c r="T76" i="17" l="1"/>
  <c r="T81" i="17"/>
  <c r="T80" i="17"/>
  <c r="T78" i="17"/>
  <c r="T77" i="17"/>
  <c r="T79" i="17"/>
  <c r="X76" i="17"/>
  <c r="X78" i="17"/>
  <c r="X80" i="17"/>
  <c r="X81" i="17"/>
  <c r="X77" i="17"/>
  <c r="X79" i="17"/>
  <c r="AA76" i="17"/>
  <c r="AA79" i="17"/>
  <c r="AA78" i="17"/>
  <c r="AA80" i="17"/>
  <c r="AA81" i="17"/>
  <c r="AA77" i="17"/>
  <c r="Y76" i="17"/>
  <c r="Y78" i="17"/>
  <c r="Y79" i="17"/>
  <c r="Y80" i="17"/>
  <c r="Y77" i="17"/>
  <c r="Y81" i="17"/>
  <c r="Z76" i="17"/>
  <c r="Z81" i="17"/>
  <c r="Z79" i="17"/>
  <c r="Z78" i="17"/>
  <c r="Z77" i="17"/>
  <c r="Z80" i="17"/>
  <c r="W76" i="17"/>
  <c r="W77" i="17"/>
  <c r="W79" i="17"/>
  <c r="W80" i="17"/>
  <c r="W78" i="17"/>
  <c r="W81" i="17"/>
  <c r="AC76" i="17"/>
  <c r="AC81" i="17"/>
  <c r="AC78" i="17"/>
  <c r="AC77" i="17"/>
  <c r="AC79" i="17"/>
  <c r="AC80" i="17"/>
  <c r="U76" i="17"/>
  <c r="U79" i="17"/>
  <c r="U81" i="17"/>
  <c r="U80" i="17"/>
  <c r="U78" i="17"/>
  <c r="U77" i="17"/>
  <c r="S77" i="17"/>
  <c r="S79" i="17"/>
  <c r="S76" i="17"/>
  <c r="S80" i="17"/>
  <c r="S81" i="17"/>
  <c r="S78" i="17"/>
  <c r="AB76" i="17"/>
  <c r="AB79" i="17"/>
  <c r="AB81" i="17"/>
  <c r="AB78" i="17"/>
  <c r="AB80" i="17"/>
  <c r="AB77" i="17"/>
  <c r="AD77" i="17"/>
  <c r="AD78" i="17"/>
  <c r="AD76" i="17"/>
  <c r="AD79" i="17"/>
  <c r="AD80" i="17"/>
  <c r="AD81" i="17"/>
  <c r="V76" i="17"/>
  <c r="V81" i="17"/>
  <c r="V79" i="17"/>
  <c r="V78" i="17"/>
  <c r="V80" i="17"/>
  <c r="V77" i="17"/>
  <c r="J3" i="25"/>
  <c r="K3" i="25"/>
  <c r="I3" i="25"/>
  <c r="L3" i="25" l="1"/>
  <c r="K34" i="8"/>
  <c r="Q34" i="8" s="1"/>
  <c r="S34" i="8" s="1"/>
  <c r="I4" i="25"/>
  <c r="B184" i="38"/>
</calcChain>
</file>

<file path=xl/sharedStrings.xml><?xml version="1.0" encoding="utf-8"?>
<sst xmlns="http://schemas.openxmlformats.org/spreadsheetml/2006/main" count="2305" uniqueCount="384">
  <si>
    <t>無回答</t>
    <rPh sb="0" eb="3">
      <t>ムカイトウ</t>
    </rPh>
    <phoneticPr fontId="3"/>
  </si>
  <si>
    <t>　</t>
    <phoneticPr fontId="3"/>
  </si>
  <si>
    <t>↓</t>
    <phoneticPr fontId="3"/>
  </si>
  <si>
    <t>調査数</t>
    <rPh sb="0" eb="2">
      <t>チョウサ</t>
    </rPh>
    <rPh sb="2" eb="3">
      <t>スウ</t>
    </rPh>
    <phoneticPr fontId="3"/>
  </si>
  <si>
    <t>多い順</t>
    <rPh sb="0" eb="1">
      <t>オオ</t>
    </rPh>
    <rPh sb="2" eb="3">
      <t>ジュン</t>
    </rPh>
    <phoneticPr fontId="3"/>
  </si>
  <si>
    <t>図1-3</t>
    <rPh sb="0" eb="1">
      <t>ズ</t>
    </rPh>
    <phoneticPr fontId="3"/>
  </si>
  <si>
    <t>くらしの前年比較</t>
    <rPh sb="4" eb="6">
      <t>ゼンネン</t>
    </rPh>
    <rPh sb="6" eb="8">
      <t>ヒカク</t>
    </rPh>
    <phoneticPr fontId="3"/>
  </si>
  <si>
    <t>【経年変化(年代別)】</t>
    <rPh sb="1" eb="3">
      <t>ケイネン</t>
    </rPh>
    <rPh sb="3" eb="5">
      <t>ヘンカ</t>
    </rPh>
    <rPh sb="6" eb="8">
      <t>ネンダイ</t>
    </rPh>
    <rPh sb="8" eb="9">
      <t>ベツ</t>
    </rPh>
    <phoneticPr fontId="3"/>
  </si>
  <si>
    <t>20歳代</t>
    <rPh sb="2" eb="3">
      <t>サイ</t>
    </rPh>
    <rPh sb="3" eb="4">
      <t>ダイ</t>
    </rPh>
    <phoneticPr fontId="3"/>
  </si>
  <si>
    <t>楽になった</t>
    <rPh sb="0" eb="1">
      <t>ラク</t>
    </rPh>
    <phoneticPr fontId="3"/>
  </si>
  <si>
    <t>かわらない</t>
    <phoneticPr fontId="3"/>
  </si>
  <si>
    <t>苦しくなった</t>
    <rPh sb="0" eb="1">
      <t>クル</t>
    </rPh>
    <phoneticPr fontId="3"/>
  </si>
  <si>
    <t>30歳代</t>
    <rPh sb="2" eb="3">
      <t>サイ</t>
    </rPh>
    <rPh sb="3" eb="4">
      <t>ダイ</t>
    </rPh>
    <phoneticPr fontId="3"/>
  </si>
  <si>
    <t>かわらない</t>
  </si>
  <si>
    <t>40歳代</t>
    <rPh sb="2" eb="3">
      <t>サイ</t>
    </rPh>
    <rPh sb="3" eb="4">
      <t>ダイ</t>
    </rPh>
    <phoneticPr fontId="3"/>
  </si>
  <si>
    <t>50歳代</t>
    <rPh sb="2" eb="3">
      <t>サイ</t>
    </rPh>
    <rPh sb="3" eb="4">
      <t>ダイ</t>
    </rPh>
    <phoneticPr fontId="3"/>
  </si>
  <si>
    <t>60歳代</t>
    <rPh sb="2" eb="3">
      <t>サイ</t>
    </rPh>
    <rPh sb="3" eb="4">
      <t>ダイ</t>
    </rPh>
    <phoneticPr fontId="3"/>
  </si>
  <si>
    <t>70歳以上</t>
    <rPh sb="2" eb="3">
      <t>サイ</t>
    </rPh>
    <rPh sb="3" eb="5">
      <t>イジョウ</t>
    </rPh>
    <phoneticPr fontId="3"/>
  </si>
  <si>
    <t>図1-4</t>
    <rPh sb="0" eb="1">
      <t>ズ</t>
    </rPh>
    <phoneticPr fontId="3"/>
  </si>
  <si>
    <t>　</t>
    <phoneticPr fontId="3"/>
  </si>
  <si>
    <t>【性別】</t>
    <rPh sb="1" eb="3">
      <t>セイベツ</t>
    </rPh>
    <phoneticPr fontId="3"/>
  </si>
  <si>
    <t>楽になった</t>
  </si>
  <si>
    <t>苦しくなった</t>
  </si>
  <si>
    <t>わからない</t>
  </si>
  <si>
    <t>図1-5</t>
    <rPh sb="0" eb="1">
      <t>ズ</t>
    </rPh>
    <phoneticPr fontId="3"/>
  </si>
  <si>
    <t>【年代別】</t>
    <rPh sb="1" eb="3">
      <t>ネンダイ</t>
    </rPh>
    <rPh sb="3" eb="4">
      <t>ベツ</t>
    </rPh>
    <phoneticPr fontId="3"/>
  </si>
  <si>
    <t>図1-6</t>
    <rPh sb="0" eb="1">
      <t>ズ</t>
    </rPh>
    <phoneticPr fontId="3"/>
  </si>
  <si>
    <t>【居住圏域別】</t>
    <rPh sb="1" eb="3">
      <t>キョジュウ</t>
    </rPh>
    <rPh sb="3" eb="5">
      <t>ケンイキ</t>
    </rPh>
    <rPh sb="5" eb="6">
      <t>ベツ</t>
    </rPh>
    <phoneticPr fontId="3"/>
  </si>
  <si>
    <t>図1-7</t>
    <rPh sb="0" eb="1">
      <t>ズ</t>
    </rPh>
    <phoneticPr fontId="3"/>
  </si>
  <si>
    <t>【職業別】</t>
    <rPh sb="1" eb="3">
      <t>ショクギョウ</t>
    </rPh>
    <rPh sb="3" eb="4">
      <t>ベツ</t>
    </rPh>
    <phoneticPr fontId="3"/>
  </si>
  <si>
    <t>→</t>
    <phoneticPr fontId="3"/>
  </si>
  <si>
    <t>その他に</t>
    <phoneticPr fontId="3"/>
  </si>
  <si>
    <t>→
グラフ用</t>
    <rPh sb="5" eb="6">
      <t>ヨウ</t>
    </rPh>
    <phoneticPr fontId="3"/>
  </si>
  <si>
    <t>↓グラフ用</t>
    <rPh sb="4" eb="5">
      <t>ヨウ</t>
    </rPh>
    <phoneticPr fontId="3"/>
  </si>
  <si>
    <t>くらしの満足度</t>
    <rPh sb="4" eb="7">
      <t>マンゾクド</t>
    </rPh>
    <phoneticPr fontId="3"/>
  </si>
  <si>
    <t>満足層</t>
    <rPh sb="0" eb="2">
      <t>マンゾク</t>
    </rPh>
    <rPh sb="2" eb="3">
      <t>ソウ</t>
    </rPh>
    <phoneticPr fontId="3"/>
  </si>
  <si>
    <t>不満層</t>
    <rPh sb="0" eb="2">
      <t>フマン</t>
    </rPh>
    <rPh sb="2" eb="3">
      <t>ソウ</t>
    </rPh>
    <phoneticPr fontId="3"/>
  </si>
  <si>
    <t>図2-4</t>
    <rPh sb="0" eb="1">
      <t>ズ</t>
    </rPh>
    <phoneticPr fontId="3"/>
  </si>
  <si>
    <t>十分満足している</t>
  </si>
  <si>
    <t>おおむね満足している</t>
  </si>
  <si>
    <t>まだまだ不満だ</t>
  </si>
  <si>
    <t>きわめて不満だ</t>
  </si>
  <si>
    <t>A-B</t>
    <phoneticPr fontId="3"/>
  </si>
  <si>
    <t>図2-5</t>
    <rPh sb="0" eb="1">
      <t>ズ</t>
    </rPh>
    <phoneticPr fontId="3"/>
  </si>
  <si>
    <t>図2-6</t>
    <rPh sb="0" eb="1">
      <t>ズ</t>
    </rPh>
    <phoneticPr fontId="3"/>
  </si>
  <si>
    <t>図2-7</t>
    <rPh sb="0" eb="1">
      <t>ズ</t>
    </rPh>
    <phoneticPr fontId="3"/>
  </si>
  <si>
    <t>図3-3</t>
    <rPh sb="0" eb="1">
      <t>ズ</t>
    </rPh>
    <phoneticPr fontId="3"/>
  </si>
  <si>
    <t>健康・体力</t>
    <rPh sb="0" eb="2">
      <t>ケンコウ</t>
    </rPh>
    <rPh sb="3" eb="5">
      <t>タイリョク</t>
    </rPh>
    <phoneticPr fontId="3"/>
  </si>
  <si>
    <t>収入・貯蓄</t>
    <rPh sb="0" eb="2">
      <t>シュウニュウ</t>
    </rPh>
    <rPh sb="3" eb="5">
      <t>チョチク</t>
    </rPh>
    <phoneticPr fontId="3"/>
  </si>
  <si>
    <t>仕事</t>
    <rPh sb="0" eb="2">
      <t>シゴト</t>
    </rPh>
    <phoneticPr fontId="3"/>
  </si>
  <si>
    <t>就職</t>
  </si>
  <si>
    <t>結婚</t>
  </si>
  <si>
    <t>子育て・子どもの教育</t>
  </si>
  <si>
    <t>介護</t>
  </si>
  <si>
    <t>家庭での人間関係</t>
  </si>
  <si>
    <t>地域での人間関係</t>
  </si>
  <si>
    <t>住宅</t>
  </si>
  <si>
    <t>その他</t>
  </si>
  <si>
    <t>特にない</t>
    <rPh sb="0" eb="1">
      <t>トク</t>
    </rPh>
    <phoneticPr fontId="3"/>
  </si>
  <si>
    <t>【年代別】</t>
    <rPh sb="1" eb="4">
      <t>ネンダイベツ</t>
    </rPh>
    <phoneticPr fontId="3"/>
  </si>
  <si>
    <t>↓</t>
    <phoneticPr fontId="3"/>
  </si>
  <si>
    <t>↓その他に自由業、学生を含むver</t>
    <rPh sb="3" eb="4">
      <t>タ</t>
    </rPh>
    <rPh sb="9" eb="11">
      <t>ガクセイ</t>
    </rPh>
    <phoneticPr fontId="3"/>
  </si>
  <si>
    <t>図3-7</t>
    <rPh sb="0" eb="1">
      <t>ズ</t>
    </rPh>
    <phoneticPr fontId="3"/>
  </si>
  <si>
    <t>【くらしの満足度別】</t>
    <rPh sb="5" eb="8">
      <t>マンゾクド</t>
    </rPh>
    <rPh sb="8" eb="9">
      <t>ベツ</t>
    </rPh>
    <phoneticPr fontId="3"/>
  </si>
  <si>
    <t>図4-7</t>
    <rPh sb="0" eb="1">
      <t>ズ</t>
    </rPh>
    <phoneticPr fontId="3"/>
  </si>
  <si>
    <t>健康・体力づくり</t>
    <rPh sb="0" eb="2">
      <t>ケンコウ</t>
    </rPh>
    <rPh sb="3" eb="5">
      <t>タイリョク</t>
    </rPh>
    <phoneticPr fontId="3"/>
  </si>
  <si>
    <t>知識や教養の向上</t>
    <rPh sb="0" eb="2">
      <t>チシキ</t>
    </rPh>
    <rPh sb="3" eb="5">
      <t>キョウヨウ</t>
    </rPh>
    <rPh sb="6" eb="8">
      <t>コウジョウ</t>
    </rPh>
    <phoneticPr fontId="3"/>
  </si>
  <si>
    <t>社会的地位の向上</t>
    <rPh sb="6" eb="8">
      <t>コウジョウ</t>
    </rPh>
    <phoneticPr fontId="3"/>
  </si>
  <si>
    <t>趣味・レジャー</t>
    <phoneticPr fontId="3"/>
  </si>
  <si>
    <t>ボランティアや地域活動</t>
    <rPh sb="7" eb="9">
      <t>チイキ</t>
    </rPh>
    <rPh sb="9" eb="11">
      <t>カツドウ</t>
    </rPh>
    <phoneticPr fontId="3"/>
  </si>
  <si>
    <t>家族との団らん</t>
  </si>
  <si>
    <t>家族の介護</t>
  </si>
  <si>
    <t>子育て・子どもの教育</t>
    <rPh sb="0" eb="2">
      <t>コソダ</t>
    </rPh>
    <rPh sb="4" eb="5">
      <t>コ</t>
    </rPh>
    <rPh sb="8" eb="10">
      <t>キョウイク</t>
    </rPh>
    <phoneticPr fontId="3"/>
  </si>
  <si>
    <t>衣・食生活の充実</t>
  </si>
  <si>
    <t>老後の生活への準備</t>
  </si>
  <si>
    <t>特にない</t>
  </si>
  <si>
    <t>図6-3</t>
    <rPh sb="0" eb="1">
      <t>ズ</t>
    </rPh>
    <phoneticPr fontId="3"/>
  </si>
  <si>
    <t>現在住んでいる地域は住みやすいか</t>
    <rPh sb="0" eb="2">
      <t>ゲンザイ</t>
    </rPh>
    <rPh sb="2" eb="3">
      <t>ス</t>
    </rPh>
    <rPh sb="7" eb="9">
      <t>チイキ</t>
    </rPh>
    <rPh sb="10" eb="11">
      <t>ス</t>
    </rPh>
    <phoneticPr fontId="3"/>
  </si>
  <si>
    <t>生活に必要な情報の入手媒体</t>
    <rPh sb="0" eb="2">
      <t>セイカツ</t>
    </rPh>
    <rPh sb="3" eb="5">
      <t>ヒツヨウ</t>
    </rPh>
    <rPh sb="6" eb="8">
      <t>ジョウホウ</t>
    </rPh>
    <rPh sb="9" eb="11">
      <t>ニュウシュ</t>
    </rPh>
    <rPh sb="11" eb="13">
      <t>バイタイ</t>
    </rPh>
    <phoneticPr fontId="3"/>
  </si>
  <si>
    <t>テレビのデータ放送</t>
    <rPh sb="7" eb="9">
      <t>ホウソウ</t>
    </rPh>
    <phoneticPr fontId="3"/>
  </si>
  <si>
    <t>ラジオ</t>
    <phoneticPr fontId="3"/>
  </si>
  <si>
    <t>新聞</t>
    <rPh sb="0" eb="2">
      <t>シンブン</t>
    </rPh>
    <phoneticPr fontId="3"/>
  </si>
  <si>
    <t>雑誌</t>
    <rPh sb="0" eb="2">
      <t>ザッシ</t>
    </rPh>
    <phoneticPr fontId="3"/>
  </si>
  <si>
    <t>国、県、市町村の広報紙やホームページ</t>
    <rPh sb="0" eb="1">
      <t>クニ</t>
    </rPh>
    <rPh sb="2" eb="3">
      <t>ケン</t>
    </rPh>
    <rPh sb="4" eb="7">
      <t>シチョウソン</t>
    </rPh>
    <rPh sb="8" eb="10">
      <t>コウホウ</t>
    </rPh>
    <rPh sb="10" eb="11">
      <t>シ</t>
    </rPh>
    <phoneticPr fontId="3"/>
  </si>
  <si>
    <t>自治会の連絡網、回覧板など</t>
    <rPh sb="0" eb="3">
      <t>ジチカイ</t>
    </rPh>
    <rPh sb="4" eb="7">
      <t>レンラクモウ</t>
    </rPh>
    <rPh sb="8" eb="11">
      <t>カイランバン</t>
    </rPh>
    <phoneticPr fontId="3"/>
  </si>
  <si>
    <t>友人、知人からのクチコミ</t>
    <rPh sb="0" eb="2">
      <t>ユウジン</t>
    </rPh>
    <rPh sb="3" eb="5">
      <t>チジン</t>
    </rPh>
    <phoneticPr fontId="3"/>
  </si>
  <si>
    <t>図7-3</t>
    <rPh sb="0" eb="1">
      <t>ズ</t>
    </rPh>
    <phoneticPr fontId="3"/>
  </si>
  <si>
    <t>どちらかといえば住みやすい</t>
  </si>
  <si>
    <t>どちらともいえない</t>
  </si>
  <si>
    <t>どちらかといえば住みにくい</t>
  </si>
  <si>
    <t>住みにくい</t>
  </si>
  <si>
    <t>図7-4</t>
    <rPh sb="0" eb="1">
      <t>ズ</t>
    </rPh>
    <phoneticPr fontId="3"/>
  </si>
  <si>
    <t>A
満足層</t>
    <rPh sb="2" eb="4">
      <t>マンゾク</t>
    </rPh>
    <rPh sb="4" eb="5">
      <t>ソウ</t>
    </rPh>
    <phoneticPr fontId="3"/>
  </si>
  <si>
    <t>B
不満層</t>
    <rPh sb="2" eb="4">
      <t>フマン</t>
    </rPh>
    <rPh sb="4" eb="5">
      <t>ソウ</t>
    </rPh>
    <phoneticPr fontId="3"/>
  </si>
  <si>
    <t>A
肯定層</t>
    <rPh sb="2" eb="4">
      <t>コウテイ</t>
    </rPh>
    <rPh sb="4" eb="5">
      <t>ソウ</t>
    </rPh>
    <phoneticPr fontId="3"/>
  </si>
  <si>
    <t>B
否定層</t>
    <rPh sb="2" eb="4">
      <t>ヒテイ</t>
    </rPh>
    <rPh sb="4" eb="5">
      <t>ソウ</t>
    </rPh>
    <phoneticPr fontId="3"/>
  </si>
  <si>
    <t>図7-5</t>
    <rPh sb="0" eb="1">
      <t>ズ</t>
    </rPh>
    <phoneticPr fontId="3"/>
  </si>
  <si>
    <t>図7-6</t>
    <rPh sb="0" eb="1">
      <t>ズ</t>
    </rPh>
    <phoneticPr fontId="3"/>
  </si>
  <si>
    <t>【居住環境別】</t>
    <rPh sb="1" eb="3">
      <t>キョジュウ</t>
    </rPh>
    <rPh sb="3" eb="5">
      <t>カンキョウ</t>
    </rPh>
    <rPh sb="5" eb="6">
      <t>ベツ</t>
    </rPh>
    <phoneticPr fontId="3"/>
  </si>
  <si>
    <t>働く場が多い</t>
    <rPh sb="0" eb="1">
      <t>ハタラ</t>
    </rPh>
    <rPh sb="2" eb="3">
      <t>バ</t>
    </rPh>
    <rPh sb="4" eb="5">
      <t>オオ</t>
    </rPh>
    <phoneticPr fontId="3"/>
  </si>
  <si>
    <t>その他</t>
    <rPh sb="2" eb="3">
      <t>タ</t>
    </rPh>
    <phoneticPr fontId="3"/>
  </si>
  <si>
    <t>働く場が少ない</t>
    <rPh sb="0" eb="1">
      <t>ハタラ</t>
    </rPh>
    <rPh sb="2" eb="3">
      <t>バ</t>
    </rPh>
    <rPh sb="4" eb="5">
      <t>スク</t>
    </rPh>
    <phoneticPr fontId="3"/>
  </si>
  <si>
    <t>治安が悪い</t>
    <rPh sb="3" eb="4">
      <t>ワル</t>
    </rPh>
    <phoneticPr fontId="3"/>
  </si>
  <si>
    <t>はい</t>
    <phoneticPr fontId="3"/>
  </si>
  <si>
    <t>いいえ</t>
    <phoneticPr fontId="3"/>
  </si>
  <si>
    <t>わからない</t>
    <phoneticPr fontId="3"/>
  </si>
  <si>
    <t>【通勤先別】</t>
    <rPh sb="1" eb="3">
      <t>ツウキン</t>
    </rPh>
    <rPh sb="3" eb="4">
      <t>サキ</t>
    </rPh>
    <rPh sb="4" eb="5">
      <t>ベツ</t>
    </rPh>
    <phoneticPr fontId="3"/>
  </si>
  <si>
    <t>【県外居住経験別】</t>
    <rPh sb="1" eb="3">
      <t>ケンガイ</t>
    </rPh>
    <rPh sb="3" eb="5">
      <t>キョジュウ</t>
    </rPh>
    <rPh sb="5" eb="7">
      <t>ケイケン</t>
    </rPh>
    <rPh sb="7" eb="8">
      <t>ベツ</t>
    </rPh>
    <phoneticPr fontId="3"/>
  </si>
  <si>
    <t>↓層分け</t>
    <rPh sb="1" eb="2">
      <t>ソウ</t>
    </rPh>
    <rPh sb="2" eb="3">
      <t>ワ</t>
    </rPh>
    <phoneticPr fontId="3"/>
  </si>
  <si>
    <t>くらしが苦しくなったと感じる理由</t>
    <rPh sb="4" eb="5">
      <t>クル</t>
    </rPh>
    <rPh sb="11" eb="12">
      <t>カン</t>
    </rPh>
    <rPh sb="14" eb="16">
      <t>リユウ</t>
    </rPh>
    <phoneticPr fontId="3"/>
  </si>
  <si>
    <t>給料等の収入が増えない、または減った</t>
    <rPh sb="0" eb="2">
      <t>キュウリョウ</t>
    </rPh>
    <rPh sb="2" eb="3">
      <t>トウ</t>
    </rPh>
    <rPh sb="4" eb="6">
      <t>シュウニュウ</t>
    </rPh>
    <rPh sb="7" eb="8">
      <t>フ</t>
    </rPh>
    <rPh sb="15" eb="16">
      <t>ヘ</t>
    </rPh>
    <phoneticPr fontId="3"/>
  </si>
  <si>
    <t>食品や日用品、光熱費などの
物価上昇による支出が増えた</t>
    <rPh sb="0" eb="2">
      <t>ショクヒン</t>
    </rPh>
    <rPh sb="3" eb="6">
      <t>ニチヨウヒン</t>
    </rPh>
    <rPh sb="7" eb="10">
      <t>コウネツヒ</t>
    </rPh>
    <rPh sb="14" eb="16">
      <t>ブッカ</t>
    </rPh>
    <rPh sb="16" eb="18">
      <t>ジョウショウ</t>
    </rPh>
    <rPh sb="21" eb="23">
      <t>シシュツ</t>
    </rPh>
    <rPh sb="24" eb="25">
      <t>フ</t>
    </rPh>
    <phoneticPr fontId="3"/>
  </si>
  <si>
    <t>医療・介護費の支出が増えた</t>
    <rPh sb="0" eb="2">
      <t>イリョウ</t>
    </rPh>
    <rPh sb="3" eb="5">
      <t>カイゴ</t>
    </rPh>
    <rPh sb="5" eb="6">
      <t>ヒ</t>
    </rPh>
    <rPh sb="7" eb="9">
      <t>シシュツ</t>
    </rPh>
    <rPh sb="10" eb="11">
      <t>フ</t>
    </rPh>
    <phoneticPr fontId="3"/>
  </si>
  <si>
    <t>保育・教育費の支出が増えた</t>
    <rPh sb="0" eb="2">
      <t>ホイク</t>
    </rPh>
    <rPh sb="3" eb="6">
      <t>キョウイクヒ</t>
    </rPh>
    <rPh sb="7" eb="9">
      <t>シシュツ</t>
    </rPh>
    <rPh sb="10" eb="11">
      <t>フ</t>
    </rPh>
    <phoneticPr fontId="3"/>
  </si>
  <si>
    <t>税金の支出が増えた</t>
    <rPh sb="0" eb="2">
      <t>ゼイキン</t>
    </rPh>
    <rPh sb="3" eb="5">
      <t>シシュツ</t>
    </rPh>
    <rPh sb="6" eb="7">
      <t>フ</t>
    </rPh>
    <phoneticPr fontId="3"/>
  </si>
  <si>
    <t>各種保険料などの支出が増えた</t>
    <rPh sb="0" eb="2">
      <t>カクシュ</t>
    </rPh>
    <rPh sb="2" eb="4">
      <t>ホケン</t>
    </rPh>
    <rPh sb="4" eb="5">
      <t>リョウ</t>
    </rPh>
    <rPh sb="8" eb="10">
      <t>シシュツ</t>
    </rPh>
    <rPh sb="11" eb="12">
      <t>フ</t>
    </rPh>
    <phoneticPr fontId="3"/>
  </si>
  <si>
    <t>総回答数</t>
    <rPh sb="0" eb="1">
      <t>ソウ</t>
    </rPh>
    <rPh sb="1" eb="3">
      <t>カイトウ</t>
    </rPh>
    <rPh sb="3" eb="4">
      <t>スウ</t>
    </rPh>
    <phoneticPr fontId="3"/>
  </si>
  <si>
    <t>総回答数</t>
    <rPh sb="0" eb="1">
      <t>ソウ</t>
    </rPh>
    <rPh sb="1" eb="4">
      <t>カイトウスウ</t>
    </rPh>
    <phoneticPr fontId="3"/>
  </si>
  <si>
    <t>今後のくらしの中で重視していきたいこと</t>
    <rPh sb="0" eb="2">
      <t>コンゴ</t>
    </rPh>
    <rPh sb="7" eb="8">
      <t>ナカ</t>
    </rPh>
    <rPh sb="9" eb="11">
      <t>ジュウシ</t>
    </rPh>
    <phoneticPr fontId="3"/>
  </si>
  <si>
    <t>家計の安定・充実</t>
    <rPh sb="0" eb="2">
      <t>カケイ</t>
    </rPh>
    <rPh sb="3" eb="5">
      <t>アンテイ</t>
    </rPh>
    <rPh sb="6" eb="8">
      <t>ジュウジツ</t>
    </rPh>
    <phoneticPr fontId="3"/>
  </si>
  <si>
    <t>仕事（家業・学業を含む）</t>
    <rPh sb="9" eb="10">
      <t>フク</t>
    </rPh>
    <phoneticPr fontId="3"/>
  </si>
  <si>
    <t>住まいの改善・充実</t>
    <rPh sb="0" eb="1">
      <t>ス</t>
    </rPh>
    <phoneticPr fontId="3"/>
  </si>
  <si>
    <t>図4-3</t>
    <rPh sb="0" eb="1">
      <t>ズ</t>
    </rPh>
    <phoneticPr fontId="3"/>
  </si>
  <si>
    <t>図5-3</t>
    <rPh sb="0" eb="1">
      <t>ズ</t>
    </rPh>
    <phoneticPr fontId="3"/>
  </si>
  <si>
    <t>インターネット（行政機関のホームページを除く）</t>
    <rPh sb="8" eb="10">
      <t>ギョウセイ</t>
    </rPh>
    <rPh sb="10" eb="12">
      <t>キカン</t>
    </rPh>
    <rPh sb="20" eb="21">
      <t>ノゾ</t>
    </rPh>
    <phoneticPr fontId="3"/>
  </si>
  <si>
    <t>メールマガジン</t>
    <phoneticPr fontId="3"/>
  </si>
  <si>
    <t>住みやすい</t>
    <rPh sb="0" eb="1">
      <t>ス</t>
    </rPh>
    <phoneticPr fontId="3"/>
  </si>
  <si>
    <t>図6-4</t>
    <rPh sb="0" eb="1">
      <t>ズ</t>
    </rPh>
    <phoneticPr fontId="3"/>
  </si>
  <si>
    <t>図6-5</t>
    <rPh sb="0" eb="1">
      <t>ズ</t>
    </rPh>
    <phoneticPr fontId="3"/>
  </si>
  <si>
    <t>住んでいる地域が住みやすいと感じる点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3"/>
  </si>
  <si>
    <t>自然が豊かである</t>
  </si>
  <si>
    <t>町並みなどの景観がよい</t>
    <rPh sb="0" eb="2">
      <t>マチナ</t>
    </rPh>
    <rPh sb="6" eb="8">
      <t>ケイカン</t>
    </rPh>
    <phoneticPr fontId="3"/>
  </si>
  <si>
    <t>食事、買い物が便利である</t>
    <rPh sb="0" eb="2">
      <t>ショクジ</t>
    </rPh>
    <rPh sb="3" eb="4">
      <t>カ</t>
    </rPh>
    <rPh sb="5" eb="6">
      <t>モノ</t>
    </rPh>
    <rPh sb="7" eb="9">
      <t>ベンリ</t>
    </rPh>
    <phoneticPr fontId="3"/>
  </si>
  <si>
    <t>交通の便がよい</t>
    <rPh sb="0" eb="2">
      <t>コウツウ</t>
    </rPh>
    <rPh sb="3" eb="4">
      <t>ベン</t>
    </rPh>
    <phoneticPr fontId="3"/>
  </si>
  <si>
    <t>教育、文化、スポーツの施設が充実している</t>
    <rPh sb="0" eb="2">
      <t>キョウイク</t>
    </rPh>
    <rPh sb="3" eb="5">
      <t>ブンカ</t>
    </rPh>
    <rPh sb="11" eb="13">
      <t>シセツ</t>
    </rPh>
    <rPh sb="14" eb="16">
      <t>ジュウジツ</t>
    </rPh>
    <phoneticPr fontId="3"/>
  </si>
  <si>
    <t>医療、福祉サービスが充実している</t>
    <rPh sb="0" eb="2">
      <t>イリョウ</t>
    </rPh>
    <rPh sb="3" eb="5">
      <t>フクシ</t>
    </rPh>
    <rPh sb="10" eb="12">
      <t>ジュウジツ</t>
    </rPh>
    <phoneticPr fontId="3"/>
  </si>
  <si>
    <t>住民相互の交流がある</t>
    <rPh sb="0" eb="2">
      <t>ジュウミン</t>
    </rPh>
    <rPh sb="2" eb="4">
      <t>ソウゴ</t>
    </rPh>
    <rPh sb="5" eb="7">
      <t>コウリュウ</t>
    </rPh>
    <phoneticPr fontId="3"/>
  </si>
  <si>
    <t>災害が少ない</t>
    <rPh sb="0" eb="2">
      <t>サイガイ</t>
    </rPh>
    <rPh sb="3" eb="4">
      <t>スク</t>
    </rPh>
    <phoneticPr fontId="3"/>
  </si>
  <si>
    <t>住んでいる地域が住みにくいと感じる点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3"/>
  </si>
  <si>
    <t>町並みなどの景観がよくない</t>
    <rPh sb="0" eb="2">
      <t>マチナ</t>
    </rPh>
    <rPh sb="6" eb="8">
      <t>ケイカン</t>
    </rPh>
    <phoneticPr fontId="3"/>
  </si>
  <si>
    <t>食事、買い物が不便である</t>
    <rPh sb="0" eb="2">
      <t>ショクジ</t>
    </rPh>
    <rPh sb="3" eb="4">
      <t>カ</t>
    </rPh>
    <rPh sb="5" eb="6">
      <t>モノ</t>
    </rPh>
    <rPh sb="7" eb="9">
      <t>フベン</t>
    </rPh>
    <phoneticPr fontId="3"/>
  </si>
  <si>
    <t>交通の便がよくない</t>
    <rPh sb="0" eb="2">
      <t>コウツウ</t>
    </rPh>
    <rPh sb="3" eb="4">
      <t>ベン</t>
    </rPh>
    <phoneticPr fontId="3"/>
  </si>
  <si>
    <t>医療、福祉サービスが充実していない</t>
    <rPh sb="0" eb="2">
      <t>イリョウ</t>
    </rPh>
    <rPh sb="3" eb="5">
      <t>フクシ</t>
    </rPh>
    <rPh sb="10" eb="12">
      <t>ジュウジツ</t>
    </rPh>
    <phoneticPr fontId="3"/>
  </si>
  <si>
    <t>住民相互の交流がない</t>
    <rPh sb="0" eb="2">
      <t>ジュウミン</t>
    </rPh>
    <rPh sb="2" eb="4">
      <t>ソウゴ</t>
    </rPh>
    <rPh sb="5" eb="7">
      <t>コウリュウ</t>
    </rPh>
    <phoneticPr fontId="3"/>
  </si>
  <si>
    <t>災害が多い</t>
    <rPh sb="0" eb="2">
      <t>サイガイ</t>
    </rPh>
    <rPh sb="3" eb="4">
      <t>オオ</t>
    </rPh>
    <phoneticPr fontId="3"/>
  </si>
  <si>
    <t>今後も岐阜県に住み続けたいか</t>
    <rPh sb="0" eb="2">
      <t>コンゴ</t>
    </rPh>
    <rPh sb="3" eb="5">
      <t>ギフ</t>
    </rPh>
    <rPh sb="5" eb="6">
      <t>ケン</t>
    </rPh>
    <rPh sb="7" eb="8">
      <t>ス</t>
    </rPh>
    <rPh sb="9" eb="10">
      <t>ツヅ</t>
    </rPh>
    <phoneticPr fontId="3"/>
  </si>
  <si>
    <t>図7-7</t>
    <rPh sb="0" eb="1">
      <t>ズ</t>
    </rPh>
    <phoneticPr fontId="3"/>
  </si>
  <si>
    <t>図7-8</t>
    <rPh sb="0" eb="1">
      <t>ズ</t>
    </rPh>
    <phoneticPr fontId="3"/>
  </si>
  <si>
    <t>図1-2-3</t>
    <rPh sb="0" eb="1">
      <t>ズ</t>
    </rPh>
    <phoneticPr fontId="3"/>
  </si>
  <si>
    <t>図1-2-4</t>
    <rPh sb="0" eb="1">
      <t>ズ</t>
    </rPh>
    <phoneticPr fontId="3"/>
  </si>
  <si>
    <t>図1-2-5</t>
    <rPh sb="0" eb="1">
      <t>ズ</t>
    </rPh>
    <phoneticPr fontId="3"/>
  </si>
  <si>
    <t>生活面での不安</t>
    <rPh sb="0" eb="2">
      <t>セイカツ</t>
    </rPh>
    <rPh sb="2" eb="3">
      <t>メン</t>
    </rPh>
    <rPh sb="5" eb="7">
      <t>フアン</t>
    </rPh>
    <phoneticPr fontId="3"/>
  </si>
  <si>
    <t>治安がよい</t>
    <phoneticPr fontId="3"/>
  </si>
  <si>
    <t>自然が豊かでない</t>
    <rPh sb="0" eb="2">
      <t>シゼン</t>
    </rPh>
    <rPh sb="3" eb="4">
      <t>ユタカ</t>
    </rPh>
    <phoneticPr fontId="3"/>
  </si>
  <si>
    <t>総回答数</t>
    <rPh sb="0" eb="1">
      <t>ソウ</t>
    </rPh>
    <rPh sb="1" eb="3">
      <t>カイトウ</t>
    </rPh>
    <rPh sb="3" eb="4">
      <t>スウ</t>
    </rPh>
    <phoneticPr fontId="3"/>
  </si>
  <si>
    <t>H27</t>
  </si>
  <si>
    <t>調査数</t>
  </si>
  <si>
    <t>図5-4</t>
    <rPh sb="0" eb="1">
      <t>ズ</t>
    </rPh>
    <phoneticPr fontId="3"/>
  </si>
  <si>
    <t>図5-5</t>
    <rPh sb="0" eb="1">
      <t>ズ</t>
    </rPh>
    <phoneticPr fontId="3"/>
  </si>
  <si>
    <t>図3-4</t>
    <rPh sb="0" eb="1">
      <t>ズ</t>
    </rPh>
    <phoneticPr fontId="3"/>
  </si>
  <si>
    <t>図3-6</t>
    <rPh sb="0" eb="1">
      <t>ズ</t>
    </rPh>
    <phoneticPr fontId="3"/>
  </si>
  <si>
    <t>図3-5</t>
    <rPh sb="0" eb="1">
      <t>ズ</t>
    </rPh>
    <phoneticPr fontId="3"/>
  </si>
  <si>
    <t>図4-6</t>
    <rPh sb="0" eb="1">
      <t>ズ</t>
    </rPh>
    <phoneticPr fontId="3"/>
  </si>
  <si>
    <t>図4-5</t>
    <rPh sb="0" eb="1">
      <t>ズ</t>
    </rPh>
    <phoneticPr fontId="3"/>
  </si>
  <si>
    <t>図4-4</t>
    <rPh sb="0" eb="1">
      <t>ズ</t>
    </rPh>
    <phoneticPr fontId="3"/>
  </si>
  <si>
    <t>図6-6</t>
    <rPh sb="0" eb="1">
      <t>ズ</t>
    </rPh>
    <phoneticPr fontId="3"/>
  </si>
  <si>
    <t>図6-2-4</t>
    <rPh sb="0" eb="1">
      <t>ズ</t>
    </rPh>
    <phoneticPr fontId="3"/>
  </si>
  <si>
    <t>図6-2-3</t>
    <rPh sb="0" eb="1">
      <t>ズ</t>
    </rPh>
    <phoneticPr fontId="3"/>
  </si>
  <si>
    <t>図6-3-3</t>
    <rPh sb="0" eb="1">
      <t>ズ</t>
    </rPh>
    <phoneticPr fontId="3"/>
  </si>
  <si>
    <t>図6-3-4</t>
    <rPh sb="0" eb="1">
      <t>ズ</t>
    </rPh>
    <phoneticPr fontId="3"/>
  </si>
  <si>
    <t>図6-3-5</t>
    <rPh sb="0" eb="1">
      <t>ズ</t>
    </rPh>
    <phoneticPr fontId="3"/>
  </si>
  <si>
    <t>-</t>
    <phoneticPr fontId="3"/>
  </si>
  <si>
    <t>H28</t>
  </si>
  <si>
    <t>図1-2-6</t>
    <rPh sb="0" eb="1">
      <t>ズ</t>
    </rPh>
    <phoneticPr fontId="3"/>
  </si>
  <si>
    <t>無回答</t>
  </si>
  <si>
    <t>ラジオ</t>
  </si>
  <si>
    <t>メールマガジン</t>
  </si>
  <si>
    <t>　　　　　　　　　　　　　　　　フリーペーパー
（戸別配布される無料の地域情報誌など）</t>
    <rPh sb="25" eb="27">
      <t>コベツ</t>
    </rPh>
    <rPh sb="27" eb="29">
      <t>ハイフ</t>
    </rPh>
    <rPh sb="32" eb="34">
      <t>ムリョウ</t>
    </rPh>
    <rPh sb="35" eb="37">
      <t>チイキ</t>
    </rPh>
    <rPh sb="37" eb="40">
      <t>ジョウホウシ</t>
    </rPh>
    <phoneticPr fontId="3"/>
  </si>
  <si>
    <t>　　　ウォーキングなど気軽に
体を動かせる場が近くにない</t>
    <rPh sb="11" eb="13">
      <t>キガル</t>
    </rPh>
    <rPh sb="15" eb="16">
      <t>カラダ</t>
    </rPh>
    <rPh sb="17" eb="18">
      <t>ウゴ</t>
    </rPh>
    <rPh sb="21" eb="22">
      <t>バ</t>
    </rPh>
    <rPh sb="23" eb="24">
      <t>チカ</t>
    </rPh>
    <phoneticPr fontId="3"/>
  </si>
  <si>
    <t>　　　ウォーキングなど気軽に
体を動かせる場が近くにある</t>
    <rPh sb="11" eb="13">
      <t>キガル</t>
    </rPh>
    <rPh sb="15" eb="16">
      <t>カラダ</t>
    </rPh>
    <rPh sb="17" eb="18">
      <t>ウゴ</t>
    </rPh>
    <rPh sb="21" eb="22">
      <t>バ</t>
    </rPh>
    <rPh sb="23" eb="24">
      <t>チカ</t>
    </rPh>
    <phoneticPr fontId="3"/>
  </si>
  <si>
    <t>教育、文化、スポーツの施設が充実していない</t>
    <rPh sb="0" eb="2">
      <t>キョウイク</t>
    </rPh>
    <rPh sb="3" eb="5">
      <t>ブンカ</t>
    </rPh>
    <rPh sb="11" eb="13">
      <t>シセツ</t>
    </rPh>
    <rPh sb="14" eb="16">
      <t>ジュウジツ</t>
    </rPh>
    <phoneticPr fontId="3"/>
  </si>
  <si>
    <t>H29</t>
  </si>
  <si>
    <t>H30</t>
  </si>
  <si>
    <t>R1</t>
  </si>
  <si>
    <t>図6-2-5</t>
    <rPh sb="0" eb="1">
      <t>ズ</t>
    </rPh>
    <phoneticPr fontId="3"/>
  </si>
  <si>
    <t>　</t>
    <phoneticPr fontId="3"/>
  </si>
  <si>
    <t>地域の住環境（上下水道、公園、
        道路、公共交通機関など）</t>
    <phoneticPr fontId="3"/>
  </si>
  <si>
    <t>↓</t>
    <phoneticPr fontId="3"/>
  </si>
  <si>
    <t>　</t>
    <phoneticPr fontId="3"/>
  </si>
  <si>
    <t>-</t>
    <phoneticPr fontId="3"/>
  </si>
  <si>
    <t>-</t>
    <phoneticPr fontId="3"/>
  </si>
  <si>
    <t>総回答数</t>
    <rPh sb="0" eb="3">
      <t>ソウカイトウ</t>
    </rPh>
    <rPh sb="3" eb="4">
      <t>スウ</t>
    </rPh>
    <phoneticPr fontId="3"/>
  </si>
  <si>
    <t>R2</t>
  </si>
  <si>
    <t>図2-3</t>
    <rPh sb="0" eb="1">
      <t>ズ</t>
    </rPh>
    <phoneticPr fontId="3"/>
  </si>
  <si>
    <t xml:space="preserve"> </t>
    <phoneticPr fontId="3"/>
  </si>
  <si>
    <t>R3</t>
  </si>
  <si>
    <t>R4</t>
  </si>
  <si>
    <t>自由業
学生を</t>
    <phoneticPr fontId="3"/>
  </si>
  <si>
    <t>含むver</t>
    <phoneticPr fontId="3"/>
  </si>
  <si>
    <t>無回答</t>
    <rPh sb="0" eb="3">
      <t>ムカイトウ</t>
    </rPh>
    <phoneticPr fontId="3"/>
  </si>
  <si>
    <t>無回答</t>
    <rPh sb="0" eb="3">
      <t>ムカイトウ</t>
    </rPh>
    <phoneticPr fontId="3"/>
  </si>
  <si>
    <t>地域の住環境（上下水道、公園、
　　　　道路、公共交通機関など）</t>
  </si>
  <si>
    <t>健康・体力づくり</t>
  </si>
  <si>
    <t>家計の安定・充実</t>
  </si>
  <si>
    <t>趣味・レジャー</t>
  </si>
  <si>
    <t>仕事（家業・学業を含む）</t>
  </si>
  <si>
    <t>住まいの改善・充実</t>
  </si>
  <si>
    <t>知識や教養の向上</t>
  </si>
  <si>
    <t>ボランティアや地域活動</t>
  </si>
  <si>
    <t>社会的地位の向上</t>
  </si>
  <si>
    <t>治安がよい</t>
  </si>
  <si>
    <t>R5</t>
  </si>
  <si>
    <t>R6</t>
  </si>
  <si>
    <t>　フェイスブック、X（旧Twitter）などのSNS
（ソーシャル・ネットワーキング・サービス）</t>
  </si>
  <si>
    <t>テレビ（データ放送※を除く）</t>
  </si>
  <si>
    <t>交通の便がよくない</t>
  </si>
  <si>
    <t>食事、買い物が不便である</t>
  </si>
  <si>
    <t>医療、福祉サービスが充実していない</t>
  </si>
  <si>
    <t>働く場が少ない</t>
  </si>
  <si>
    <t>教育、文化、スポーツの施設が充実していない</t>
  </si>
  <si>
    <t>　　ウォーキングなど気軽に
体を動かせる場が近くにない</t>
  </si>
  <si>
    <t>住民相互の交流がない</t>
  </si>
  <si>
    <t>治安が悪い</t>
  </si>
  <si>
    <t>町並みなどの景観がよくない</t>
  </si>
  <si>
    <t>災害が多い</t>
  </si>
  <si>
    <t>自然が豊かでない</t>
  </si>
  <si>
    <t>テレビ（データ放送を除く）</t>
    <phoneticPr fontId="3"/>
  </si>
  <si>
    <t>ラジオ（県の広報番組）</t>
    <phoneticPr fontId="3"/>
  </si>
  <si>
    <t>テレビ（データ放送）</t>
  </si>
  <si>
    <t>インターネット（岐阜県庁ホームページ）</t>
  </si>
  <si>
    <t>ラジオ（ニュース）</t>
  </si>
  <si>
    <t>パンフレット、ポスター</t>
  </si>
  <si>
    <t>テレビ（県の広報番組）</t>
    <phoneticPr fontId="3"/>
  </si>
  <si>
    <t>インターネット（ニュース）</t>
  </si>
  <si>
    <t>新聞の記事</t>
  </si>
  <si>
    <t>　　　　　　岐阜県広報「岐阜県からのお知らせ」
（市町村広報紙、地域情報誌（フリーペーパー）
　　　　　　　　　又は行政情報アプリなどに掲載）</t>
    <rPh sb="6" eb="9">
      <t>ギフケン</t>
    </rPh>
    <rPh sb="25" eb="28">
      <t>シチョウソン</t>
    </rPh>
    <rPh sb="28" eb="30">
      <t>コウホウ</t>
    </rPh>
    <rPh sb="30" eb="31">
      <t>カミ</t>
    </rPh>
    <rPh sb="32" eb="34">
      <t>チイキ</t>
    </rPh>
    <rPh sb="34" eb="37">
      <t>ジョウホウシ</t>
    </rPh>
    <rPh sb="56" eb="57">
      <t>マタ</t>
    </rPh>
    <rPh sb="58" eb="60">
      <t>ギョウセイ</t>
    </rPh>
    <rPh sb="60" eb="62">
      <t>ジョウホウ</t>
    </rPh>
    <rPh sb="68" eb="70">
      <t>ケイサイ</t>
    </rPh>
    <phoneticPr fontId="2"/>
  </si>
  <si>
    <t>テレビ（ニュース）</t>
  </si>
  <si>
    <t>ラジオ（県の広報番組）</t>
  </si>
  <si>
    <t>テレビ（県の広報番組）</t>
  </si>
  <si>
    <t>　　　　　　岐阜県広報「岐阜県からのお知らせ」
（市町村広報紙、地域情報誌（フリーペーパー）
　　　　　　　　　又は行政情報アプリなどに掲載）</t>
    <rPh sb="6" eb="9">
      <t>ギフケン</t>
    </rPh>
    <rPh sb="25" eb="28">
      <t>シチョウソン</t>
    </rPh>
    <rPh sb="28" eb="30">
      <t>コウホウ</t>
    </rPh>
    <rPh sb="30" eb="31">
      <t>カミ</t>
    </rPh>
    <rPh sb="32" eb="34">
      <t>チイキ</t>
    </rPh>
    <rPh sb="34" eb="37">
      <t>ジョウホウシ</t>
    </rPh>
    <rPh sb="56" eb="57">
      <t>マタ</t>
    </rPh>
    <rPh sb="58" eb="60">
      <t>ギョウセイ</t>
    </rPh>
    <rPh sb="60" eb="62">
      <t>ジョウホウ</t>
    </rPh>
    <rPh sb="68" eb="70">
      <t>ケイサイ</t>
    </rPh>
    <phoneticPr fontId="3"/>
  </si>
  <si>
    <t>図8-5</t>
    <rPh sb="0" eb="1">
      <t>ズ</t>
    </rPh>
    <phoneticPr fontId="3"/>
  </si>
  <si>
    <t>図8-4</t>
    <rPh sb="0" eb="1">
      <t>ズ</t>
    </rPh>
    <phoneticPr fontId="3"/>
  </si>
  <si>
    <t>パンフレット、ポスター</t>
    <phoneticPr fontId="3"/>
  </si>
  <si>
    <t>インターネット（岐阜県庁ホームページ）</t>
    <phoneticPr fontId="3"/>
  </si>
  <si>
    <t>インターネット（ニュース）</t>
    <phoneticPr fontId="3"/>
  </si>
  <si>
    <t>ラジオ（ニュース）</t>
    <phoneticPr fontId="3"/>
  </si>
  <si>
    <t>テレビ（データ放送）</t>
    <phoneticPr fontId="3"/>
  </si>
  <si>
    <t>テレビ（ニュース）</t>
    <phoneticPr fontId="3"/>
  </si>
  <si>
    <t>新聞の記事</t>
    <phoneticPr fontId="3"/>
  </si>
  <si>
    <t>施策や事業についての情報の入手方法</t>
    <rPh sb="0" eb="2">
      <t>シサク</t>
    </rPh>
    <rPh sb="3" eb="5">
      <t>ジギョウ</t>
    </rPh>
    <rPh sb="10" eb="12">
      <t>ジョウホウ</t>
    </rPh>
    <rPh sb="13" eb="15">
      <t>ニュウシュ</t>
    </rPh>
    <rPh sb="15" eb="17">
      <t>ホウホウ</t>
    </rPh>
    <phoneticPr fontId="3"/>
  </si>
  <si>
    <t>図8-3</t>
    <rPh sb="0" eb="1">
      <t>ズ</t>
    </rPh>
    <phoneticPr fontId="3"/>
  </si>
  <si>
    <t>B
無関心層</t>
    <rPh sb="2" eb="3">
      <t>ム</t>
    </rPh>
    <rPh sb="3" eb="5">
      <t>カンシン</t>
    </rPh>
    <rPh sb="5" eb="6">
      <t>ソウ</t>
    </rPh>
    <phoneticPr fontId="3"/>
  </si>
  <si>
    <t>A
関心層</t>
    <rPh sb="2" eb="4">
      <t>カンシン</t>
    </rPh>
    <rPh sb="4" eb="5">
      <t>ソウ</t>
    </rPh>
    <phoneticPr fontId="3"/>
  </si>
  <si>
    <t>図9-8</t>
    <rPh sb="0" eb="1">
      <t>ズ</t>
    </rPh>
    <phoneticPr fontId="3"/>
  </si>
  <si>
    <t>図9-7</t>
    <rPh sb="0" eb="1">
      <t>ズ</t>
    </rPh>
    <phoneticPr fontId="3"/>
  </si>
  <si>
    <t>図9-6</t>
    <rPh sb="0" eb="1">
      <t>ズ</t>
    </rPh>
    <phoneticPr fontId="3"/>
  </si>
  <si>
    <t>図9-5</t>
    <rPh sb="0" eb="1">
      <t>ズ</t>
    </rPh>
    <phoneticPr fontId="3"/>
  </si>
  <si>
    <t>関心がない</t>
    <rPh sb="0" eb="2">
      <t>カンシン</t>
    </rPh>
    <phoneticPr fontId="3"/>
  </si>
  <si>
    <t>どちらかといえば関心がない</t>
    <rPh sb="8" eb="10">
      <t>カンシン</t>
    </rPh>
    <phoneticPr fontId="3"/>
  </si>
  <si>
    <t>どちらかといえば関心がある</t>
    <rPh sb="8" eb="10">
      <t>カンシン</t>
    </rPh>
    <phoneticPr fontId="3"/>
  </si>
  <si>
    <t>関心がある</t>
    <rPh sb="0" eb="2">
      <t>カンシン</t>
    </rPh>
    <phoneticPr fontId="3"/>
  </si>
  <si>
    <t>図9-4</t>
    <rPh sb="0" eb="1">
      <t>ズ</t>
    </rPh>
    <phoneticPr fontId="3"/>
  </si>
  <si>
    <t>無関心層</t>
    <rPh sb="0" eb="3">
      <t>ムカンシン</t>
    </rPh>
    <rPh sb="3" eb="4">
      <t>ソウ</t>
    </rPh>
    <phoneticPr fontId="3"/>
  </si>
  <si>
    <t>関心層</t>
    <rPh sb="0" eb="2">
      <t>カンシン</t>
    </rPh>
    <rPh sb="2" eb="3">
      <t>ソウ</t>
    </rPh>
    <phoneticPr fontId="3"/>
  </si>
  <si>
    <t>R6</t>
    <phoneticPr fontId="3"/>
  </si>
  <si>
    <t>県事業への関心の有無</t>
    <rPh sb="0" eb="1">
      <t>ケン</t>
    </rPh>
    <rPh sb="1" eb="3">
      <t>ジギョウ</t>
    </rPh>
    <rPh sb="5" eb="7">
      <t>カンシン</t>
    </rPh>
    <rPh sb="8" eb="10">
      <t>ウム</t>
    </rPh>
    <phoneticPr fontId="3"/>
  </si>
  <si>
    <t>図9-3</t>
    <rPh sb="0" eb="1">
      <t>ズ</t>
    </rPh>
    <phoneticPr fontId="3"/>
  </si>
  <si>
    <t>その他に
自由業
学生を</t>
    <phoneticPr fontId="3"/>
  </si>
  <si>
    <t>図9-2-6</t>
    <rPh sb="0" eb="1">
      <t>ズ</t>
    </rPh>
    <phoneticPr fontId="3"/>
  </si>
  <si>
    <t>図9-2-5</t>
    <rPh sb="0" eb="1">
      <t>ズ</t>
    </rPh>
    <phoneticPr fontId="3"/>
  </si>
  <si>
    <t>図9-2-4</t>
    <rPh sb="0" eb="1">
      <t>ズ</t>
    </rPh>
    <phoneticPr fontId="3"/>
  </si>
  <si>
    <t>自分たちの意見が反映されるとは思えないから</t>
  </si>
  <si>
    <t>県の施設を利用したり、県の仕事に接する機会が少ないから</t>
  </si>
  <si>
    <t>県の仕事は、自分に関係がないから</t>
  </si>
  <si>
    <t>県がどのような仕事をしているのか知らないから</t>
  </si>
  <si>
    <t>県の行政そのものに興味がないから</t>
  </si>
  <si>
    <t>県事業に関心がない理由</t>
    <rPh sb="0" eb="1">
      <t>ケン</t>
    </rPh>
    <rPh sb="1" eb="3">
      <t>ジギョウ</t>
    </rPh>
    <rPh sb="4" eb="6">
      <t>カンシン</t>
    </rPh>
    <rPh sb="9" eb="11">
      <t>リユウ</t>
    </rPh>
    <phoneticPr fontId="3"/>
  </si>
  <si>
    <t>図9-2-3</t>
    <rPh sb="0" eb="1">
      <t>ズ</t>
    </rPh>
    <phoneticPr fontId="3"/>
  </si>
  <si>
    <t>まとめ</t>
    <phoneticPr fontId="3"/>
  </si>
  <si>
    <t>多い順(上位10)</t>
    <rPh sb="0" eb="1">
      <t>オオ</t>
    </rPh>
    <rPh sb="2" eb="3">
      <t>ジュン</t>
    </rPh>
    <rPh sb="4" eb="6">
      <t>ジョウイ</t>
    </rPh>
    <phoneticPr fontId="3"/>
  </si>
  <si>
    <t>労働環境改善</t>
    <rPh sb="0" eb="2">
      <t>ロウドウ</t>
    </rPh>
    <rPh sb="2" eb="4">
      <t>カンキョウ</t>
    </rPh>
    <rPh sb="4" eb="6">
      <t>カイゼン</t>
    </rPh>
    <phoneticPr fontId="3"/>
  </si>
  <si>
    <t>薬物対策</t>
    <rPh sb="0" eb="2">
      <t>ヤクブツ</t>
    </rPh>
    <rPh sb="2" eb="4">
      <t>タイサク</t>
    </rPh>
    <phoneticPr fontId="3"/>
  </si>
  <si>
    <t>若者の県内定着</t>
    <rPh sb="0" eb="2">
      <t>ワカモノ</t>
    </rPh>
    <rPh sb="3" eb="5">
      <t>ケンナイ</t>
    </rPh>
    <rPh sb="5" eb="7">
      <t>テイチャク</t>
    </rPh>
    <phoneticPr fontId="3"/>
  </si>
  <si>
    <t>女性の活躍推進</t>
    <rPh sb="0" eb="2">
      <t>ジョセイ</t>
    </rPh>
    <rPh sb="3" eb="7">
      <t>カツヤクスイシン</t>
    </rPh>
    <phoneticPr fontId="3"/>
  </si>
  <si>
    <t>林業振興</t>
    <rPh sb="0" eb="2">
      <t>リンギョウ</t>
    </rPh>
    <rPh sb="2" eb="4">
      <t>シンコウ</t>
    </rPh>
    <phoneticPr fontId="3"/>
  </si>
  <si>
    <t>様々な産業を担う人材の育成</t>
    <rPh sb="0" eb="2">
      <t>サマザマ</t>
    </rPh>
    <rPh sb="3" eb="5">
      <t>サンギョウ</t>
    </rPh>
    <rPh sb="6" eb="7">
      <t>ニナ</t>
    </rPh>
    <rPh sb="8" eb="10">
      <t>ジンザイ</t>
    </rPh>
    <rPh sb="11" eb="13">
      <t>イクセイ</t>
    </rPh>
    <phoneticPr fontId="3"/>
  </si>
  <si>
    <t>消費者保護</t>
    <rPh sb="0" eb="3">
      <t>ショウヒシャ</t>
    </rPh>
    <rPh sb="3" eb="5">
      <t>ホゴ</t>
    </rPh>
    <phoneticPr fontId="3"/>
  </si>
  <si>
    <t>少子化対策</t>
    <rPh sb="0" eb="3">
      <t>ショウシカ</t>
    </rPh>
    <rPh sb="3" eb="5">
      <t>タイサク</t>
    </rPh>
    <phoneticPr fontId="3"/>
  </si>
  <si>
    <t>就労支援</t>
    <rPh sb="0" eb="2">
      <t>シュウロウ</t>
    </rPh>
    <rPh sb="2" eb="4">
      <t>シエン</t>
    </rPh>
    <phoneticPr fontId="3"/>
  </si>
  <si>
    <t>成長産業分野の振興</t>
    <rPh sb="0" eb="2">
      <t>セイチョウ</t>
    </rPh>
    <rPh sb="2" eb="4">
      <t>サンギョウ</t>
    </rPh>
    <rPh sb="4" eb="6">
      <t>ブンヤ</t>
    </rPh>
    <rPh sb="7" eb="9">
      <t>シンコウ</t>
    </rPh>
    <phoneticPr fontId="3"/>
  </si>
  <si>
    <t>県外からの移住・定住の促進</t>
    <rPh sb="0" eb="2">
      <t>ケンガイ</t>
    </rPh>
    <rPh sb="5" eb="7">
      <t>イジュウ</t>
    </rPh>
    <rPh sb="8" eb="10">
      <t>テイジュウ</t>
    </rPh>
    <rPh sb="11" eb="13">
      <t>ソクシン</t>
    </rPh>
    <phoneticPr fontId="3"/>
  </si>
  <si>
    <t>企業誘致</t>
    <rPh sb="0" eb="2">
      <t>キギョウ</t>
    </rPh>
    <rPh sb="2" eb="4">
      <t>ユウチ</t>
    </rPh>
    <phoneticPr fontId="3"/>
  </si>
  <si>
    <t>中小企業支援</t>
    <rPh sb="0" eb="2">
      <t>チュウショウ</t>
    </rPh>
    <rPh sb="2" eb="4">
      <t>キギョウ</t>
    </rPh>
    <rPh sb="4" eb="6">
      <t>シエン</t>
    </rPh>
    <phoneticPr fontId="3"/>
  </si>
  <si>
    <t>住環境保全</t>
    <rPh sb="0" eb="3">
      <t>ジュウカンキョウ</t>
    </rPh>
    <rPh sb="3" eb="5">
      <t>ホゼン</t>
    </rPh>
    <phoneticPr fontId="21"/>
  </si>
  <si>
    <t>農業・畜産業・水産業振興</t>
    <rPh sb="0" eb="2">
      <t>ノウギョウ</t>
    </rPh>
    <rPh sb="3" eb="6">
      <t>チクサンギョウ</t>
    </rPh>
    <rPh sb="7" eb="10">
      <t>スイサンギョウ</t>
    </rPh>
    <rPh sb="10" eb="12">
      <t>シンコウ</t>
    </rPh>
    <phoneticPr fontId="3"/>
  </si>
  <si>
    <t>社会教育・生涯学習の充実</t>
    <rPh sb="0" eb="2">
      <t>シャカイ</t>
    </rPh>
    <rPh sb="2" eb="4">
      <t>キョウイク</t>
    </rPh>
    <rPh sb="5" eb="7">
      <t>ショウガイ</t>
    </rPh>
    <rPh sb="7" eb="9">
      <t>ガクシュウ</t>
    </rPh>
    <rPh sb="10" eb="12">
      <t>ジュウジツ</t>
    </rPh>
    <phoneticPr fontId="3"/>
  </si>
  <si>
    <t>公共交通の充実</t>
    <rPh sb="0" eb="2">
      <t>コウキョウ</t>
    </rPh>
    <rPh sb="2" eb="4">
      <t>コウツウ</t>
    </rPh>
    <rPh sb="5" eb="7">
      <t>ジュウジツ</t>
    </rPh>
    <phoneticPr fontId="3"/>
  </si>
  <si>
    <t>砂防対策（土砂崩れなど）</t>
    <rPh sb="0" eb="2">
      <t>サボウ</t>
    </rPh>
    <rPh sb="2" eb="4">
      <t>タイサク</t>
    </rPh>
    <rPh sb="5" eb="8">
      <t>ドシャクズ</t>
    </rPh>
    <phoneticPr fontId="3"/>
  </si>
  <si>
    <t>障がい者福祉</t>
    <rPh sb="0" eb="1">
      <t>ショウ</t>
    </rPh>
    <rPh sb="3" eb="4">
      <t>シャ</t>
    </rPh>
    <rPh sb="4" eb="6">
      <t>フクシ</t>
    </rPh>
    <phoneticPr fontId="3"/>
  </si>
  <si>
    <t>文化・芸術の振興</t>
    <rPh sb="0" eb="2">
      <t>ブンカ</t>
    </rPh>
    <rPh sb="3" eb="5">
      <t>ゲイジュツ</t>
    </rPh>
    <rPh sb="6" eb="8">
      <t>シンコウ</t>
    </rPh>
    <phoneticPr fontId="3"/>
  </si>
  <si>
    <t>食品の安全対策</t>
    <rPh sb="0" eb="2">
      <t>ショクヒン</t>
    </rPh>
    <rPh sb="3" eb="5">
      <t>アンゼン</t>
    </rPh>
    <rPh sb="5" eb="7">
      <t>タイサク</t>
    </rPh>
    <phoneticPr fontId="3"/>
  </si>
  <si>
    <t>学校教育の充実</t>
    <rPh sb="0" eb="2">
      <t>ガッコウ</t>
    </rPh>
    <rPh sb="2" eb="4">
      <t>キョウイク</t>
    </rPh>
    <rPh sb="5" eb="7">
      <t>ジュウジツ</t>
    </rPh>
    <phoneticPr fontId="3"/>
  </si>
  <si>
    <t>地域コミュニティの活性化</t>
    <rPh sb="0" eb="2">
      <t>チイキ</t>
    </rPh>
    <rPh sb="9" eb="12">
      <t>カッセイカ</t>
    </rPh>
    <phoneticPr fontId="3"/>
  </si>
  <si>
    <t>　スポーツやレクリエーション
　　　　　　　　　　　　の推進</t>
    <rPh sb="28" eb="30">
      <t>スイシン</t>
    </rPh>
    <phoneticPr fontId="3"/>
  </si>
  <si>
    <t>公園整備</t>
    <rPh sb="0" eb="2">
      <t>コウエン</t>
    </rPh>
    <rPh sb="2" eb="4">
      <t>セイビ</t>
    </rPh>
    <phoneticPr fontId="3"/>
  </si>
  <si>
    <t>子育て支援</t>
    <rPh sb="0" eb="2">
      <t>コソダ</t>
    </rPh>
    <rPh sb="3" eb="5">
      <t>シエン</t>
    </rPh>
    <phoneticPr fontId="3"/>
  </si>
  <si>
    <t>廃棄物対策</t>
    <rPh sb="0" eb="3">
      <t>ハイキブツ</t>
    </rPh>
    <rPh sb="3" eb="5">
      <t>タイサク</t>
    </rPh>
    <phoneticPr fontId="3"/>
  </si>
  <si>
    <t>健康増進</t>
    <rPh sb="0" eb="2">
      <t>ケンコウ</t>
    </rPh>
    <rPh sb="2" eb="4">
      <t>ゾウシン</t>
    </rPh>
    <phoneticPr fontId="3"/>
  </si>
  <si>
    <t>自然環境保全</t>
    <rPh sb="0" eb="2">
      <t>シゼン</t>
    </rPh>
    <rPh sb="2" eb="4">
      <t>カンキョウ</t>
    </rPh>
    <rPh sb="4" eb="6">
      <t>ホゼン</t>
    </rPh>
    <phoneticPr fontId="3"/>
  </si>
  <si>
    <t>防犯・交通安全対策</t>
    <rPh sb="0" eb="2">
      <t>ボウハン</t>
    </rPh>
    <rPh sb="3" eb="5">
      <t>コウツウ</t>
    </rPh>
    <rPh sb="5" eb="7">
      <t>アンゼン</t>
    </rPh>
    <rPh sb="7" eb="9">
      <t>タイサク</t>
    </rPh>
    <phoneticPr fontId="3"/>
  </si>
  <si>
    <t>河川整備・維持管理</t>
    <rPh sb="0" eb="2">
      <t>カセン</t>
    </rPh>
    <rPh sb="2" eb="4">
      <t>セイビ</t>
    </rPh>
    <rPh sb="5" eb="7">
      <t>イジ</t>
    </rPh>
    <rPh sb="7" eb="9">
      <t>カンリ</t>
    </rPh>
    <phoneticPr fontId="3"/>
  </si>
  <si>
    <t>観光振興</t>
    <rPh sb="0" eb="2">
      <t>カンコウ</t>
    </rPh>
    <rPh sb="2" eb="4">
      <t>シンコウ</t>
    </rPh>
    <phoneticPr fontId="3"/>
  </si>
  <si>
    <t>地域医療の確保</t>
    <rPh sb="0" eb="2">
      <t>チイキ</t>
    </rPh>
    <rPh sb="2" eb="4">
      <t>イリョウ</t>
    </rPh>
    <rPh sb="5" eb="7">
      <t>カクホ</t>
    </rPh>
    <phoneticPr fontId="3"/>
  </si>
  <si>
    <t>高齢者福祉</t>
    <rPh sb="0" eb="3">
      <t>コウレイシャ</t>
    </rPh>
    <rPh sb="3" eb="5">
      <t>フクシ</t>
    </rPh>
    <phoneticPr fontId="3"/>
  </si>
  <si>
    <t>道路整備・維持管理</t>
    <rPh sb="0" eb="2">
      <t>ドウロ</t>
    </rPh>
    <rPh sb="2" eb="4">
      <t>セイビ</t>
    </rPh>
    <rPh sb="5" eb="7">
      <t>イジ</t>
    </rPh>
    <rPh sb="7" eb="9">
      <t>カンリ</t>
    </rPh>
    <phoneticPr fontId="3"/>
  </si>
  <si>
    <t>防災対策</t>
    <rPh sb="2" eb="4">
      <t>タイサク</t>
    </rPh>
    <phoneticPr fontId="3"/>
  </si>
  <si>
    <t>【県政への関心度別】</t>
    <rPh sb="1" eb="3">
      <t>ケンセイ</t>
    </rPh>
    <rPh sb="5" eb="8">
      <t>カンシンド</t>
    </rPh>
    <rPh sb="8" eb="9">
      <t>ベツ</t>
    </rPh>
    <phoneticPr fontId="3"/>
  </si>
  <si>
    <t>県外からの移住・定住の促進</t>
  </si>
  <si>
    <t>若者の県内定着</t>
  </si>
  <si>
    <t>スポーツやレクリエーションの推進</t>
  </si>
  <si>
    <t>文化・芸術の振興</t>
  </si>
  <si>
    <t>社会教育・生涯学習の充実</t>
  </si>
  <si>
    <t>学校教育の充実</t>
  </si>
  <si>
    <t>公園整備</t>
  </si>
  <si>
    <t>公共交通の充実</t>
  </si>
  <si>
    <t>砂防対策（土砂崩れなど）</t>
  </si>
  <si>
    <t>河川整備・維持管理</t>
  </si>
  <si>
    <t>道路整備・維持管理</t>
  </si>
  <si>
    <t>林業振興</t>
  </si>
  <si>
    <t>農業・畜産業・水産業振興</t>
  </si>
  <si>
    <t>女性の活躍推進</t>
  </si>
  <si>
    <t>様々な産業を担う人材の育成</t>
  </si>
  <si>
    <t>労働環境改善</t>
  </si>
  <si>
    <t>就労支援</t>
  </si>
  <si>
    <t>観光振興</t>
  </si>
  <si>
    <t>成長産業分野の振興</t>
  </si>
  <si>
    <t>企業誘致</t>
  </si>
  <si>
    <t>中小企業支援</t>
  </si>
  <si>
    <t>子育て支援</t>
  </si>
  <si>
    <t>少子化対策</t>
  </si>
  <si>
    <t>障がい者福祉</t>
  </si>
  <si>
    <t>高齢者福祉</t>
  </si>
  <si>
    <t>薬物対策</t>
  </si>
  <si>
    <t>食品の安全対策</t>
  </si>
  <si>
    <t>健康増進</t>
  </si>
  <si>
    <t>地域医療の確保</t>
  </si>
  <si>
    <t>地域コミュニティの活性化</t>
  </si>
  <si>
    <t>防犯・交通安全対策</t>
  </si>
  <si>
    <t>消費者保護</t>
  </si>
  <si>
    <t>廃棄物対策</t>
  </si>
  <si>
    <t>住環境保全</t>
    <phoneticPr fontId="3"/>
  </si>
  <si>
    <t>自然環境保全</t>
  </si>
  <si>
    <t>防災対策</t>
  </si>
  <si>
    <t>図10-1-8</t>
    <rPh sb="0" eb="1">
      <t>ズ</t>
    </rPh>
    <phoneticPr fontId="3"/>
  </si>
  <si>
    <t>多い順（上位10）</t>
    <rPh sb="0" eb="1">
      <t>オオ</t>
    </rPh>
    <rPh sb="2" eb="3">
      <t>ジュン</t>
    </rPh>
    <rPh sb="4" eb="6">
      <t>ジョウイ</t>
    </rPh>
    <phoneticPr fontId="3"/>
  </si>
  <si>
    <t>成長産業分野の振興</t>
    <phoneticPr fontId="3"/>
  </si>
  <si>
    <t>図10-1-7</t>
    <rPh sb="0" eb="1">
      <t>ズ</t>
    </rPh>
    <phoneticPr fontId="3"/>
  </si>
  <si>
    <t>その他に自由業・学生を含むVer.</t>
    <rPh sb="2" eb="3">
      <t>タ</t>
    </rPh>
    <rPh sb="4" eb="7">
      <t>ジユウギョウ</t>
    </rPh>
    <rPh sb="8" eb="10">
      <t>ガクセイ</t>
    </rPh>
    <rPh sb="11" eb="12">
      <t>フク</t>
    </rPh>
    <phoneticPr fontId="3"/>
  </si>
  <si>
    <t>図10-1-6</t>
    <rPh sb="0" eb="1">
      <t>ズ</t>
    </rPh>
    <phoneticPr fontId="3"/>
  </si>
  <si>
    <t>図10-1-5</t>
    <rPh sb="0" eb="1">
      <t>ズ</t>
    </rPh>
    <phoneticPr fontId="3"/>
  </si>
  <si>
    <t>図10-1-4</t>
    <rPh sb="0" eb="1">
      <t>ズ</t>
    </rPh>
    <phoneticPr fontId="3"/>
  </si>
  <si>
    <t>県外からの移住・定住の推進</t>
    <rPh sb="0" eb="2">
      <t>ケンガイ</t>
    </rPh>
    <rPh sb="5" eb="7">
      <t>イジュウ</t>
    </rPh>
    <rPh sb="8" eb="10">
      <t>テイジュウ</t>
    </rPh>
    <rPh sb="11" eb="13">
      <t>スイシン</t>
    </rPh>
    <phoneticPr fontId="3"/>
  </si>
  <si>
    <t>スポーツやレクリエーション
                        の推進</t>
    <rPh sb="39" eb="41">
      <t>スイシン</t>
    </rPh>
    <phoneticPr fontId="3"/>
  </si>
  <si>
    <t>砂防対策</t>
    <rPh sb="0" eb="2">
      <t>サボウ</t>
    </rPh>
    <rPh sb="2" eb="4">
      <t>タイサク</t>
    </rPh>
    <phoneticPr fontId="3"/>
  </si>
  <si>
    <t>農業等振興</t>
    <rPh sb="0" eb="2">
      <t>ノウギョウ</t>
    </rPh>
    <rPh sb="2" eb="3">
      <t>トウ</t>
    </rPh>
    <rPh sb="3" eb="5">
      <t>シンコウ</t>
    </rPh>
    <phoneticPr fontId="3"/>
  </si>
  <si>
    <t>女性の活躍推進</t>
    <rPh sb="0" eb="2">
      <t>ジョセイ</t>
    </rPh>
    <rPh sb="3" eb="5">
      <t>カツヤク</t>
    </rPh>
    <rPh sb="5" eb="7">
      <t>スイシン</t>
    </rPh>
    <phoneticPr fontId="3"/>
  </si>
  <si>
    <t>住環境保全</t>
    <rPh sb="0" eb="3">
      <t>ジュウカンキョウ</t>
    </rPh>
    <rPh sb="3" eb="5">
      <t>ホゼン</t>
    </rPh>
    <phoneticPr fontId="3"/>
  </si>
  <si>
    <t>県の取り組みでよくやっていると思う分野</t>
    <rPh sb="0" eb="1">
      <t>ケン</t>
    </rPh>
    <rPh sb="2" eb="3">
      <t>ト</t>
    </rPh>
    <rPh sb="4" eb="5">
      <t>ク</t>
    </rPh>
    <rPh sb="15" eb="16">
      <t>オモ</t>
    </rPh>
    <rPh sb="17" eb="19">
      <t>ブンヤ</t>
    </rPh>
    <phoneticPr fontId="3"/>
  </si>
  <si>
    <t>図10-1-3</t>
    <rPh sb="0" eb="1">
      <t>ズ</t>
    </rPh>
    <phoneticPr fontId="3"/>
  </si>
  <si>
    <t>スポーツやレクリエーション
　　　　　　　　　　　　の推進</t>
    <rPh sb="27" eb="29">
      <t>スイシン</t>
    </rPh>
    <phoneticPr fontId="3"/>
  </si>
  <si>
    <t>図10-2-6</t>
    <rPh sb="0" eb="1">
      <t>ズ</t>
    </rPh>
    <phoneticPr fontId="3"/>
  </si>
  <si>
    <t>図10-2-5</t>
    <rPh sb="0" eb="1">
      <t>ズ</t>
    </rPh>
    <phoneticPr fontId="3"/>
  </si>
  <si>
    <t>図10-2-4</t>
    <rPh sb="0" eb="1">
      <t>ズ</t>
    </rPh>
    <phoneticPr fontId="3"/>
  </si>
  <si>
    <t>スポーツやレクリエーションの推進</t>
    <rPh sb="14" eb="16">
      <t>スイシン</t>
    </rPh>
    <phoneticPr fontId="3"/>
  </si>
  <si>
    <t>県の取り組みで努力が足りないと思う分野</t>
    <rPh sb="0" eb="1">
      <t>ケン</t>
    </rPh>
    <rPh sb="2" eb="3">
      <t>ト</t>
    </rPh>
    <rPh sb="4" eb="5">
      <t>ク</t>
    </rPh>
    <rPh sb="7" eb="9">
      <t>ドリョク</t>
    </rPh>
    <rPh sb="10" eb="11">
      <t>タ</t>
    </rPh>
    <rPh sb="15" eb="16">
      <t>オモ</t>
    </rPh>
    <rPh sb="17" eb="19">
      <t>ブンヤ</t>
    </rPh>
    <phoneticPr fontId="3"/>
  </si>
  <si>
    <t>図10-2-3</t>
    <rPh sb="0" eb="1">
      <t>ズ</t>
    </rPh>
    <phoneticPr fontId="3"/>
  </si>
  <si>
    <t>※報告書非掲載</t>
    <rPh sb="1" eb="4">
      <t>ホウコクショ</t>
    </rPh>
    <rPh sb="4" eb="7">
      <t>ヒケイサイ</t>
    </rPh>
    <phoneticPr fontId="3"/>
  </si>
  <si>
    <t>図11-1-8</t>
    <rPh sb="0" eb="1">
      <t>ズ</t>
    </rPh>
    <phoneticPr fontId="3"/>
  </si>
  <si>
    <t>図11-1-7</t>
    <rPh sb="0" eb="1">
      <t>ズ</t>
    </rPh>
    <phoneticPr fontId="3"/>
  </si>
  <si>
    <t>図11-1-6</t>
    <rPh sb="0" eb="1">
      <t>ズ</t>
    </rPh>
    <phoneticPr fontId="3"/>
  </si>
  <si>
    <t>図11-1-5</t>
    <rPh sb="0" eb="1">
      <t>ズ</t>
    </rPh>
    <phoneticPr fontId="3"/>
  </si>
  <si>
    <t>図11-1-4</t>
    <rPh sb="0" eb="1">
      <t>ズ</t>
    </rPh>
    <phoneticPr fontId="3"/>
  </si>
  <si>
    <t>重点的に進めるべきだと思う分野</t>
    <rPh sb="0" eb="3">
      <t>ジュウテンテキ</t>
    </rPh>
    <rPh sb="4" eb="5">
      <t>スス</t>
    </rPh>
    <rPh sb="11" eb="12">
      <t>オモ</t>
    </rPh>
    <rPh sb="13" eb="15">
      <t>ブンヤ</t>
    </rPh>
    <phoneticPr fontId="3"/>
  </si>
  <si>
    <t>図11-1-3</t>
    <rPh sb="0" eb="1">
      <t>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</si>
</sst>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);[Red]\(0.0\)"/>
    <numFmt numFmtId="177" formatCode="#,##0_);[Red]\(#,##0\)"/>
    <numFmt numFmtId="178" formatCode="#,##0.0_ ;[Red]\-#,##0.0\ "/>
    <numFmt numFmtId="179" formatCode="0.0_ "/>
    <numFmt numFmtId="180" formatCode="0.0_ ;[Red]\-0.0\ "/>
    <numFmt numFmtId="181" formatCode="0_);[Red]\(0\)"/>
    <numFmt numFmtId="182" formatCode="#,##0_ ;[Red]\-#,##0\ "/>
    <numFmt numFmtId="183" formatCode="#,##0.0_);[Red]\(#,##0.0\)"/>
    <numFmt numFmtId="184" formatCode="0_ "/>
    <numFmt numFmtId="185" formatCode="#,##0_);\(#,##0\)"/>
    <numFmt numFmtId="186" formatCode="#,##0_ 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rgb="FF3F3F3F"/>
      <name val="ＭＳ Ｐゴシック"/>
      <family val="2"/>
      <charset val="128"/>
      <scheme val="minor"/>
    </font>
    <font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38" fontId="4" fillId="0" borderId="0" xfId="1" applyFont="1">
      <alignment vertical="center"/>
    </xf>
    <xf numFmtId="0" fontId="0" fillId="0" borderId="0" xfId="0" applyAlignment="1">
      <alignment horizontal="left" vertical="center"/>
    </xf>
    <xf numFmtId="38" fontId="4" fillId="3" borderId="0" xfId="1" applyFont="1" applyFill="1">
      <alignment vertical="center"/>
    </xf>
    <xf numFmtId="176" fontId="4" fillId="0" borderId="0" xfId="1" applyNumberFormat="1" applyFont="1" applyBorder="1">
      <alignment vertical="center"/>
    </xf>
    <xf numFmtId="38" fontId="6" fillId="0" borderId="0" xfId="1" applyFont="1">
      <alignment vertical="center"/>
    </xf>
    <xf numFmtId="38" fontId="4" fillId="5" borderId="0" xfId="1" applyFont="1" applyFill="1" applyAlignment="1">
      <alignment horizontal="left" vertical="center"/>
    </xf>
    <xf numFmtId="38" fontId="2" fillId="0" borderId="0" xfId="1">
      <alignment vertical="center"/>
    </xf>
    <xf numFmtId="38" fontId="2" fillId="0" borderId="0" xfId="1" applyFont="1">
      <alignment vertical="center"/>
    </xf>
    <xf numFmtId="38" fontId="4" fillId="6" borderId="0" xfId="1" applyFont="1" applyFill="1">
      <alignment vertical="center"/>
    </xf>
    <xf numFmtId="38" fontId="4" fillId="6" borderId="27" xfId="1" applyFont="1" applyFill="1" applyBorder="1">
      <alignment vertical="center"/>
    </xf>
    <xf numFmtId="38" fontId="4" fillId="6" borderId="27" xfId="1" applyFont="1" applyFill="1" applyBorder="1" applyAlignment="1">
      <alignment vertical="center" wrapText="1"/>
    </xf>
    <xf numFmtId="38" fontId="4" fillId="2" borderId="4" xfId="1" applyFont="1" applyFill="1" applyBorder="1" applyAlignment="1">
      <alignment vertical="center" wrapText="1"/>
    </xf>
    <xf numFmtId="38" fontId="4" fillId="2" borderId="1" xfId="1" applyFont="1" applyFill="1" applyBorder="1" applyAlignment="1">
      <alignment vertical="center" wrapText="1"/>
    </xf>
    <xf numFmtId="38" fontId="4" fillId="2" borderId="2" xfId="1" applyFont="1" applyFill="1" applyBorder="1" applyAlignment="1">
      <alignment vertical="center" wrapText="1"/>
    </xf>
    <xf numFmtId="38" fontId="4" fillId="2" borderId="6" xfId="1" applyFont="1" applyFill="1" applyBorder="1" applyAlignment="1">
      <alignment vertical="center" wrapText="1"/>
    </xf>
    <xf numFmtId="38" fontId="4" fillId="2" borderId="3" xfId="1" applyFont="1" applyFill="1" applyBorder="1" applyAlignment="1">
      <alignment vertical="center" wrapText="1"/>
    </xf>
    <xf numFmtId="38" fontId="7" fillId="0" borderId="0" xfId="1" applyFont="1" applyAlignment="1">
      <alignment horizontal="center" vertical="center"/>
    </xf>
    <xf numFmtId="176" fontId="4" fillId="0" borderId="8" xfId="1" applyNumberFormat="1" applyFont="1" applyFill="1" applyBorder="1">
      <alignment vertical="center"/>
    </xf>
    <xf numFmtId="0" fontId="10" fillId="0" borderId="0" xfId="0" applyFont="1" applyAlignment="1">
      <alignment horizontal="center" vertical="center" wrapText="1"/>
    </xf>
    <xf numFmtId="176" fontId="4" fillId="0" borderId="0" xfId="1" applyNumberFormat="1" applyFont="1" applyFill="1" applyBorder="1">
      <alignment vertical="center"/>
    </xf>
    <xf numFmtId="38" fontId="12" fillId="0" borderId="0" xfId="1" applyFont="1" applyAlignment="1">
      <alignment horizontal="center" vertical="center"/>
    </xf>
    <xf numFmtId="176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38" fontId="2" fillId="0" borderId="0" xfId="1" applyFont="1" applyFill="1" applyAlignment="1">
      <alignment horizontal="center" vertical="center"/>
    </xf>
    <xf numFmtId="0" fontId="4" fillId="0" borderId="0" xfId="1" applyNumberFormat="1" applyFont="1" applyBorder="1">
      <alignment vertical="center"/>
    </xf>
    <xf numFmtId="177" fontId="4" fillId="0" borderId="12" xfId="1" applyNumberFormat="1" applyFont="1" applyFill="1" applyBorder="1">
      <alignment vertical="center"/>
    </xf>
    <xf numFmtId="177" fontId="4" fillId="0" borderId="13" xfId="1" applyNumberFormat="1" applyFont="1" applyFill="1" applyBorder="1">
      <alignment vertical="center"/>
    </xf>
    <xf numFmtId="177" fontId="4" fillId="0" borderId="14" xfId="1" applyNumberFormat="1" applyFont="1" applyFill="1" applyBorder="1">
      <alignment vertical="center"/>
    </xf>
    <xf numFmtId="177" fontId="4" fillId="0" borderId="21" xfId="1" applyNumberFormat="1" applyFont="1" applyFill="1" applyBorder="1">
      <alignment vertical="center"/>
    </xf>
    <xf numFmtId="177" fontId="4" fillId="0" borderId="16" xfId="1" applyNumberFormat="1" applyFont="1" applyFill="1" applyBorder="1">
      <alignment vertical="center"/>
    </xf>
    <xf numFmtId="177" fontId="4" fillId="0" borderId="17" xfId="1" applyNumberFormat="1" applyFont="1" applyFill="1" applyBorder="1">
      <alignment vertical="center"/>
    </xf>
    <xf numFmtId="177" fontId="4" fillId="0" borderId="7" xfId="1" applyNumberFormat="1" applyFont="1" applyFill="1" applyBorder="1">
      <alignment vertical="center"/>
    </xf>
    <xf numFmtId="176" fontId="4" fillId="0" borderId="5" xfId="1" applyNumberFormat="1" applyFont="1" applyFill="1" applyBorder="1">
      <alignment vertical="center"/>
    </xf>
    <xf numFmtId="38" fontId="13" fillId="0" borderId="0" xfId="1" applyFont="1">
      <alignment vertical="center"/>
    </xf>
    <xf numFmtId="38" fontId="4" fillId="4" borderId="5" xfId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38" fontId="15" fillId="0" borderId="0" xfId="1" applyFont="1" applyFill="1">
      <alignment vertical="center"/>
    </xf>
    <xf numFmtId="180" fontId="0" fillId="0" borderId="0" xfId="0" applyNumberForma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8" borderId="2" xfId="0" applyFont="1" applyFill="1" applyBorder="1" applyAlignment="1">
      <alignment horizontal="right" vertical="center"/>
    </xf>
    <xf numFmtId="0" fontId="6" fillId="8" borderId="6" xfId="0" applyFont="1" applyFill="1" applyBorder="1" applyAlignment="1">
      <alignment horizontal="right" vertical="center"/>
    </xf>
    <xf numFmtId="0" fontId="6" fillId="8" borderId="3" xfId="0" applyFont="1" applyFill="1" applyBorder="1" applyAlignment="1">
      <alignment horizontal="right" vertical="center"/>
    </xf>
    <xf numFmtId="0" fontId="6" fillId="8" borderId="27" xfId="0" applyFont="1" applyFill="1" applyBorder="1" applyAlignment="1">
      <alignment horizontal="right" vertical="center"/>
    </xf>
    <xf numFmtId="38" fontId="4" fillId="8" borderId="4" xfId="1" applyFont="1" applyFill="1" applyBorder="1" applyAlignment="1">
      <alignment vertical="center" wrapText="1"/>
    </xf>
    <xf numFmtId="38" fontId="4" fillId="8" borderId="1" xfId="1" applyFont="1" applyFill="1" applyBorder="1" applyAlignment="1">
      <alignment vertical="center" wrapText="1"/>
    </xf>
    <xf numFmtId="38" fontId="4" fillId="8" borderId="2" xfId="1" applyFont="1" applyFill="1" applyBorder="1" applyAlignment="1">
      <alignment vertical="center" wrapText="1"/>
    </xf>
    <xf numFmtId="38" fontId="4" fillId="8" borderId="6" xfId="1" applyFont="1" applyFill="1" applyBorder="1" applyAlignment="1">
      <alignment vertical="center" wrapText="1"/>
    </xf>
    <xf numFmtId="38" fontId="4" fillId="8" borderId="3" xfId="1" applyFont="1" applyFill="1" applyBorder="1" applyAlignment="1">
      <alignment vertical="center" wrapText="1"/>
    </xf>
    <xf numFmtId="179" fontId="6" fillId="9" borderId="7" xfId="0" applyNumberFormat="1" applyFont="1" applyFill="1" applyBorder="1">
      <alignment vertical="center"/>
    </xf>
    <xf numFmtId="179" fontId="6" fillId="9" borderId="30" xfId="0" applyNumberFormat="1" applyFont="1" applyFill="1" applyBorder="1">
      <alignment vertical="center"/>
    </xf>
    <xf numFmtId="179" fontId="6" fillId="9" borderId="5" xfId="0" applyNumberFormat="1" applyFont="1" applyFill="1" applyBorder="1">
      <alignment vertical="center"/>
    </xf>
    <xf numFmtId="3" fontId="4" fillId="8" borderId="27" xfId="1" applyNumberFormat="1" applyFont="1" applyFill="1" applyBorder="1" applyAlignment="1">
      <alignment vertical="top" wrapText="1"/>
    </xf>
    <xf numFmtId="3" fontId="4" fillId="8" borderId="7" xfId="1" applyNumberFormat="1" applyFont="1" applyFill="1" applyBorder="1" applyAlignment="1">
      <alignment vertical="top" wrapText="1"/>
    </xf>
    <xf numFmtId="3" fontId="4" fillId="8" borderId="5" xfId="1" applyNumberFormat="1" applyFont="1" applyFill="1" applyBorder="1" applyAlignment="1">
      <alignment vertical="top" wrapText="1"/>
    </xf>
    <xf numFmtId="176" fontId="4" fillId="9" borderId="1" xfId="1" applyNumberFormat="1" applyFont="1" applyFill="1" applyBorder="1">
      <alignment vertical="center"/>
    </xf>
    <xf numFmtId="176" fontId="4" fillId="9" borderId="2" xfId="1" applyNumberFormat="1" applyFont="1" applyFill="1" applyBorder="1">
      <alignment vertical="center"/>
    </xf>
    <xf numFmtId="176" fontId="4" fillId="9" borderId="6" xfId="1" applyNumberFormat="1" applyFont="1" applyFill="1" applyBorder="1">
      <alignment vertical="center"/>
    </xf>
    <xf numFmtId="176" fontId="4" fillId="9" borderId="3" xfId="1" applyNumberFormat="1" applyFont="1" applyFill="1" applyBorder="1">
      <alignment vertical="center"/>
    </xf>
    <xf numFmtId="176" fontId="4" fillId="9" borderId="12" xfId="1" applyNumberFormat="1" applyFont="1" applyFill="1" applyBorder="1">
      <alignment vertical="center"/>
    </xf>
    <xf numFmtId="176" fontId="4" fillId="9" borderId="13" xfId="1" applyNumberFormat="1" applyFont="1" applyFill="1" applyBorder="1">
      <alignment vertical="center"/>
    </xf>
    <xf numFmtId="176" fontId="4" fillId="9" borderId="15" xfId="1" applyNumberFormat="1" applyFont="1" applyFill="1" applyBorder="1">
      <alignment vertical="center"/>
    </xf>
    <xf numFmtId="176" fontId="4" fillId="9" borderId="14" xfId="1" applyNumberFormat="1" applyFont="1" applyFill="1" applyBorder="1">
      <alignment vertical="center"/>
    </xf>
    <xf numFmtId="176" fontId="4" fillId="9" borderId="8" xfId="1" applyNumberFormat="1" applyFont="1" applyFill="1" applyBorder="1">
      <alignment vertical="center"/>
    </xf>
    <xf numFmtId="176" fontId="4" fillId="9" borderId="9" xfId="1" applyNumberFormat="1" applyFont="1" applyFill="1" applyBorder="1">
      <alignment vertical="center"/>
    </xf>
    <xf numFmtId="176" fontId="4" fillId="9" borderId="11" xfId="1" applyNumberFormat="1" applyFont="1" applyFill="1" applyBorder="1">
      <alignment vertical="center"/>
    </xf>
    <xf numFmtId="176" fontId="4" fillId="9" borderId="10" xfId="1" applyNumberFormat="1" applyFont="1" applyFill="1" applyBorder="1">
      <alignment vertical="center"/>
    </xf>
    <xf numFmtId="3" fontId="4" fillId="8" borderId="28" xfId="1" applyNumberFormat="1" applyFont="1" applyFill="1" applyBorder="1" applyAlignment="1">
      <alignment vertical="top" wrapText="1"/>
    </xf>
    <xf numFmtId="3" fontId="4" fillId="8" borderId="30" xfId="1" applyNumberFormat="1" applyFont="1" applyFill="1" applyBorder="1" applyAlignment="1">
      <alignment vertical="top" wrapText="1"/>
    </xf>
    <xf numFmtId="176" fontId="4" fillId="9" borderId="21" xfId="1" applyNumberFormat="1" applyFont="1" applyFill="1" applyBorder="1">
      <alignment vertical="center"/>
    </xf>
    <xf numFmtId="176" fontId="4" fillId="9" borderId="16" xfId="1" applyNumberFormat="1" applyFont="1" applyFill="1" applyBorder="1">
      <alignment vertical="center"/>
    </xf>
    <xf numFmtId="176" fontId="4" fillId="9" borderId="20" xfId="1" applyNumberFormat="1" applyFont="1" applyFill="1" applyBorder="1">
      <alignment vertical="center"/>
    </xf>
    <xf numFmtId="176" fontId="4" fillId="9" borderId="17" xfId="1" applyNumberFormat="1" applyFont="1" applyFill="1" applyBorder="1">
      <alignment vertical="center"/>
    </xf>
    <xf numFmtId="176" fontId="4" fillId="9" borderId="26" xfId="1" applyNumberFormat="1" applyFont="1" applyFill="1" applyBorder="1">
      <alignment vertical="center"/>
    </xf>
    <xf numFmtId="176" fontId="4" fillId="9" borderId="18" xfId="1" applyNumberFormat="1" applyFont="1" applyFill="1" applyBorder="1">
      <alignment vertical="center"/>
    </xf>
    <xf numFmtId="176" fontId="4" fillId="9" borderId="31" xfId="1" applyNumberFormat="1" applyFont="1" applyFill="1" applyBorder="1">
      <alignment vertical="center"/>
    </xf>
    <xf numFmtId="176" fontId="4" fillId="9" borderId="19" xfId="1" applyNumberFormat="1" applyFont="1" applyFill="1" applyBorder="1">
      <alignment vertical="center"/>
    </xf>
    <xf numFmtId="38" fontId="0" fillId="0" borderId="0" xfId="1" applyFont="1">
      <alignment vertical="center"/>
    </xf>
    <xf numFmtId="38" fontId="4" fillId="8" borderId="28" xfId="1" applyFont="1" applyFill="1" applyBorder="1" applyAlignment="1">
      <alignment vertical="top" wrapText="1"/>
    </xf>
    <xf numFmtId="38" fontId="4" fillId="8" borderId="5" xfId="1" applyFont="1" applyFill="1" applyBorder="1" applyAlignment="1">
      <alignment vertical="top" wrapText="1"/>
    </xf>
    <xf numFmtId="38" fontId="4" fillId="8" borderId="30" xfId="1" applyFont="1" applyFill="1" applyBorder="1" applyAlignment="1">
      <alignment vertical="top" wrapText="1"/>
    </xf>
    <xf numFmtId="38" fontId="4" fillId="8" borderId="39" xfId="1" applyFont="1" applyFill="1" applyBorder="1" applyAlignment="1">
      <alignment vertical="top" wrapText="1"/>
    </xf>
    <xf numFmtId="176" fontId="4" fillId="9" borderId="40" xfId="1" applyNumberFormat="1" applyFont="1" applyFill="1" applyBorder="1">
      <alignment vertical="center"/>
    </xf>
    <xf numFmtId="176" fontId="4" fillId="9" borderId="41" xfId="1" applyNumberFormat="1" applyFont="1" applyFill="1" applyBorder="1">
      <alignment vertical="center"/>
    </xf>
    <xf numFmtId="176" fontId="4" fillId="9" borderId="43" xfId="1" applyNumberFormat="1" applyFont="1" applyFill="1" applyBorder="1">
      <alignment vertical="center"/>
    </xf>
    <xf numFmtId="38" fontId="4" fillId="8" borderId="2" xfId="1" applyFont="1" applyFill="1" applyBorder="1" applyAlignment="1">
      <alignment vertical="top" wrapText="1"/>
    </xf>
    <xf numFmtId="38" fontId="4" fillId="8" borderId="6" xfId="1" applyFont="1" applyFill="1" applyBorder="1" applyAlignment="1">
      <alignment vertical="top" wrapText="1"/>
    </xf>
    <xf numFmtId="38" fontId="4" fillId="8" borderId="3" xfId="1" applyFont="1" applyFill="1" applyBorder="1" applyAlignment="1">
      <alignment vertical="top" wrapText="1"/>
    </xf>
    <xf numFmtId="38" fontId="4" fillId="0" borderId="48" xfId="1" applyFont="1" applyFill="1" applyBorder="1" applyAlignment="1">
      <alignment vertical="center" wrapText="1"/>
    </xf>
    <xf numFmtId="177" fontId="6" fillId="0" borderId="0" xfId="0" applyNumberFormat="1" applyFont="1">
      <alignment vertical="center"/>
    </xf>
    <xf numFmtId="38" fontId="4" fillId="8" borderId="22" xfId="1" applyFont="1" applyFill="1" applyBorder="1" applyAlignment="1">
      <alignment vertical="center" wrapText="1"/>
    </xf>
    <xf numFmtId="38" fontId="4" fillId="8" borderId="35" xfId="1" applyFont="1" applyFill="1" applyBorder="1" applyAlignment="1">
      <alignment vertical="center" wrapText="1"/>
    </xf>
    <xf numFmtId="176" fontId="4" fillId="9" borderId="37" xfId="1" applyNumberFormat="1" applyFont="1" applyFill="1" applyBorder="1">
      <alignment vertical="center"/>
    </xf>
    <xf numFmtId="176" fontId="4" fillId="9" borderId="38" xfId="1" applyNumberFormat="1" applyFont="1" applyFill="1" applyBorder="1">
      <alignment vertical="center"/>
    </xf>
    <xf numFmtId="176" fontId="4" fillId="9" borderId="44" xfId="1" applyNumberFormat="1" applyFont="1" applyFill="1" applyBorder="1">
      <alignment vertical="center"/>
    </xf>
    <xf numFmtId="176" fontId="4" fillId="9" borderId="42" xfId="1" applyNumberFormat="1" applyFont="1" applyFill="1" applyBorder="1">
      <alignment vertical="center"/>
    </xf>
    <xf numFmtId="176" fontId="4" fillId="9" borderId="45" xfId="1" applyNumberFormat="1" applyFont="1" applyFill="1" applyBorder="1">
      <alignment vertical="center"/>
    </xf>
    <xf numFmtId="38" fontId="4" fillId="8" borderId="28" xfId="1" applyFont="1" applyFill="1" applyBorder="1">
      <alignment vertical="center"/>
    </xf>
    <xf numFmtId="177" fontId="4" fillId="10" borderId="7" xfId="1" applyNumberFormat="1" applyFont="1" applyFill="1" applyBorder="1">
      <alignment vertical="center"/>
    </xf>
    <xf numFmtId="176" fontId="4" fillId="10" borderId="5" xfId="1" applyNumberFormat="1" applyFont="1" applyFill="1" applyBorder="1">
      <alignment vertical="center"/>
    </xf>
    <xf numFmtId="179" fontId="6" fillId="10" borderId="13" xfId="0" applyNumberFormat="1" applyFont="1" applyFill="1" applyBorder="1">
      <alignment vertical="center"/>
    </xf>
    <xf numFmtId="179" fontId="6" fillId="10" borderId="15" xfId="0" applyNumberFormat="1" applyFont="1" applyFill="1" applyBorder="1">
      <alignment vertical="center"/>
    </xf>
    <xf numFmtId="179" fontId="6" fillId="10" borderId="18" xfId="0" applyNumberFormat="1" applyFont="1" applyFill="1" applyBorder="1">
      <alignment vertical="center"/>
    </xf>
    <xf numFmtId="179" fontId="6" fillId="10" borderId="31" xfId="0" applyNumberFormat="1" applyFont="1" applyFill="1" applyBorder="1">
      <alignment vertical="center"/>
    </xf>
    <xf numFmtId="179" fontId="6" fillId="10" borderId="9" xfId="0" applyNumberFormat="1" applyFont="1" applyFill="1" applyBorder="1">
      <alignment vertical="center"/>
    </xf>
    <xf numFmtId="179" fontId="6" fillId="10" borderId="11" xfId="0" applyNumberFormat="1" applyFont="1" applyFill="1" applyBorder="1">
      <alignment vertical="center"/>
    </xf>
    <xf numFmtId="177" fontId="4" fillId="10" borderId="12" xfId="1" applyNumberFormat="1" applyFont="1" applyFill="1" applyBorder="1">
      <alignment vertical="center"/>
    </xf>
    <xf numFmtId="177" fontId="4" fillId="10" borderId="13" xfId="1" applyNumberFormat="1" applyFont="1" applyFill="1" applyBorder="1">
      <alignment vertical="center"/>
    </xf>
    <xf numFmtId="177" fontId="4" fillId="10" borderId="15" xfId="1" applyNumberFormat="1" applyFont="1" applyFill="1" applyBorder="1">
      <alignment vertical="center"/>
    </xf>
    <xf numFmtId="177" fontId="4" fillId="10" borderId="14" xfId="1" applyNumberFormat="1" applyFont="1" applyFill="1" applyBorder="1">
      <alignment vertical="center"/>
    </xf>
    <xf numFmtId="176" fontId="4" fillId="10" borderId="8" xfId="1" applyNumberFormat="1" applyFont="1" applyFill="1" applyBorder="1">
      <alignment vertical="center"/>
    </xf>
    <xf numFmtId="176" fontId="4" fillId="10" borderId="9" xfId="1" applyNumberFormat="1" applyFont="1" applyFill="1" applyBorder="1">
      <alignment vertical="center"/>
    </xf>
    <xf numFmtId="176" fontId="4" fillId="10" borderId="11" xfId="1" applyNumberFormat="1" applyFont="1" applyFill="1" applyBorder="1">
      <alignment vertical="center"/>
    </xf>
    <xf numFmtId="176" fontId="4" fillId="10" borderId="10" xfId="1" applyNumberFormat="1" applyFont="1" applyFill="1" applyBorder="1">
      <alignment vertical="center"/>
    </xf>
    <xf numFmtId="177" fontId="4" fillId="10" borderId="21" xfId="1" applyNumberFormat="1" applyFont="1" applyFill="1" applyBorder="1">
      <alignment vertical="center"/>
    </xf>
    <xf numFmtId="177" fontId="4" fillId="10" borderId="16" xfId="1" applyNumberFormat="1" applyFont="1" applyFill="1" applyBorder="1">
      <alignment vertical="center"/>
    </xf>
    <xf numFmtId="177" fontId="4" fillId="10" borderId="17" xfId="1" applyNumberFormat="1" applyFont="1" applyFill="1" applyBorder="1">
      <alignment vertical="center"/>
    </xf>
    <xf numFmtId="0" fontId="6" fillId="8" borderId="22" xfId="0" applyFont="1" applyFill="1" applyBorder="1" applyAlignment="1">
      <alignment horizontal="right" vertical="center"/>
    </xf>
    <xf numFmtId="0" fontId="6" fillId="6" borderId="27" xfId="0" applyFont="1" applyFill="1" applyBorder="1">
      <alignment vertical="center"/>
    </xf>
    <xf numFmtId="0" fontId="6" fillId="8" borderId="28" xfId="0" applyFont="1" applyFill="1" applyBorder="1">
      <alignment vertical="center"/>
    </xf>
    <xf numFmtId="0" fontId="6" fillId="8" borderId="30" xfId="0" applyFont="1" applyFill="1" applyBorder="1">
      <alignment vertical="center"/>
    </xf>
    <xf numFmtId="0" fontId="6" fillId="8" borderId="5" xfId="0" applyFont="1" applyFill="1" applyBorder="1">
      <alignment vertical="center"/>
    </xf>
    <xf numFmtId="179" fontId="6" fillId="10" borderId="23" xfId="0" applyNumberFormat="1" applyFont="1" applyFill="1" applyBorder="1">
      <alignment vertical="center"/>
    </xf>
    <xf numFmtId="179" fontId="6" fillId="10" borderId="46" xfId="0" applyNumberFormat="1" applyFont="1" applyFill="1" applyBorder="1">
      <alignment vertical="center"/>
    </xf>
    <xf numFmtId="179" fontId="6" fillId="10" borderId="24" xfId="0" applyNumberFormat="1" applyFont="1" applyFill="1" applyBorder="1">
      <alignment vertical="center"/>
    </xf>
    <xf numFmtId="177" fontId="4" fillId="10" borderId="20" xfId="1" applyNumberFormat="1" applyFont="1" applyFill="1" applyBorder="1">
      <alignment vertical="center"/>
    </xf>
    <xf numFmtId="177" fontId="4" fillId="10" borderId="25" xfId="1" applyNumberFormat="1" applyFont="1" applyFill="1" applyBorder="1">
      <alignment vertical="center"/>
    </xf>
    <xf numFmtId="176" fontId="4" fillId="10" borderId="24" xfId="1" applyNumberFormat="1" applyFont="1" applyFill="1" applyBorder="1">
      <alignment vertical="center"/>
    </xf>
    <xf numFmtId="181" fontId="4" fillId="10" borderId="28" xfId="1" applyNumberFormat="1" applyFont="1" applyFill="1" applyBorder="1">
      <alignment vertical="center"/>
    </xf>
    <xf numFmtId="181" fontId="4" fillId="10" borderId="21" xfId="1" applyNumberFormat="1" applyFont="1" applyFill="1" applyBorder="1">
      <alignment vertical="center"/>
    </xf>
    <xf numFmtId="181" fontId="4" fillId="10" borderId="16" xfId="1" applyNumberFormat="1" applyFont="1" applyFill="1" applyBorder="1">
      <alignment vertical="center"/>
    </xf>
    <xf numFmtId="181" fontId="4" fillId="10" borderId="20" xfId="1" applyNumberFormat="1" applyFont="1" applyFill="1" applyBorder="1">
      <alignment vertical="center"/>
    </xf>
    <xf numFmtId="181" fontId="4" fillId="10" borderId="17" xfId="1" applyNumberFormat="1" applyFont="1" applyFill="1" applyBorder="1">
      <alignment vertical="center"/>
    </xf>
    <xf numFmtId="178" fontId="4" fillId="10" borderId="5" xfId="1" applyNumberFormat="1" applyFont="1" applyFill="1" applyBorder="1">
      <alignment vertical="center"/>
    </xf>
    <xf numFmtId="178" fontId="4" fillId="10" borderId="8" xfId="1" applyNumberFormat="1" applyFont="1" applyFill="1" applyBorder="1">
      <alignment vertical="center"/>
    </xf>
    <xf numFmtId="178" fontId="4" fillId="10" borderId="9" xfId="1" applyNumberFormat="1" applyFont="1" applyFill="1" applyBorder="1">
      <alignment vertical="center"/>
    </xf>
    <xf numFmtId="178" fontId="4" fillId="10" borderId="11" xfId="1" applyNumberFormat="1" applyFont="1" applyFill="1" applyBorder="1">
      <alignment vertical="center"/>
    </xf>
    <xf numFmtId="178" fontId="4" fillId="10" borderId="10" xfId="1" applyNumberFormat="1" applyFont="1" applyFill="1" applyBorder="1">
      <alignment vertical="center"/>
    </xf>
    <xf numFmtId="182" fontId="4" fillId="10" borderId="28" xfId="1" applyNumberFormat="1" applyFont="1" applyFill="1" applyBorder="1">
      <alignment vertical="center"/>
    </xf>
    <xf numFmtId="177" fontId="4" fillId="10" borderId="23" xfId="1" applyNumberFormat="1" applyFont="1" applyFill="1" applyBorder="1">
      <alignment vertical="center"/>
    </xf>
    <xf numFmtId="38" fontId="4" fillId="8" borderId="5" xfId="1" applyFont="1" applyFill="1" applyBorder="1">
      <alignment vertical="center"/>
    </xf>
    <xf numFmtId="38" fontId="4" fillId="8" borderId="49" xfId="1" applyFont="1" applyFill="1" applyBorder="1" applyAlignment="1">
      <alignment vertical="center" wrapText="1"/>
    </xf>
    <xf numFmtId="176" fontId="4" fillId="9" borderId="25" xfId="1" applyNumberFormat="1" applyFont="1" applyFill="1" applyBorder="1">
      <alignment vertical="center"/>
    </xf>
    <xf numFmtId="176" fontId="4" fillId="9" borderId="46" xfId="1" applyNumberFormat="1" applyFont="1" applyFill="1" applyBorder="1">
      <alignment vertical="center"/>
    </xf>
    <xf numFmtId="176" fontId="4" fillId="9" borderId="47" xfId="1" applyNumberFormat="1" applyFont="1" applyFill="1" applyBorder="1">
      <alignment vertical="center"/>
    </xf>
    <xf numFmtId="176" fontId="4" fillId="9" borderId="24" xfId="1" applyNumberFormat="1" applyFont="1" applyFill="1" applyBorder="1">
      <alignment vertical="center"/>
    </xf>
    <xf numFmtId="176" fontId="4" fillId="9" borderId="51" xfId="1" applyNumberFormat="1" applyFont="1" applyFill="1" applyBorder="1">
      <alignment vertical="center"/>
    </xf>
    <xf numFmtId="176" fontId="4" fillId="9" borderId="52" xfId="1" applyNumberFormat="1" applyFont="1" applyFill="1" applyBorder="1">
      <alignment vertical="center"/>
    </xf>
    <xf numFmtId="176" fontId="4" fillId="9" borderId="53" xfId="1" applyNumberFormat="1" applyFont="1" applyFill="1" applyBorder="1">
      <alignment vertical="center"/>
    </xf>
    <xf numFmtId="176" fontId="4" fillId="9" borderId="50" xfId="1" applyNumberFormat="1" applyFont="1" applyFill="1" applyBorder="1">
      <alignment vertical="center"/>
    </xf>
    <xf numFmtId="176" fontId="4" fillId="9" borderId="23" xfId="1" applyNumberFormat="1" applyFont="1" applyFill="1" applyBorder="1">
      <alignment vertical="center"/>
    </xf>
    <xf numFmtId="177" fontId="0" fillId="0" borderId="0" xfId="0" applyNumberFormat="1">
      <alignment vertical="center"/>
    </xf>
    <xf numFmtId="38" fontId="4" fillId="0" borderId="48" xfId="1" applyFont="1" applyFill="1" applyBorder="1" applyAlignment="1">
      <alignment horizontal="center" vertical="center" wrapText="1"/>
    </xf>
    <xf numFmtId="181" fontId="4" fillId="0" borderId="29" xfId="1" applyNumberFormat="1" applyFont="1" applyFill="1" applyBorder="1">
      <alignment vertical="center"/>
    </xf>
    <xf numFmtId="3" fontId="4" fillId="0" borderId="0" xfId="1" applyNumberFormat="1" applyFont="1" applyFill="1" applyBorder="1" applyAlignment="1">
      <alignment horizontal="left" vertical="center" wrapText="1"/>
    </xf>
    <xf numFmtId="177" fontId="4" fillId="0" borderId="0" xfId="1" applyNumberFormat="1" applyFont="1" applyFill="1" applyBorder="1" applyAlignment="1">
      <alignment horizontal="left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1" applyNumberFormat="1" applyFont="1" applyFill="1" applyBorder="1">
      <alignment vertical="center"/>
    </xf>
    <xf numFmtId="0" fontId="0" fillId="0" borderId="0" xfId="1" applyNumberFormat="1" applyFont="1">
      <alignment vertical="center"/>
    </xf>
    <xf numFmtId="38" fontId="4" fillId="8" borderId="7" xfId="1" applyFont="1" applyFill="1" applyBorder="1" applyAlignment="1">
      <alignment vertical="top" wrapText="1"/>
    </xf>
    <xf numFmtId="176" fontId="4" fillId="9" borderId="36" xfId="1" applyNumberFormat="1" applyFont="1" applyFill="1" applyBorder="1">
      <alignment vertical="center"/>
    </xf>
    <xf numFmtId="176" fontId="4" fillId="9" borderId="54" xfId="1" applyNumberFormat="1" applyFont="1" applyFill="1" applyBorder="1">
      <alignment vertical="center"/>
    </xf>
    <xf numFmtId="3" fontId="4" fillId="8" borderId="32" xfId="1" applyNumberFormat="1" applyFont="1" applyFill="1" applyBorder="1" applyAlignment="1">
      <alignment vertical="top" wrapText="1"/>
    </xf>
    <xf numFmtId="176" fontId="4" fillId="9" borderId="55" xfId="1" applyNumberFormat="1" applyFont="1" applyFill="1" applyBorder="1">
      <alignment vertical="center"/>
    </xf>
    <xf numFmtId="176" fontId="4" fillId="9" borderId="56" xfId="1" applyNumberFormat="1" applyFont="1" applyFill="1" applyBorder="1">
      <alignment vertical="center"/>
    </xf>
    <xf numFmtId="176" fontId="4" fillId="9" borderId="57" xfId="1" applyNumberFormat="1" applyFont="1" applyFill="1" applyBorder="1">
      <alignment vertical="center"/>
    </xf>
    <xf numFmtId="181" fontId="2" fillId="0" borderId="0" xfId="1" applyNumberFormat="1" applyFont="1" applyFill="1" applyAlignment="1">
      <alignment horizontal="center" vertical="center"/>
    </xf>
    <xf numFmtId="181" fontId="4" fillId="0" borderId="0" xfId="1" applyNumberFormat="1" applyFont="1" applyFill="1" applyBorder="1">
      <alignment vertical="center"/>
    </xf>
    <xf numFmtId="181" fontId="0" fillId="0" borderId="0" xfId="0" applyNumberFormat="1">
      <alignment vertical="center"/>
    </xf>
    <xf numFmtId="181" fontId="4" fillId="0" borderId="0" xfId="1" applyNumberFormat="1" applyFont="1" applyFill="1" applyBorder="1" applyAlignment="1">
      <alignment horizontal="left" vertical="center" wrapText="1"/>
    </xf>
    <xf numFmtId="181" fontId="6" fillId="0" borderId="0" xfId="0" applyNumberFormat="1" applyFont="1">
      <alignment vertical="center"/>
    </xf>
    <xf numFmtId="38" fontId="4" fillId="0" borderId="0" xfId="1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38" fontId="0" fillId="0" borderId="0" xfId="1" applyFont="1" applyFill="1">
      <alignment vertical="center"/>
    </xf>
    <xf numFmtId="176" fontId="4" fillId="0" borderId="5" xfId="1" applyNumberFormat="1" applyFont="1" applyFill="1" applyBorder="1" applyAlignment="1">
      <alignment vertical="center"/>
    </xf>
    <xf numFmtId="0" fontId="19" fillId="0" borderId="0" xfId="0" applyFont="1">
      <alignment vertical="center"/>
    </xf>
    <xf numFmtId="0" fontId="6" fillId="0" borderId="0" xfId="0" applyFont="1">
      <alignment vertical="center"/>
    </xf>
    <xf numFmtId="184" fontId="4" fillId="10" borderId="28" xfId="1" applyNumberFormat="1" applyFont="1" applyFill="1" applyBorder="1">
      <alignment vertical="center"/>
    </xf>
    <xf numFmtId="183" fontId="4" fillId="10" borderId="5" xfId="1" applyNumberFormat="1" applyFont="1" applyFill="1" applyBorder="1">
      <alignment vertical="center"/>
    </xf>
    <xf numFmtId="38" fontId="4" fillId="0" borderId="0" xfId="1" applyFont="1" applyFill="1" applyBorder="1" applyAlignment="1">
      <alignment vertical="center" wrapText="1"/>
    </xf>
    <xf numFmtId="49" fontId="6" fillId="0" borderId="0" xfId="0" applyNumberFormat="1" applyFont="1">
      <alignment vertical="center"/>
    </xf>
    <xf numFmtId="182" fontId="6" fillId="0" borderId="0" xfId="0" applyNumberFormat="1" applyFont="1">
      <alignment vertical="center"/>
    </xf>
    <xf numFmtId="176" fontId="4" fillId="0" borderId="9" xfId="1" applyNumberFormat="1" applyFont="1" applyFill="1" applyBorder="1">
      <alignment vertical="center"/>
    </xf>
    <xf numFmtId="176" fontId="4" fillId="0" borderId="10" xfId="1" applyNumberFormat="1" applyFont="1" applyFill="1" applyBorder="1">
      <alignment vertical="center"/>
    </xf>
    <xf numFmtId="0" fontId="18" fillId="0" borderId="0" xfId="0" applyFont="1" applyAlignment="1">
      <alignment horizontal="center" vertical="center" wrapText="1"/>
    </xf>
    <xf numFmtId="38" fontId="18" fillId="0" borderId="0" xfId="1" applyFont="1" applyAlignment="1">
      <alignment horizontal="center" vertical="center"/>
    </xf>
    <xf numFmtId="183" fontId="4" fillId="10" borderId="59" xfId="1" applyNumberFormat="1" applyFont="1" applyFill="1" applyBorder="1">
      <alignment vertical="center"/>
    </xf>
    <xf numFmtId="183" fontId="4" fillId="10" borderId="60" xfId="1" applyNumberFormat="1" applyFont="1" applyFill="1" applyBorder="1">
      <alignment vertical="center"/>
    </xf>
    <xf numFmtId="183" fontId="4" fillId="10" borderId="61" xfId="1" applyNumberFormat="1" applyFont="1" applyFill="1" applyBorder="1">
      <alignment vertical="center"/>
    </xf>
    <xf numFmtId="183" fontId="4" fillId="10" borderId="62" xfId="1" applyNumberFormat="1" applyFont="1" applyFill="1" applyBorder="1">
      <alignment vertical="center"/>
    </xf>
    <xf numFmtId="183" fontId="4" fillId="10" borderId="63" xfId="1" applyNumberFormat="1" applyFont="1" applyFill="1" applyBorder="1">
      <alignment vertical="center"/>
    </xf>
    <xf numFmtId="183" fontId="4" fillId="10" borderId="64" xfId="1" applyNumberFormat="1" applyFont="1" applyFill="1" applyBorder="1">
      <alignment vertical="center"/>
    </xf>
    <xf numFmtId="183" fontId="4" fillId="10" borderId="58" xfId="1" applyNumberFormat="1" applyFont="1" applyFill="1" applyBorder="1">
      <alignment vertical="center"/>
    </xf>
    <xf numFmtId="177" fontId="4" fillId="10" borderId="28" xfId="1" applyNumberFormat="1" applyFont="1" applyFill="1" applyBorder="1">
      <alignment vertical="center"/>
    </xf>
    <xf numFmtId="183" fontId="4" fillId="10" borderId="33" xfId="1" applyNumberFormat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 wrapText="1"/>
    </xf>
    <xf numFmtId="49" fontId="6" fillId="0" borderId="0" xfId="1" applyNumberFormat="1" applyFont="1">
      <alignment vertical="center"/>
    </xf>
    <xf numFmtId="186" fontId="4" fillId="0" borderId="7" xfId="1" applyNumberFormat="1" applyFont="1" applyFill="1" applyBorder="1">
      <alignment vertical="center"/>
    </xf>
    <xf numFmtId="49" fontId="0" fillId="0" borderId="0" xfId="0" applyNumberFormat="1">
      <alignment vertical="center"/>
    </xf>
    <xf numFmtId="38" fontId="4" fillId="8" borderId="6" xfId="4" applyFont="1" applyFill="1" applyBorder="1" applyAlignment="1">
      <alignment vertical="center" wrapText="1"/>
    </xf>
    <xf numFmtId="38" fontId="4" fillId="8" borderId="2" xfId="4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right" vertical="center"/>
    </xf>
    <xf numFmtId="179" fontId="6" fillId="10" borderId="12" xfId="0" applyNumberFormat="1" applyFont="1" applyFill="1" applyBorder="1">
      <alignment vertical="center"/>
    </xf>
    <xf numFmtId="179" fontId="6" fillId="10" borderId="14" xfId="0" applyNumberFormat="1" applyFont="1" applyFill="1" applyBorder="1">
      <alignment vertical="center"/>
    </xf>
    <xf numFmtId="179" fontId="6" fillId="10" borderId="26" xfId="0" applyNumberFormat="1" applyFont="1" applyFill="1" applyBorder="1">
      <alignment vertical="center"/>
    </xf>
    <xf numFmtId="179" fontId="6" fillId="10" borderId="19" xfId="0" applyNumberFormat="1" applyFont="1" applyFill="1" applyBorder="1">
      <alignment vertical="center"/>
    </xf>
    <xf numFmtId="179" fontId="6" fillId="10" borderId="8" xfId="0" applyNumberFormat="1" applyFont="1" applyFill="1" applyBorder="1">
      <alignment vertical="center"/>
    </xf>
    <xf numFmtId="179" fontId="6" fillId="10" borderId="10" xfId="0" applyNumberFormat="1" applyFont="1" applyFill="1" applyBorder="1">
      <alignment vertical="center"/>
    </xf>
    <xf numFmtId="0" fontId="6" fillId="8" borderId="65" xfId="0" applyFont="1" applyFill="1" applyBorder="1" applyAlignment="1">
      <alignment horizontal="right" vertical="center"/>
    </xf>
    <xf numFmtId="179" fontId="6" fillId="9" borderId="66" xfId="0" applyNumberFormat="1" applyFont="1" applyFill="1" applyBorder="1">
      <alignment vertical="center"/>
    </xf>
    <xf numFmtId="179" fontId="6" fillId="9" borderId="67" xfId="0" applyNumberFormat="1" applyFont="1" applyFill="1" applyBorder="1">
      <alignment vertical="center"/>
    </xf>
    <xf numFmtId="179" fontId="6" fillId="9" borderId="68" xfId="0" applyNumberFormat="1" applyFont="1" applyFill="1" applyBorder="1">
      <alignment vertical="center"/>
    </xf>
    <xf numFmtId="177" fontId="4" fillId="10" borderId="7" xfId="1" applyNumberFormat="1" applyFont="1" applyFill="1" applyBorder="1" applyAlignment="1">
      <alignment horizontal="right" vertical="center"/>
    </xf>
    <xf numFmtId="38" fontId="4" fillId="8" borderId="27" xfId="1" applyFont="1" applyFill="1" applyBorder="1" applyAlignment="1">
      <alignment vertical="center" wrapText="1"/>
    </xf>
    <xf numFmtId="38" fontId="5" fillId="0" borderId="0" xfId="1" applyFont="1">
      <alignment vertical="center"/>
    </xf>
    <xf numFmtId="181" fontId="5" fillId="0" borderId="0" xfId="0" applyNumberFormat="1" applyFont="1">
      <alignment vertical="center"/>
    </xf>
    <xf numFmtId="177" fontId="4" fillId="0" borderId="7" xfId="1" applyNumberFormat="1" applyFont="1" applyFill="1" applyBorder="1" applyAlignment="1">
      <alignment horizontal="right" vertical="center"/>
    </xf>
    <xf numFmtId="49" fontId="4" fillId="0" borderId="7" xfId="1" applyNumberFormat="1" applyFont="1" applyFill="1" applyBorder="1" applyAlignment="1">
      <alignment horizontal="right" vertical="center"/>
    </xf>
    <xf numFmtId="176" fontId="4" fillId="9" borderId="64" xfId="1" applyNumberFormat="1" applyFont="1" applyFill="1" applyBorder="1">
      <alignment vertical="center"/>
    </xf>
    <xf numFmtId="176" fontId="4" fillId="9" borderId="63" xfId="1" applyNumberFormat="1" applyFont="1" applyFill="1" applyBorder="1">
      <alignment vertical="center"/>
    </xf>
    <xf numFmtId="176" fontId="4" fillId="9" borderId="60" xfId="1" applyNumberFormat="1" applyFont="1" applyFill="1" applyBorder="1">
      <alignment vertical="center"/>
    </xf>
    <xf numFmtId="38" fontId="4" fillId="8" borderId="33" xfId="1" applyFont="1" applyFill="1" applyBorder="1" applyAlignment="1">
      <alignment vertical="top" wrapText="1"/>
    </xf>
    <xf numFmtId="38" fontId="4" fillId="8" borderId="32" xfId="1" applyFont="1" applyFill="1" applyBorder="1" applyAlignment="1">
      <alignment vertical="top" wrapText="1"/>
    </xf>
    <xf numFmtId="38" fontId="4" fillId="0" borderId="0" xfId="1" applyFont="1" applyFill="1">
      <alignment vertical="center"/>
    </xf>
    <xf numFmtId="38" fontId="4" fillId="7" borderId="3" xfId="1" applyFont="1" applyFill="1" applyBorder="1" applyAlignment="1">
      <alignment vertical="center" wrapText="1"/>
    </xf>
    <xf numFmtId="38" fontId="4" fillId="7" borderId="2" xfId="1" applyFont="1" applyFill="1" applyBorder="1" applyAlignment="1">
      <alignment vertical="center" wrapText="1"/>
    </xf>
    <xf numFmtId="38" fontId="4" fillId="7" borderId="1" xfId="1" applyFont="1" applyFill="1" applyBorder="1" applyAlignment="1">
      <alignment vertical="center" wrapText="1"/>
    </xf>
    <xf numFmtId="38" fontId="4" fillId="7" borderId="4" xfId="1" applyFont="1" applyFill="1" applyBorder="1" applyAlignment="1">
      <alignment vertical="center" wrapText="1"/>
    </xf>
    <xf numFmtId="38" fontId="17" fillId="0" borderId="0" xfId="1" applyFont="1">
      <alignment vertical="center"/>
    </xf>
    <xf numFmtId="179" fontId="6" fillId="10" borderId="68" xfId="0" applyNumberFormat="1" applyFont="1" applyFill="1" applyBorder="1">
      <alignment vertical="center"/>
    </xf>
    <xf numFmtId="179" fontId="6" fillId="10" borderId="66" xfId="0" applyNumberFormat="1" applyFont="1" applyFill="1" applyBorder="1">
      <alignment vertical="center"/>
    </xf>
    <xf numFmtId="179" fontId="6" fillId="10" borderId="67" xfId="0" applyNumberFormat="1" applyFont="1" applyFill="1" applyBorder="1">
      <alignment vertical="center"/>
    </xf>
    <xf numFmtId="38" fontId="6" fillId="0" borderId="0" xfId="1" applyFont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/>
    </xf>
    <xf numFmtId="38" fontId="12" fillId="0" borderId="0" xfId="1" applyFont="1" applyAlignment="1">
      <alignment horizontal="center" vertical="center" wrapText="1"/>
    </xf>
    <xf numFmtId="0" fontId="18" fillId="0" borderId="34" xfId="0" applyFont="1" applyBorder="1">
      <alignment vertical="center"/>
    </xf>
    <xf numFmtId="38" fontId="4" fillId="8" borderId="65" xfId="1" applyFont="1" applyFill="1" applyBorder="1" applyAlignment="1">
      <alignment vertical="center" wrapText="1"/>
    </xf>
    <xf numFmtId="0" fontId="18" fillId="0" borderId="0" xfId="0" applyFont="1">
      <alignment vertical="center"/>
    </xf>
    <xf numFmtId="176" fontId="4" fillId="9" borderId="69" xfId="1" applyNumberFormat="1" applyFont="1" applyFill="1" applyBorder="1">
      <alignment vertical="center"/>
    </xf>
    <xf numFmtId="176" fontId="4" fillId="9" borderId="70" xfId="1" applyNumberFormat="1" applyFont="1" applyFill="1" applyBorder="1">
      <alignment vertical="center"/>
    </xf>
    <xf numFmtId="176" fontId="4" fillId="9" borderId="71" xfId="1" applyNumberFormat="1" applyFont="1" applyFill="1" applyBorder="1">
      <alignment vertical="center"/>
    </xf>
    <xf numFmtId="38" fontId="4" fillId="8" borderId="72" xfId="1" applyFont="1" applyFill="1" applyBorder="1" applyAlignment="1">
      <alignment vertical="center" wrapText="1"/>
    </xf>
    <xf numFmtId="38" fontId="22" fillId="5" borderId="0" xfId="1" applyFont="1" applyFill="1" applyAlignment="1">
      <alignment horizontal="left" vertical="center"/>
    </xf>
    <xf numFmtId="38" fontId="17" fillId="0" borderId="0" xfId="1" applyFont="1" applyFill="1" applyAlignment="1">
      <alignment horizontal="center" vertical="center"/>
    </xf>
    <xf numFmtId="176" fontId="4" fillId="0" borderId="9" xfId="4" applyNumberFormat="1" applyFont="1" applyFill="1" applyBorder="1">
      <alignment vertical="center"/>
    </xf>
    <xf numFmtId="176" fontId="4" fillId="0" borderId="8" xfId="4" applyNumberFormat="1" applyFont="1" applyFill="1" applyBorder="1">
      <alignment vertical="center"/>
    </xf>
    <xf numFmtId="177" fontId="4" fillId="0" borderId="16" xfId="4" applyNumberFormat="1" applyFont="1" applyFill="1" applyBorder="1">
      <alignment vertical="center"/>
    </xf>
    <xf numFmtId="177" fontId="4" fillId="0" borderId="21" xfId="4" applyNumberFormat="1" applyFont="1" applyFill="1" applyBorder="1">
      <alignment vertical="center"/>
    </xf>
    <xf numFmtId="177" fontId="4" fillId="0" borderId="13" xfId="4" applyNumberFormat="1" applyFont="1" applyFill="1" applyBorder="1">
      <alignment vertical="center"/>
    </xf>
    <xf numFmtId="177" fontId="4" fillId="0" borderId="12" xfId="4" applyNumberFormat="1" applyFont="1" applyFill="1" applyBorder="1">
      <alignment vertical="center"/>
    </xf>
    <xf numFmtId="181" fontId="0" fillId="0" borderId="0" xfId="1" applyNumberFormat="1" applyFont="1">
      <alignment vertical="center"/>
    </xf>
    <xf numFmtId="181" fontId="23" fillId="0" borderId="0" xfId="1" applyNumberFormat="1" applyFont="1" applyAlignment="1">
      <alignment horizontal="center" vertical="center"/>
    </xf>
    <xf numFmtId="181" fontId="4" fillId="0" borderId="62" xfId="1" applyNumberFormat="1" applyFont="1" applyFill="1" applyBorder="1">
      <alignment vertical="center"/>
    </xf>
    <xf numFmtId="177" fontId="4" fillId="0" borderId="61" xfId="1" applyNumberFormat="1" applyFont="1" applyFill="1" applyBorder="1">
      <alignment vertical="center"/>
    </xf>
    <xf numFmtId="177" fontId="4" fillId="0" borderId="59" xfId="1" applyNumberFormat="1" applyFont="1" applyFill="1" applyBorder="1">
      <alignment vertical="center"/>
    </xf>
    <xf numFmtId="38" fontId="4" fillId="0" borderId="17" xfId="1" applyFont="1" applyFill="1" applyBorder="1">
      <alignment vertical="center"/>
    </xf>
    <xf numFmtId="38" fontId="4" fillId="4" borderId="32" xfId="1" applyFont="1" applyFill="1" applyBorder="1" applyAlignment="1">
      <alignment horizontal="left" vertical="center" wrapText="1"/>
    </xf>
    <xf numFmtId="38" fontId="4" fillId="4" borderId="33" xfId="1" applyFont="1" applyFill="1" applyBorder="1" applyAlignment="1">
      <alignment horizontal="left" vertical="center" wrapText="1"/>
    </xf>
    <xf numFmtId="38" fontId="11" fillId="0" borderId="29" xfId="1" applyFont="1" applyFill="1" applyBorder="1" applyAlignment="1">
      <alignment horizontal="center" vertical="center" wrapText="1"/>
    </xf>
    <xf numFmtId="38" fontId="11" fillId="0" borderId="34" xfId="1" applyFont="1" applyFill="1" applyBorder="1" applyAlignment="1">
      <alignment horizontal="center" vertical="center" wrapText="1"/>
    </xf>
    <xf numFmtId="38" fontId="8" fillId="4" borderId="32" xfId="1" applyFont="1" applyFill="1" applyBorder="1" applyAlignment="1">
      <alignment horizontal="left" vertical="center" wrapText="1"/>
    </xf>
    <xf numFmtId="38" fontId="8" fillId="4" borderId="33" xfId="1" applyFont="1" applyFill="1" applyBorder="1" applyAlignment="1">
      <alignment horizontal="left" vertical="center" wrapText="1"/>
    </xf>
    <xf numFmtId="38" fontId="9" fillId="8" borderId="32" xfId="1" applyFont="1" applyFill="1" applyBorder="1" applyAlignment="1">
      <alignment horizontal="left" vertical="center" wrapText="1"/>
    </xf>
    <xf numFmtId="38" fontId="9" fillId="8" borderId="33" xfId="1" applyFont="1" applyFill="1" applyBorder="1" applyAlignment="1">
      <alignment horizontal="left" vertical="center" wrapText="1"/>
    </xf>
    <xf numFmtId="38" fontId="9" fillId="4" borderId="32" xfId="1" applyFont="1" applyFill="1" applyBorder="1" applyAlignment="1">
      <alignment horizontal="left" vertical="center" wrapText="1"/>
    </xf>
    <xf numFmtId="38" fontId="9" fillId="4" borderId="33" xfId="1" applyFont="1" applyFill="1" applyBorder="1" applyAlignment="1">
      <alignment horizontal="left" vertical="center" wrapText="1"/>
    </xf>
    <xf numFmtId="38" fontId="4" fillId="8" borderId="32" xfId="1" applyFont="1" applyFill="1" applyBorder="1" applyAlignment="1">
      <alignment horizontal="left" vertical="center" wrapText="1"/>
    </xf>
    <xf numFmtId="38" fontId="4" fillId="8" borderId="33" xfId="1" applyFont="1" applyFill="1" applyBorder="1" applyAlignment="1">
      <alignment horizontal="left" vertical="center" wrapText="1"/>
    </xf>
    <xf numFmtId="38" fontId="8" fillId="8" borderId="32" xfId="1" applyFont="1" applyFill="1" applyBorder="1" applyAlignment="1">
      <alignment horizontal="left" vertical="center" wrapText="1"/>
    </xf>
    <xf numFmtId="38" fontId="8" fillId="8" borderId="33" xfId="1" applyFont="1" applyFill="1" applyBorder="1" applyAlignment="1">
      <alignment horizontal="left" vertical="center" wrapText="1"/>
    </xf>
    <xf numFmtId="3" fontId="4" fillId="4" borderId="32" xfId="1" applyNumberFormat="1" applyFont="1" applyFill="1" applyBorder="1" applyAlignment="1">
      <alignment horizontal="left" vertical="center" wrapText="1"/>
    </xf>
    <xf numFmtId="3" fontId="4" fillId="4" borderId="33" xfId="1" applyNumberFormat="1" applyFont="1" applyFill="1" applyBorder="1" applyAlignment="1">
      <alignment horizontal="left" vertical="center" wrapText="1"/>
    </xf>
    <xf numFmtId="185" fontId="4" fillId="8" borderId="32" xfId="1" applyNumberFormat="1" applyFont="1" applyFill="1" applyBorder="1" applyAlignment="1">
      <alignment horizontal="left" vertical="center" wrapText="1"/>
    </xf>
    <xf numFmtId="185" fontId="4" fillId="8" borderId="33" xfId="1" applyNumberFormat="1" applyFont="1" applyFill="1" applyBorder="1" applyAlignment="1">
      <alignment horizontal="left" vertical="center" wrapText="1"/>
    </xf>
    <xf numFmtId="185" fontId="4" fillId="11" borderId="32" xfId="1" applyNumberFormat="1" applyFont="1" applyFill="1" applyBorder="1" applyAlignment="1">
      <alignment horizontal="left" vertical="center" wrapText="1"/>
    </xf>
    <xf numFmtId="185" fontId="4" fillId="11" borderId="33" xfId="1" applyNumberFormat="1" applyFont="1" applyFill="1" applyBorder="1" applyAlignment="1">
      <alignment horizontal="left" vertical="center" wrapText="1"/>
    </xf>
    <xf numFmtId="38" fontId="4" fillId="2" borderId="32" xfId="1" applyFont="1" applyFill="1" applyBorder="1" applyAlignment="1">
      <alignment horizontal="left" vertical="center" wrapText="1"/>
    </xf>
    <xf numFmtId="38" fontId="4" fillId="2" borderId="33" xfId="1" applyFont="1" applyFill="1" applyBorder="1" applyAlignment="1">
      <alignment horizontal="left" vertical="center" wrapText="1"/>
    </xf>
    <xf numFmtId="38" fontId="9" fillId="2" borderId="32" xfId="1" applyFont="1" applyFill="1" applyBorder="1" applyAlignment="1">
      <alignment horizontal="left" vertical="center" wrapText="1"/>
    </xf>
    <xf numFmtId="38" fontId="9" fillId="2" borderId="33" xfId="1" applyFont="1" applyFill="1" applyBorder="1" applyAlignment="1">
      <alignment horizontal="left" vertical="center" wrapText="1"/>
    </xf>
    <xf numFmtId="38" fontId="8" fillId="2" borderId="32" xfId="1" applyFont="1" applyFill="1" applyBorder="1" applyAlignment="1">
      <alignment horizontal="left" vertical="center" wrapText="1"/>
    </xf>
    <xf numFmtId="38" fontId="8" fillId="2" borderId="33" xfId="1" applyFont="1" applyFill="1" applyBorder="1" applyAlignment="1">
      <alignment horizontal="left" vertical="center" wrapText="1"/>
    </xf>
    <xf numFmtId="38" fontId="4" fillId="11" borderId="32" xfId="1" applyFont="1" applyFill="1" applyBorder="1" applyAlignment="1">
      <alignment horizontal="left" vertical="center" wrapText="1"/>
    </xf>
    <xf numFmtId="38" fontId="4" fillId="11" borderId="33" xfId="1" applyFont="1" applyFill="1" applyBorder="1" applyAlignment="1">
      <alignment horizontal="left" vertical="center" wrapText="1"/>
    </xf>
    <xf numFmtId="38" fontId="8" fillId="11" borderId="32" xfId="1" applyFont="1" applyFill="1" applyBorder="1" applyAlignment="1">
      <alignment horizontal="left" vertical="center" wrapText="1"/>
    </xf>
    <xf numFmtId="38" fontId="8" fillId="11" borderId="33" xfId="1" applyFont="1" applyFill="1" applyBorder="1" applyAlignment="1">
      <alignment horizontal="left" vertical="center" wrapText="1"/>
    </xf>
    <xf numFmtId="38" fontId="9" fillId="11" borderId="32" xfId="1" applyFont="1" applyFill="1" applyBorder="1" applyAlignment="1">
      <alignment horizontal="left" vertical="center" wrapText="1"/>
    </xf>
    <xf numFmtId="38" fontId="9" fillId="11" borderId="33" xfId="1" applyFont="1" applyFill="1" applyBorder="1" applyAlignment="1">
      <alignment horizontal="left" vertical="center" wrapText="1"/>
    </xf>
    <xf numFmtId="3" fontId="4" fillId="8" borderId="32" xfId="1" applyNumberFormat="1" applyFont="1" applyFill="1" applyBorder="1" applyAlignment="1">
      <alignment horizontal="left" vertical="center" wrapText="1"/>
    </xf>
    <xf numFmtId="3" fontId="4" fillId="8" borderId="33" xfId="1" applyNumberFormat="1" applyFont="1" applyFill="1" applyBorder="1" applyAlignment="1">
      <alignment horizontal="left" vertical="center" wrapText="1"/>
    </xf>
    <xf numFmtId="3" fontId="16" fillId="4" borderId="32" xfId="1" applyNumberFormat="1" applyFont="1" applyFill="1" applyBorder="1" applyAlignment="1">
      <alignment horizontal="left" vertical="center" wrapText="1"/>
    </xf>
    <xf numFmtId="3" fontId="16" fillId="4" borderId="33" xfId="1" applyNumberFormat="1" applyFont="1" applyFill="1" applyBorder="1" applyAlignment="1">
      <alignment horizontal="left" vertical="center" wrapText="1"/>
    </xf>
    <xf numFmtId="38" fontId="4" fillId="12" borderId="32" xfId="1" applyFont="1" applyFill="1" applyBorder="1" applyAlignment="1">
      <alignment horizontal="left" vertical="center" wrapText="1"/>
    </xf>
    <xf numFmtId="38" fontId="4" fillId="12" borderId="33" xfId="1" applyFont="1" applyFill="1" applyBorder="1" applyAlignment="1">
      <alignment horizontal="left" vertical="center" wrapText="1"/>
    </xf>
    <xf numFmtId="38" fontId="8" fillId="12" borderId="32" xfId="1" applyFont="1" applyFill="1" applyBorder="1" applyAlignment="1">
      <alignment horizontal="left" vertical="center" wrapText="1"/>
    </xf>
    <xf numFmtId="38" fontId="8" fillId="12" borderId="33" xfId="1" applyFont="1" applyFill="1" applyBorder="1" applyAlignment="1">
      <alignment horizontal="left" vertical="center" wrapTex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CCFFCC"/>
      <color rgb="FF66CCFF"/>
      <color rgb="FF6699FF"/>
      <color rgb="FF0099FF"/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410d586\04_&#26989;&#21209;&#20849;&#26377;\3&#12304;&#23696;&#38428;&#12305;\&#9679;60&#26399;\&#12304;&#21463;&#35351;&#12305;&#23696;&#38428;&#30476;&#25919;&#19990;&#35542;&#24066;&#27665;&#24847;&#35672;&#35519;&#26619;\11_&#12525;&#12540;&#12487;&#12540;&#12479;\R1%20&#38598;&#35336;&#34920;\&#23696;&#38428;&#30476;%20&#30476;&#25919;&#19990;&#35542;&#35519;&#26619;%20&#12525;&#12540;&#12487;&#12540;&#12479;_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ﾛｰﾃﾞｰﾀ"/>
      <sheetName val="変換表"/>
      <sheetName val="基本属性"/>
      <sheetName val="問1"/>
      <sheetName val="問1 グラフ"/>
      <sheetName val="問1 経年"/>
      <sheetName val="問1-2"/>
      <sheetName val="問1-2 (グラフ)"/>
      <sheetName val="問2"/>
      <sheetName val="問2 グラフ"/>
      <sheetName val="問2 経年"/>
      <sheetName val="問3"/>
      <sheetName val="問3 (グラフ)"/>
      <sheetName val="問4"/>
      <sheetName val="問4 (グラフ)"/>
      <sheetName val="問5"/>
      <sheetName val="問5 (グラフ)"/>
      <sheetName val="問6"/>
      <sheetName val="問6 グラフ"/>
      <sheetName val="問6-2"/>
      <sheetName val="問6-2 (グラフ)"/>
      <sheetName val="問6-3"/>
      <sheetName val="問6-3 (グラフ)"/>
      <sheetName val="問7"/>
      <sheetName val="問7 グラフ"/>
      <sheetName val="問8"/>
      <sheetName val="問8 (グラフ)"/>
      <sheetName val="問9"/>
      <sheetName val="問9 グラフ"/>
      <sheetName val="問9 経年"/>
      <sheetName val="問9-2"/>
      <sheetName val="問9-2 グラフ"/>
      <sheetName val="問9-2 グラフ （幅21例）"/>
      <sheetName val="問10 ①"/>
      <sheetName val="問10 ① (グラフ)"/>
      <sheetName val="問10 ②"/>
      <sheetName val="問10 ② (グラフ)"/>
      <sheetName val="問11"/>
      <sheetName val="問11 (グラフ)"/>
      <sheetName val="問1-2_FA"/>
      <sheetName val="問3_FA"/>
      <sheetName val="問4_FA"/>
      <sheetName val="問5_FA"/>
      <sheetName val="問6-2_FA"/>
      <sheetName val="問6-3_FA"/>
      <sheetName val="問8_FA"/>
      <sheetName val="問9-2_FA"/>
      <sheetName val="F6_FA"/>
      <sheetName val="F8_FA"/>
      <sheetName val="F10_FA"/>
      <sheetName val="F11_FA"/>
    </sheetNames>
    <sheetDataSet>
      <sheetData sheetId="0">
        <row r="11">
          <cell r="CV11">
            <v>1</v>
          </cell>
        </row>
        <row r="12">
          <cell r="CV12">
            <v>3</v>
          </cell>
        </row>
        <row r="13">
          <cell r="CV13">
            <v>3</v>
          </cell>
        </row>
        <row r="14">
          <cell r="CV14">
            <v>2</v>
          </cell>
        </row>
        <row r="15">
          <cell r="CV15">
            <v>2</v>
          </cell>
        </row>
        <row r="16">
          <cell r="CV16">
            <v>5</v>
          </cell>
        </row>
        <row r="17">
          <cell r="CV17">
            <v>3</v>
          </cell>
        </row>
        <row r="18">
          <cell r="CV18">
            <v>1</v>
          </cell>
        </row>
        <row r="19">
          <cell r="CV19">
            <v>3</v>
          </cell>
        </row>
        <row r="20">
          <cell r="CV20">
            <v>1</v>
          </cell>
        </row>
        <row r="21">
          <cell r="CV21">
            <v>2</v>
          </cell>
        </row>
        <row r="22">
          <cell r="CV22">
            <v>3</v>
          </cell>
        </row>
        <row r="23">
          <cell r="CV23">
            <v>2</v>
          </cell>
        </row>
        <row r="24">
          <cell r="CV24">
            <v>1</v>
          </cell>
        </row>
        <row r="25">
          <cell r="CV25">
            <v>5</v>
          </cell>
        </row>
        <row r="26">
          <cell r="CV26">
            <v>3</v>
          </cell>
        </row>
        <row r="27">
          <cell r="CV27">
            <v>5</v>
          </cell>
        </row>
        <row r="28">
          <cell r="CV28">
            <v>2</v>
          </cell>
        </row>
        <row r="29">
          <cell r="CV29">
            <v>3</v>
          </cell>
        </row>
        <row r="30">
          <cell r="CV30">
            <v>1</v>
          </cell>
        </row>
        <row r="31">
          <cell r="CV31">
            <v>1</v>
          </cell>
        </row>
        <row r="32">
          <cell r="CV32">
            <v>3</v>
          </cell>
        </row>
        <row r="33">
          <cell r="CV33">
            <v>2</v>
          </cell>
        </row>
        <row r="34">
          <cell r="CV34">
            <v>3</v>
          </cell>
        </row>
        <row r="35">
          <cell r="CV35">
            <v>2</v>
          </cell>
        </row>
        <row r="36">
          <cell r="CV36">
            <v>1</v>
          </cell>
        </row>
        <row r="37">
          <cell r="CV37">
            <v>2</v>
          </cell>
        </row>
        <row r="38">
          <cell r="CV38">
            <v>3</v>
          </cell>
        </row>
        <row r="39">
          <cell r="CV39">
            <v>2</v>
          </cell>
        </row>
        <row r="40">
          <cell r="CV40">
            <v>3</v>
          </cell>
        </row>
        <row r="41">
          <cell r="CV41">
            <v>5</v>
          </cell>
        </row>
        <row r="42">
          <cell r="CV42">
            <v>1</v>
          </cell>
        </row>
        <row r="43">
          <cell r="CV43">
            <v>3</v>
          </cell>
        </row>
        <row r="44">
          <cell r="CV44">
            <v>2</v>
          </cell>
        </row>
        <row r="45">
          <cell r="CV45">
            <v>1</v>
          </cell>
        </row>
        <row r="46">
          <cell r="CV46">
            <v>2</v>
          </cell>
        </row>
        <row r="47">
          <cell r="CV47">
            <v>3</v>
          </cell>
        </row>
        <row r="48">
          <cell r="CV48">
            <v>3</v>
          </cell>
        </row>
        <row r="49">
          <cell r="CV49">
            <v>3</v>
          </cell>
        </row>
        <row r="50">
          <cell r="CV50">
            <v>2</v>
          </cell>
        </row>
        <row r="51">
          <cell r="CV51">
            <v>3</v>
          </cell>
        </row>
        <row r="52">
          <cell r="CV52">
            <v>4</v>
          </cell>
        </row>
        <row r="53">
          <cell r="CV53">
            <v>3</v>
          </cell>
        </row>
        <row r="54">
          <cell r="CV54">
            <v>4</v>
          </cell>
        </row>
        <row r="55">
          <cell r="CV55">
            <v>2</v>
          </cell>
        </row>
        <row r="56">
          <cell r="CV56">
            <v>2</v>
          </cell>
        </row>
        <row r="57">
          <cell r="CV57">
            <v>1</v>
          </cell>
        </row>
        <row r="58">
          <cell r="CV58">
            <v>3</v>
          </cell>
        </row>
        <row r="59">
          <cell r="CV59">
            <v>3</v>
          </cell>
        </row>
        <row r="60">
          <cell r="CV60">
            <v>1</v>
          </cell>
        </row>
        <row r="61">
          <cell r="CV61">
            <v>2</v>
          </cell>
        </row>
        <row r="62">
          <cell r="CV62">
            <v>2</v>
          </cell>
        </row>
        <row r="63">
          <cell r="CV63">
            <v>4</v>
          </cell>
        </row>
        <row r="64">
          <cell r="CV64">
            <v>3</v>
          </cell>
        </row>
        <row r="65">
          <cell r="CV65">
            <v>3</v>
          </cell>
        </row>
        <row r="66">
          <cell r="CV66">
            <v>3</v>
          </cell>
        </row>
        <row r="67">
          <cell r="CV67">
            <v>4</v>
          </cell>
        </row>
        <row r="68">
          <cell r="CV68">
            <v>2</v>
          </cell>
        </row>
        <row r="69">
          <cell r="CV69">
            <v>3</v>
          </cell>
        </row>
        <row r="70">
          <cell r="CV70">
            <v>2</v>
          </cell>
        </row>
        <row r="71">
          <cell r="CV71">
            <v>5</v>
          </cell>
        </row>
        <row r="72">
          <cell r="CV72">
            <v>4</v>
          </cell>
        </row>
        <row r="73">
          <cell r="CV73">
            <v>5</v>
          </cell>
        </row>
        <row r="74">
          <cell r="CV74">
            <v>3</v>
          </cell>
        </row>
        <row r="75">
          <cell r="CV75">
            <v>2</v>
          </cell>
        </row>
        <row r="76">
          <cell r="CV76">
            <v>3</v>
          </cell>
        </row>
        <row r="77">
          <cell r="CV77">
            <v>3</v>
          </cell>
        </row>
        <row r="78">
          <cell r="CV78">
            <v>5</v>
          </cell>
        </row>
        <row r="79">
          <cell r="CV79">
            <v>3</v>
          </cell>
        </row>
        <row r="80">
          <cell r="CV80">
            <v>3</v>
          </cell>
        </row>
        <row r="81">
          <cell r="CV81">
            <v>1</v>
          </cell>
        </row>
        <row r="82">
          <cell r="CV82">
            <v>2</v>
          </cell>
        </row>
        <row r="83">
          <cell r="CV83">
            <v>5</v>
          </cell>
        </row>
        <row r="84">
          <cell r="CV84">
            <v>4</v>
          </cell>
        </row>
        <row r="85">
          <cell r="CV85">
            <v>4</v>
          </cell>
        </row>
        <row r="86">
          <cell r="CV86">
            <v>2</v>
          </cell>
        </row>
        <row r="87">
          <cell r="CV87">
            <v>3</v>
          </cell>
        </row>
        <row r="88">
          <cell r="CV88">
            <v>3</v>
          </cell>
        </row>
        <row r="89">
          <cell r="CV89">
            <v>2</v>
          </cell>
        </row>
        <row r="90">
          <cell r="CV90">
            <v>3</v>
          </cell>
        </row>
        <row r="91">
          <cell r="CV91">
            <v>3</v>
          </cell>
        </row>
        <row r="92">
          <cell r="CV92">
            <v>2</v>
          </cell>
        </row>
        <row r="93">
          <cell r="CV93">
            <v>3</v>
          </cell>
        </row>
        <row r="94">
          <cell r="CV94">
            <v>3</v>
          </cell>
        </row>
        <row r="96">
          <cell r="CV96">
            <v>3</v>
          </cell>
        </row>
        <row r="97">
          <cell r="CV97">
            <v>2</v>
          </cell>
        </row>
        <row r="98">
          <cell r="CV98">
            <v>2</v>
          </cell>
        </row>
        <row r="99">
          <cell r="CV99">
            <v>3</v>
          </cell>
        </row>
        <row r="100">
          <cell r="CV100">
            <v>1</v>
          </cell>
        </row>
        <row r="101">
          <cell r="CV101">
            <v>1</v>
          </cell>
        </row>
        <row r="102">
          <cell r="CV102">
            <v>1</v>
          </cell>
        </row>
        <row r="103">
          <cell r="CV103">
            <v>2</v>
          </cell>
        </row>
        <row r="104">
          <cell r="CV104">
            <v>3</v>
          </cell>
        </row>
        <row r="105">
          <cell r="CV105">
            <v>1</v>
          </cell>
        </row>
        <row r="106">
          <cell r="CV106">
            <v>3</v>
          </cell>
        </row>
        <row r="107">
          <cell r="CV107">
            <v>4</v>
          </cell>
        </row>
        <row r="108">
          <cell r="CV108">
            <v>5</v>
          </cell>
        </row>
        <row r="109">
          <cell r="CV109">
            <v>4</v>
          </cell>
        </row>
        <row r="110">
          <cell r="CV110">
            <v>3</v>
          </cell>
        </row>
        <row r="111">
          <cell r="CV111">
            <v>3</v>
          </cell>
        </row>
        <row r="112">
          <cell r="CV112">
            <v>2</v>
          </cell>
        </row>
        <row r="113">
          <cell r="CV113">
            <v>3</v>
          </cell>
        </row>
        <row r="114">
          <cell r="CV114">
            <v>1</v>
          </cell>
        </row>
        <row r="115">
          <cell r="CV115">
            <v>3</v>
          </cell>
        </row>
        <row r="116">
          <cell r="CV116">
            <v>2</v>
          </cell>
        </row>
        <row r="117">
          <cell r="CV117">
            <v>1</v>
          </cell>
        </row>
        <row r="118">
          <cell r="CV118">
            <v>2</v>
          </cell>
        </row>
        <row r="119">
          <cell r="CV119">
            <v>5</v>
          </cell>
        </row>
        <row r="120">
          <cell r="CV120">
            <v>3</v>
          </cell>
        </row>
        <row r="121">
          <cell r="CV121">
            <v>5</v>
          </cell>
        </row>
        <row r="122">
          <cell r="CV122">
            <v>3</v>
          </cell>
        </row>
        <row r="123">
          <cell r="CV123">
            <v>2</v>
          </cell>
        </row>
        <row r="124">
          <cell r="CV124">
            <v>2</v>
          </cell>
        </row>
        <row r="125">
          <cell r="CV125">
            <v>2</v>
          </cell>
        </row>
        <row r="126">
          <cell r="CV126">
            <v>2</v>
          </cell>
        </row>
        <row r="127">
          <cell r="CV127">
            <v>3</v>
          </cell>
        </row>
        <row r="128">
          <cell r="CV128">
            <v>4</v>
          </cell>
        </row>
        <row r="129">
          <cell r="CV129">
            <v>3</v>
          </cell>
        </row>
        <row r="130">
          <cell r="CV130">
            <v>2</v>
          </cell>
        </row>
        <row r="131">
          <cell r="CV131">
            <v>4</v>
          </cell>
        </row>
        <row r="132">
          <cell r="CV132">
            <v>2</v>
          </cell>
        </row>
        <row r="133">
          <cell r="CV133">
            <v>5</v>
          </cell>
        </row>
        <row r="134">
          <cell r="CV134">
            <v>3</v>
          </cell>
        </row>
        <row r="135">
          <cell r="CV135">
            <v>5</v>
          </cell>
        </row>
        <row r="136">
          <cell r="CV136">
            <v>3</v>
          </cell>
        </row>
        <row r="137">
          <cell r="CV137">
            <v>5</v>
          </cell>
        </row>
        <row r="138">
          <cell r="CV138">
            <v>5</v>
          </cell>
        </row>
        <row r="139">
          <cell r="CV139">
            <v>2</v>
          </cell>
        </row>
        <row r="140">
          <cell r="CV140">
            <v>3</v>
          </cell>
        </row>
        <row r="141">
          <cell r="CV141">
            <v>3</v>
          </cell>
        </row>
        <row r="142">
          <cell r="CV142">
            <v>4</v>
          </cell>
        </row>
        <row r="143">
          <cell r="CV143">
            <v>1</v>
          </cell>
        </row>
        <row r="144">
          <cell r="CV144">
            <v>3</v>
          </cell>
        </row>
        <row r="145">
          <cell r="CV145">
            <v>4</v>
          </cell>
        </row>
        <row r="146">
          <cell r="CV146">
            <v>3</v>
          </cell>
        </row>
        <row r="147">
          <cell r="CV147">
            <v>2</v>
          </cell>
        </row>
        <row r="148">
          <cell r="CV148">
            <v>3</v>
          </cell>
        </row>
        <row r="149">
          <cell r="CV149">
            <v>1</v>
          </cell>
        </row>
        <row r="150">
          <cell r="CV150">
            <v>2</v>
          </cell>
        </row>
        <row r="151">
          <cell r="CV151">
            <v>2</v>
          </cell>
        </row>
        <row r="152">
          <cell r="CV152">
            <v>1</v>
          </cell>
        </row>
        <row r="153">
          <cell r="CV153">
            <v>3</v>
          </cell>
        </row>
        <row r="154">
          <cell r="CV154">
            <v>3</v>
          </cell>
        </row>
        <row r="155">
          <cell r="CV155">
            <v>3</v>
          </cell>
        </row>
        <row r="156">
          <cell r="CV156">
            <v>3</v>
          </cell>
        </row>
        <row r="157">
          <cell r="CV157">
            <v>2</v>
          </cell>
        </row>
        <row r="158">
          <cell r="CV158">
            <v>1</v>
          </cell>
        </row>
        <row r="159">
          <cell r="CV159">
            <v>5</v>
          </cell>
        </row>
        <row r="160">
          <cell r="CV160">
            <v>2</v>
          </cell>
        </row>
        <row r="161">
          <cell r="CV161">
            <v>3</v>
          </cell>
        </row>
        <row r="162">
          <cell r="CV162">
            <v>3</v>
          </cell>
        </row>
        <row r="163">
          <cell r="CV163">
            <v>2</v>
          </cell>
        </row>
        <row r="164">
          <cell r="CV164">
            <v>2</v>
          </cell>
        </row>
        <row r="165">
          <cell r="CV165">
            <v>3</v>
          </cell>
        </row>
        <row r="166">
          <cell r="CV166">
            <v>5</v>
          </cell>
        </row>
        <row r="167">
          <cell r="CV167">
            <v>2</v>
          </cell>
        </row>
        <row r="168">
          <cell r="CV168">
            <v>1</v>
          </cell>
        </row>
        <row r="169">
          <cell r="CV169">
            <v>2</v>
          </cell>
        </row>
        <row r="170">
          <cell r="CV170">
            <v>1</v>
          </cell>
        </row>
        <row r="171">
          <cell r="CV171">
            <v>2</v>
          </cell>
        </row>
        <row r="172">
          <cell r="CV172">
            <v>3</v>
          </cell>
        </row>
        <row r="173">
          <cell r="CV173">
            <v>4</v>
          </cell>
        </row>
        <row r="174">
          <cell r="CV174">
            <v>2</v>
          </cell>
        </row>
        <row r="175">
          <cell r="CV175">
            <v>3</v>
          </cell>
        </row>
        <row r="176">
          <cell r="CV176">
            <v>2</v>
          </cell>
        </row>
        <row r="177">
          <cell r="CV177">
            <v>1</v>
          </cell>
        </row>
        <row r="178">
          <cell r="CV178">
            <v>3</v>
          </cell>
        </row>
        <row r="179">
          <cell r="CV179">
            <v>2</v>
          </cell>
        </row>
        <row r="180">
          <cell r="CV180">
            <v>5</v>
          </cell>
        </row>
        <row r="181">
          <cell r="CV181">
            <v>3</v>
          </cell>
        </row>
        <row r="182">
          <cell r="CV182">
            <v>2</v>
          </cell>
        </row>
        <row r="183">
          <cell r="CV183">
            <v>1</v>
          </cell>
        </row>
        <row r="184">
          <cell r="CV184">
            <v>3</v>
          </cell>
        </row>
        <row r="185">
          <cell r="CV185">
            <v>4</v>
          </cell>
        </row>
        <row r="186">
          <cell r="CV186">
            <v>4</v>
          </cell>
        </row>
        <row r="187">
          <cell r="CV187">
            <v>4</v>
          </cell>
        </row>
        <row r="188">
          <cell r="CV188">
            <v>2</v>
          </cell>
        </row>
        <row r="189">
          <cell r="CV189">
            <v>3</v>
          </cell>
        </row>
        <row r="190">
          <cell r="CV190">
            <v>1</v>
          </cell>
        </row>
        <row r="191">
          <cell r="CV191">
            <v>3</v>
          </cell>
        </row>
        <row r="192">
          <cell r="CV192">
            <v>4</v>
          </cell>
        </row>
        <row r="193">
          <cell r="CV193">
            <v>1</v>
          </cell>
        </row>
        <row r="194">
          <cell r="CV194">
            <v>2</v>
          </cell>
        </row>
        <row r="195">
          <cell r="CV195">
            <v>3</v>
          </cell>
        </row>
        <row r="196">
          <cell r="CV196">
            <v>2</v>
          </cell>
        </row>
        <row r="197">
          <cell r="CV197">
            <v>3</v>
          </cell>
        </row>
        <row r="198">
          <cell r="CV198">
            <v>4</v>
          </cell>
        </row>
        <row r="199">
          <cell r="CV199">
            <v>3</v>
          </cell>
        </row>
        <row r="200">
          <cell r="CV200">
            <v>3</v>
          </cell>
        </row>
        <row r="201">
          <cell r="CV201">
            <v>3</v>
          </cell>
        </row>
        <row r="202">
          <cell r="CV202">
            <v>2</v>
          </cell>
        </row>
        <row r="203">
          <cell r="CV203">
            <v>3</v>
          </cell>
        </row>
        <row r="204">
          <cell r="CV204">
            <v>2</v>
          </cell>
        </row>
        <row r="205">
          <cell r="CV205">
            <v>1</v>
          </cell>
        </row>
        <row r="206">
          <cell r="CV206">
            <v>4</v>
          </cell>
        </row>
        <row r="207">
          <cell r="CV207">
            <v>3</v>
          </cell>
        </row>
        <row r="208">
          <cell r="CV208">
            <v>2</v>
          </cell>
        </row>
        <row r="209">
          <cell r="CV209">
            <v>3</v>
          </cell>
        </row>
        <row r="210">
          <cell r="CV210">
            <v>3</v>
          </cell>
        </row>
        <row r="211">
          <cell r="CV211">
            <v>2</v>
          </cell>
        </row>
        <row r="212">
          <cell r="CV212">
            <v>2</v>
          </cell>
        </row>
        <row r="213">
          <cell r="CV213">
            <v>2</v>
          </cell>
        </row>
        <row r="214">
          <cell r="CV214">
            <v>1</v>
          </cell>
        </row>
        <row r="215">
          <cell r="CV215">
            <v>2</v>
          </cell>
        </row>
        <row r="216">
          <cell r="CV216">
            <v>2</v>
          </cell>
        </row>
        <row r="217">
          <cell r="CV217">
            <v>2</v>
          </cell>
        </row>
        <row r="218">
          <cell r="CV218">
            <v>2</v>
          </cell>
        </row>
        <row r="219">
          <cell r="CV219">
            <v>1</v>
          </cell>
        </row>
        <row r="220">
          <cell r="CV220">
            <v>2</v>
          </cell>
        </row>
        <row r="221">
          <cell r="CV221">
            <v>3</v>
          </cell>
        </row>
        <row r="222">
          <cell r="CV222">
            <v>4</v>
          </cell>
        </row>
        <row r="223">
          <cell r="CV223">
            <v>2</v>
          </cell>
        </row>
        <row r="224">
          <cell r="CV224">
            <v>2</v>
          </cell>
        </row>
        <row r="225">
          <cell r="CV225">
            <v>5</v>
          </cell>
        </row>
        <row r="226">
          <cell r="CV226">
            <v>3</v>
          </cell>
        </row>
        <row r="227">
          <cell r="CV227">
            <v>2</v>
          </cell>
        </row>
        <row r="228">
          <cell r="CV228">
            <v>3</v>
          </cell>
        </row>
        <row r="229">
          <cell r="CV229">
            <v>2</v>
          </cell>
        </row>
        <row r="230">
          <cell r="CV230">
            <v>2</v>
          </cell>
        </row>
        <row r="231">
          <cell r="CV231">
            <v>3</v>
          </cell>
        </row>
        <row r="232">
          <cell r="CV232">
            <v>5</v>
          </cell>
        </row>
        <row r="233">
          <cell r="CV233">
            <v>2</v>
          </cell>
        </row>
        <row r="234">
          <cell r="CV234">
            <v>3</v>
          </cell>
        </row>
        <row r="235">
          <cell r="CV235">
            <v>3</v>
          </cell>
        </row>
        <row r="236">
          <cell r="CV236">
            <v>3</v>
          </cell>
        </row>
        <row r="237">
          <cell r="CV237">
            <v>3</v>
          </cell>
        </row>
        <row r="238">
          <cell r="CV238">
            <v>3</v>
          </cell>
        </row>
        <row r="239">
          <cell r="CV239">
            <v>4</v>
          </cell>
        </row>
        <row r="240">
          <cell r="CV240">
            <v>4</v>
          </cell>
        </row>
        <row r="241">
          <cell r="CV241">
            <v>3</v>
          </cell>
        </row>
        <row r="242">
          <cell r="CV242">
            <v>2</v>
          </cell>
        </row>
        <row r="243">
          <cell r="CV243">
            <v>4</v>
          </cell>
        </row>
        <row r="244">
          <cell r="CV244">
            <v>3</v>
          </cell>
        </row>
        <row r="245">
          <cell r="CV245">
            <v>3</v>
          </cell>
        </row>
        <row r="246">
          <cell r="CV246">
            <v>4</v>
          </cell>
        </row>
        <row r="247">
          <cell r="CV247">
            <v>3</v>
          </cell>
        </row>
        <row r="248">
          <cell r="CV248">
            <v>4</v>
          </cell>
        </row>
        <row r="249">
          <cell r="CV249">
            <v>4</v>
          </cell>
        </row>
        <row r="250">
          <cell r="CV250">
            <v>5</v>
          </cell>
        </row>
        <row r="251">
          <cell r="CV251">
            <v>2</v>
          </cell>
        </row>
        <row r="252">
          <cell r="CV252">
            <v>3</v>
          </cell>
        </row>
        <row r="253">
          <cell r="CV253">
            <v>2</v>
          </cell>
        </row>
        <row r="254">
          <cell r="CV254">
            <v>3</v>
          </cell>
        </row>
        <row r="255">
          <cell r="CV255">
            <v>4</v>
          </cell>
        </row>
        <row r="256">
          <cell r="CV256">
            <v>1</v>
          </cell>
        </row>
        <row r="257">
          <cell r="CV257">
            <v>2</v>
          </cell>
        </row>
        <row r="258">
          <cell r="CV258">
            <v>2</v>
          </cell>
        </row>
        <row r="259">
          <cell r="CV259">
            <v>3</v>
          </cell>
        </row>
        <row r="260">
          <cell r="CV260">
            <v>3</v>
          </cell>
        </row>
        <row r="261">
          <cell r="CV261">
            <v>3</v>
          </cell>
        </row>
        <row r="262">
          <cell r="CV262">
            <v>2</v>
          </cell>
        </row>
        <row r="263">
          <cell r="CV263">
            <v>4</v>
          </cell>
        </row>
        <row r="264">
          <cell r="CV264">
            <v>2</v>
          </cell>
        </row>
        <row r="265">
          <cell r="CV265">
            <v>2</v>
          </cell>
        </row>
        <row r="266">
          <cell r="CV266">
            <v>3</v>
          </cell>
        </row>
        <row r="267">
          <cell r="CV267">
            <v>3</v>
          </cell>
        </row>
        <row r="268">
          <cell r="CV268">
            <v>2</v>
          </cell>
        </row>
        <row r="269">
          <cell r="CV269">
            <v>3</v>
          </cell>
        </row>
        <row r="270">
          <cell r="CV270">
            <v>4</v>
          </cell>
        </row>
        <row r="271">
          <cell r="CV271">
            <v>2</v>
          </cell>
        </row>
        <row r="273">
          <cell r="CV273">
            <v>3</v>
          </cell>
        </row>
        <row r="274">
          <cell r="CV274">
            <v>1</v>
          </cell>
        </row>
        <row r="275">
          <cell r="CV275">
            <v>5</v>
          </cell>
        </row>
        <row r="276">
          <cell r="CV276">
            <v>3</v>
          </cell>
        </row>
        <row r="277">
          <cell r="CV277">
            <v>3</v>
          </cell>
        </row>
        <row r="278">
          <cell r="CV278">
            <v>3</v>
          </cell>
        </row>
        <row r="279">
          <cell r="CV279">
            <v>3</v>
          </cell>
        </row>
        <row r="280">
          <cell r="CV280">
            <v>3</v>
          </cell>
        </row>
        <row r="281">
          <cell r="CV281">
            <v>2</v>
          </cell>
        </row>
        <row r="282">
          <cell r="CV282">
            <v>3</v>
          </cell>
        </row>
        <row r="283">
          <cell r="CV283">
            <v>3</v>
          </cell>
        </row>
        <row r="284">
          <cell r="CV284">
            <v>5</v>
          </cell>
        </row>
        <row r="285">
          <cell r="CV285">
            <v>2</v>
          </cell>
        </row>
        <row r="286">
          <cell r="CV286">
            <v>4</v>
          </cell>
        </row>
        <row r="287">
          <cell r="CV287">
            <v>1</v>
          </cell>
        </row>
        <row r="288">
          <cell r="CV288">
            <v>2</v>
          </cell>
        </row>
        <row r="289">
          <cell r="CV289">
            <v>2</v>
          </cell>
        </row>
        <row r="290">
          <cell r="CV290">
            <v>2</v>
          </cell>
        </row>
        <row r="291">
          <cell r="CV291">
            <v>3</v>
          </cell>
        </row>
        <row r="292">
          <cell r="CV292">
            <v>4</v>
          </cell>
        </row>
        <row r="293">
          <cell r="CV293">
            <v>2</v>
          </cell>
        </row>
        <row r="294">
          <cell r="CV294">
            <v>2</v>
          </cell>
        </row>
        <row r="295">
          <cell r="CV295">
            <v>2</v>
          </cell>
        </row>
        <row r="296">
          <cell r="CV296">
            <v>3</v>
          </cell>
        </row>
        <row r="297">
          <cell r="CV297">
            <v>2</v>
          </cell>
        </row>
        <row r="298">
          <cell r="CV298">
            <v>2</v>
          </cell>
        </row>
        <row r="299">
          <cell r="CV299">
            <v>2</v>
          </cell>
        </row>
        <row r="300">
          <cell r="CV300">
            <v>4</v>
          </cell>
        </row>
        <row r="301">
          <cell r="CV301">
            <v>2</v>
          </cell>
        </row>
        <row r="302">
          <cell r="CV302">
            <v>5</v>
          </cell>
        </row>
        <row r="303">
          <cell r="CV303">
            <v>3</v>
          </cell>
        </row>
        <row r="304">
          <cell r="CV304">
            <v>2</v>
          </cell>
        </row>
        <row r="305">
          <cell r="CV305">
            <v>1</v>
          </cell>
        </row>
        <row r="306">
          <cell r="CV306">
            <v>2</v>
          </cell>
        </row>
        <row r="307">
          <cell r="CV307">
            <v>3</v>
          </cell>
        </row>
        <row r="308">
          <cell r="CV308">
            <v>2</v>
          </cell>
        </row>
        <row r="309">
          <cell r="CV309">
            <v>2</v>
          </cell>
        </row>
        <row r="310">
          <cell r="CV310">
            <v>2</v>
          </cell>
        </row>
        <row r="311">
          <cell r="CV311">
            <v>3</v>
          </cell>
        </row>
        <row r="312">
          <cell r="CV312">
            <v>1</v>
          </cell>
        </row>
        <row r="313">
          <cell r="CV313">
            <v>3</v>
          </cell>
        </row>
        <row r="314">
          <cell r="CV314">
            <v>2</v>
          </cell>
        </row>
        <row r="315">
          <cell r="CV315">
            <v>2</v>
          </cell>
        </row>
        <row r="316">
          <cell r="CV316">
            <v>2</v>
          </cell>
        </row>
        <row r="317">
          <cell r="CV317">
            <v>5</v>
          </cell>
        </row>
        <row r="318">
          <cell r="CV318">
            <v>5</v>
          </cell>
        </row>
        <row r="319">
          <cell r="CV319">
            <v>2</v>
          </cell>
        </row>
        <row r="320">
          <cell r="CV320">
            <v>3</v>
          </cell>
        </row>
        <row r="321">
          <cell r="CV321">
            <v>3</v>
          </cell>
        </row>
        <row r="322">
          <cell r="CV322">
            <v>3</v>
          </cell>
        </row>
        <row r="323">
          <cell r="CV323">
            <v>2</v>
          </cell>
        </row>
        <row r="324">
          <cell r="CV324">
            <v>3</v>
          </cell>
        </row>
        <row r="325">
          <cell r="CV325">
            <v>2</v>
          </cell>
        </row>
        <row r="326">
          <cell r="CV326">
            <v>2</v>
          </cell>
        </row>
        <row r="327">
          <cell r="CV327">
            <v>4</v>
          </cell>
        </row>
        <row r="328">
          <cell r="CV328">
            <v>3</v>
          </cell>
        </row>
        <row r="329">
          <cell r="CV329">
            <v>2</v>
          </cell>
        </row>
        <row r="330">
          <cell r="CV330">
            <v>5</v>
          </cell>
        </row>
        <row r="331">
          <cell r="CV331">
            <v>1</v>
          </cell>
        </row>
        <row r="332">
          <cell r="CV332">
            <v>3</v>
          </cell>
        </row>
        <row r="333">
          <cell r="CV333">
            <v>2</v>
          </cell>
        </row>
        <row r="334">
          <cell r="CV334">
            <v>3</v>
          </cell>
        </row>
        <row r="335">
          <cell r="CV335">
            <v>2</v>
          </cell>
        </row>
        <row r="336">
          <cell r="CV336">
            <v>2</v>
          </cell>
        </row>
        <row r="337">
          <cell r="CV337">
            <v>4</v>
          </cell>
        </row>
        <row r="338">
          <cell r="CV338">
            <v>3</v>
          </cell>
        </row>
        <row r="339">
          <cell r="CV339">
            <v>2</v>
          </cell>
        </row>
        <row r="340">
          <cell r="CV340">
            <v>1</v>
          </cell>
        </row>
        <row r="341">
          <cell r="CV341">
            <v>5</v>
          </cell>
        </row>
        <row r="342">
          <cell r="CV342">
            <v>3</v>
          </cell>
        </row>
        <row r="343">
          <cell r="CV343">
            <v>1</v>
          </cell>
        </row>
        <row r="344">
          <cell r="CV344">
            <v>1</v>
          </cell>
        </row>
        <row r="345">
          <cell r="CV345">
            <v>3</v>
          </cell>
        </row>
        <row r="346">
          <cell r="CV346">
            <v>2</v>
          </cell>
        </row>
        <row r="347">
          <cell r="CV347">
            <v>5</v>
          </cell>
        </row>
        <row r="348">
          <cell r="CV348">
            <v>3</v>
          </cell>
        </row>
        <row r="349">
          <cell r="CV349">
            <v>3</v>
          </cell>
        </row>
        <row r="350">
          <cell r="CV350">
            <v>2</v>
          </cell>
        </row>
        <row r="351">
          <cell r="CV351">
            <v>3</v>
          </cell>
        </row>
        <row r="352">
          <cell r="CV352">
            <v>2</v>
          </cell>
        </row>
        <row r="353">
          <cell r="CV353">
            <v>2</v>
          </cell>
        </row>
        <row r="354">
          <cell r="CV354">
            <v>2</v>
          </cell>
        </row>
        <row r="355">
          <cell r="CV355">
            <v>2</v>
          </cell>
        </row>
        <row r="356">
          <cell r="CV356">
            <v>3</v>
          </cell>
        </row>
        <row r="357">
          <cell r="CV357">
            <v>1</v>
          </cell>
        </row>
        <row r="358">
          <cell r="CV358">
            <v>4</v>
          </cell>
        </row>
        <row r="359">
          <cell r="CV359">
            <v>1</v>
          </cell>
        </row>
        <row r="360">
          <cell r="CV360">
            <v>2</v>
          </cell>
        </row>
        <row r="361">
          <cell r="CV361">
            <v>3</v>
          </cell>
        </row>
        <row r="362">
          <cell r="CV362">
            <v>3</v>
          </cell>
        </row>
        <row r="363">
          <cell r="CV363">
            <v>5</v>
          </cell>
        </row>
        <row r="364">
          <cell r="CV364">
            <v>4</v>
          </cell>
        </row>
        <row r="365">
          <cell r="CV365">
            <v>4</v>
          </cell>
        </row>
        <row r="366">
          <cell r="CV366">
            <v>2</v>
          </cell>
        </row>
        <row r="367">
          <cell r="CV367">
            <v>2</v>
          </cell>
        </row>
        <row r="368">
          <cell r="CV368">
            <v>1</v>
          </cell>
        </row>
        <row r="369">
          <cell r="CV369">
            <v>1</v>
          </cell>
        </row>
        <row r="370">
          <cell r="CV370">
            <v>2</v>
          </cell>
        </row>
        <row r="371">
          <cell r="CV371">
            <v>4</v>
          </cell>
        </row>
        <row r="372">
          <cell r="CV372">
            <v>3</v>
          </cell>
        </row>
        <row r="373">
          <cell r="CV373">
            <v>4</v>
          </cell>
        </row>
        <row r="374">
          <cell r="CV374">
            <v>3</v>
          </cell>
        </row>
        <row r="375">
          <cell r="CV375">
            <v>1</v>
          </cell>
        </row>
        <row r="376">
          <cell r="CV376">
            <v>2</v>
          </cell>
        </row>
        <row r="377">
          <cell r="CV377">
            <v>2</v>
          </cell>
        </row>
        <row r="378">
          <cell r="CV378">
            <v>2</v>
          </cell>
        </row>
        <row r="379">
          <cell r="CV379">
            <v>2</v>
          </cell>
        </row>
        <row r="380">
          <cell r="CV380">
            <v>2</v>
          </cell>
        </row>
        <row r="381">
          <cell r="CV381">
            <v>3</v>
          </cell>
        </row>
        <row r="382">
          <cell r="CV382">
            <v>4</v>
          </cell>
        </row>
        <row r="383">
          <cell r="CV383">
            <v>2</v>
          </cell>
        </row>
        <row r="384">
          <cell r="CV384">
            <v>2</v>
          </cell>
        </row>
        <row r="385">
          <cell r="CV385">
            <v>4</v>
          </cell>
        </row>
        <row r="386">
          <cell r="CV386">
            <v>4</v>
          </cell>
        </row>
        <row r="387">
          <cell r="CV387">
            <v>3</v>
          </cell>
        </row>
        <row r="388">
          <cell r="CV388">
            <v>2</v>
          </cell>
        </row>
        <row r="389">
          <cell r="CV389">
            <v>2</v>
          </cell>
        </row>
        <row r="390">
          <cell r="CV390">
            <v>2</v>
          </cell>
        </row>
        <row r="391">
          <cell r="CV391">
            <v>3</v>
          </cell>
        </row>
        <row r="392">
          <cell r="CV392">
            <v>5</v>
          </cell>
        </row>
        <row r="393">
          <cell r="CV393">
            <v>3</v>
          </cell>
        </row>
        <row r="394">
          <cell r="CV394">
            <v>3</v>
          </cell>
        </row>
        <row r="395">
          <cell r="CV395">
            <v>4</v>
          </cell>
        </row>
        <row r="396">
          <cell r="CV396">
            <v>5</v>
          </cell>
        </row>
        <row r="397">
          <cell r="CV397">
            <v>4</v>
          </cell>
        </row>
        <row r="398">
          <cell r="CV398">
            <v>2</v>
          </cell>
        </row>
        <row r="399">
          <cell r="CV399">
            <v>2</v>
          </cell>
        </row>
        <row r="400">
          <cell r="CV400">
            <v>1</v>
          </cell>
        </row>
        <row r="401">
          <cell r="CV401">
            <v>3</v>
          </cell>
        </row>
        <row r="402">
          <cell r="CV402">
            <v>3</v>
          </cell>
        </row>
        <row r="403">
          <cell r="CV403">
            <v>4</v>
          </cell>
        </row>
        <row r="404">
          <cell r="CV404">
            <v>3</v>
          </cell>
        </row>
        <row r="405">
          <cell r="CV405">
            <v>3</v>
          </cell>
        </row>
        <row r="406">
          <cell r="CV406">
            <v>2</v>
          </cell>
        </row>
        <row r="407">
          <cell r="CV407">
            <v>2</v>
          </cell>
        </row>
        <row r="408">
          <cell r="CV408">
            <v>3</v>
          </cell>
        </row>
        <row r="409">
          <cell r="CV409">
            <v>2</v>
          </cell>
        </row>
        <row r="410">
          <cell r="CV410">
            <v>2</v>
          </cell>
        </row>
        <row r="411">
          <cell r="CV411">
            <v>3</v>
          </cell>
        </row>
        <row r="412">
          <cell r="CV412">
            <v>2</v>
          </cell>
        </row>
        <row r="413">
          <cell r="CV413">
            <v>2</v>
          </cell>
        </row>
        <row r="414">
          <cell r="CV414">
            <v>1</v>
          </cell>
        </row>
        <row r="415">
          <cell r="CV415">
            <v>2</v>
          </cell>
        </row>
        <row r="416">
          <cell r="CV416">
            <v>3</v>
          </cell>
        </row>
        <row r="417">
          <cell r="CV417">
            <v>5</v>
          </cell>
        </row>
        <row r="418">
          <cell r="CV418">
            <v>2</v>
          </cell>
        </row>
        <row r="419">
          <cell r="CV419">
            <v>2</v>
          </cell>
        </row>
        <row r="420">
          <cell r="CV420">
            <v>3</v>
          </cell>
        </row>
        <row r="421">
          <cell r="CV421">
            <v>3</v>
          </cell>
        </row>
        <row r="422">
          <cell r="CV422">
            <v>4</v>
          </cell>
        </row>
        <row r="423">
          <cell r="CV423">
            <v>5</v>
          </cell>
        </row>
        <row r="424">
          <cell r="CV424">
            <v>2</v>
          </cell>
        </row>
        <row r="425">
          <cell r="CV425">
            <v>3</v>
          </cell>
        </row>
        <row r="426">
          <cell r="CV426">
            <v>2</v>
          </cell>
        </row>
        <row r="427">
          <cell r="CV427">
            <v>2</v>
          </cell>
        </row>
        <row r="428">
          <cell r="CV428">
            <v>5</v>
          </cell>
        </row>
        <row r="429">
          <cell r="CV429">
            <v>4</v>
          </cell>
        </row>
        <row r="430">
          <cell r="CV430">
            <v>2</v>
          </cell>
        </row>
        <row r="431">
          <cell r="CV431">
            <v>3</v>
          </cell>
        </row>
        <row r="432">
          <cell r="CV432">
            <v>3</v>
          </cell>
        </row>
        <row r="433">
          <cell r="CV433">
            <v>3</v>
          </cell>
        </row>
        <row r="434">
          <cell r="CV434">
            <v>2</v>
          </cell>
        </row>
        <row r="435">
          <cell r="CV435">
            <v>1</v>
          </cell>
        </row>
        <row r="436">
          <cell r="CV436">
            <v>2</v>
          </cell>
        </row>
        <row r="437">
          <cell r="CV437">
            <v>4</v>
          </cell>
        </row>
        <row r="438">
          <cell r="CV438">
            <v>4</v>
          </cell>
        </row>
        <row r="439">
          <cell r="CV439">
            <v>4</v>
          </cell>
        </row>
        <row r="440">
          <cell r="CV440">
            <v>2</v>
          </cell>
        </row>
        <row r="441">
          <cell r="CV441">
            <v>3</v>
          </cell>
        </row>
        <row r="442">
          <cell r="CV442">
            <v>1</v>
          </cell>
        </row>
        <row r="443">
          <cell r="CV443">
            <v>4</v>
          </cell>
        </row>
        <row r="444">
          <cell r="CV444">
            <v>3</v>
          </cell>
        </row>
        <row r="445">
          <cell r="CV445">
            <v>3</v>
          </cell>
        </row>
        <row r="446">
          <cell r="CV446">
            <v>2</v>
          </cell>
        </row>
        <row r="447">
          <cell r="CV447">
            <v>2</v>
          </cell>
        </row>
        <row r="448">
          <cell r="CV448">
            <v>2</v>
          </cell>
        </row>
        <row r="449">
          <cell r="CV449">
            <v>1</v>
          </cell>
        </row>
        <row r="450">
          <cell r="CV450">
            <v>2</v>
          </cell>
        </row>
        <row r="451">
          <cell r="CV451">
            <v>2</v>
          </cell>
        </row>
        <row r="452">
          <cell r="CV452">
            <v>3</v>
          </cell>
        </row>
        <row r="453">
          <cell r="CV453">
            <v>3</v>
          </cell>
        </row>
        <row r="454">
          <cell r="CV454">
            <v>3</v>
          </cell>
        </row>
        <row r="455">
          <cell r="CV455">
            <v>3</v>
          </cell>
        </row>
        <row r="456">
          <cell r="CV456">
            <v>2</v>
          </cell>
        </row>
        <row r="457">
          <cell r="CV457">
            <v>3</v>
          </cell>
        </row>
        <row r="458">
          <cell r="CV458">
            <v>2</v>
          </cell>
        </row>
        <row r="459">
          <cell r="CV459">
            <v>3</v>
          </cell>
        </row>
        <row r="460">
          <cell r="CV460">
            <v>2</v>
          </cell>
        </row>
        <row r="461">
          <cell r="CV461">
            <v>3</v>
          </cell>
        </row>
        <row r="462">
          <cell r="CV462">
            <v>3</v>
          </cell>
        </row>
        <row r="463">
          <cell r="CV463">
            <v>3</v>
          </cell>
        </row>
        <row r="464">
          <cell r="CV464">
            <v>3</v>
          </cell>
        </row>
        <row r="465">
          <cell r="CV465">
            <v>5</v>
          </cell>
        </row>
        <row r="466">
          <cell r="CV466">
            <v>3</v>
          </cell>
        </row>
        <row r="467">
          <cell r="CV467">
            <v>2</v>
          </cell>
        </row>
        <row r="468">
          <cell r="CV468">
            <v>5</v>
          </cell>
        </row>
        <row r="469">
          <cell r="CV469">
            <v>5</v>
          </cell>
        </row>
        <row r="470">
          <cell r="CV470">
            <v>3</v>
          </cell>
        </row>
        <row r="471">
          <cell r="CV471">
            <v>3</v>
          </cell>
        </row>
        <row r="472">
          <cell r="CV472">
            <v>3</v>
          </cell>
        </row>
        <row r="473">
          <cell r="CV473">
            <v>2</v>
          </cell>
        </row>
        <row r="474">
          <cell r="CV474">
            <v>2</v>
          </cell>
        </row>
        <row r="475">
          <cell r="CV475">
            <v>1</v>
          </cell>
        </row>
        <row r="476">
          <cell r="CV476">
            <v>2</v>
          </cell>
        </row>
        <row r="477">
          <cell r="CV477">
            <v>2</v>
          </cell>
        </row>
        <row r="478">
          <cell r="CV478">
            <v>4</v>
          </cell>
        </row>
        <row r="479">
          <cell r="CV479">
            <v>2</v>
          </cell>
        </row>
        <row r="480">
          <cell r="CV480">
            <v>3</v>
          </cell>
        </row>
        <row r="481">
          <cell r="CV481">
            <v>5</v>
          </cell>
        </row>
        <row r="482">
          <cell r="CV482">
            <v>3</v>
          </cell>
        </row>
        <row r="483">
          <cell r="CV483">
            <v>5</v>
          </cell>
        </row>
        <row r="484">
          <cell r="CV484">
            <v>3</v>
          </cell>
        </row>
        <row r="485">
          <cell r="CV485">
            <v>2</v>
          </cell>
        </row>
        <row r="486">
          <cell r="CV486">
            <v>3</v>
          </cell>
        </row>
        <row r="487">
          <cell r="CV487">
            <v>5</v>
          </cell>
        </row>
        <row r="488">
          <cell r="CV488">
            <v>3</v>
          </cell>
        </row>
        <row r="489">
          <cell r="CV489">
            <v>2</v>
          </cell>
        </row>
        <row r="490">
          <cell r="CV490">
            <v>3</v>
          </cell>
        </row>
        <row r="491">
          <cell r="CV491">
            <v>2</v>
          </cell>
        </row>
        <row r="492">
          <cell r="CV492">
            <v>2</v>
          </cell>
        </row>
        <row r="493">
          <cell r="CV493">
            <v>3</v>
          </cell>
        </row>
        <row r="494">
          <cell r="CV494">
            <v>3</v>
          </cell>
        </row>
        <row r="495">
          <cell r="CV495">
            <v>1</v>
          </cell>
        </row>
        <row r="496">
          <cell r="CV496">
            <v>3</v>
          </cell>
        </row>
        <row r="497">
          <cell r="CV497">
            <v>2</v>
          </cell>
        </row>
        <row r="498">
          <cell r="CV498">
            <v>2</v>
          </cell>
        </row>
        <row r="499">
          <cell r="CV499">
            <v>2</v>
          </cell>
        </row>
        <row r="500">
          <cell r="CV500">
            <v>3</v>
          </cell>
        </row>
        <row r="501">
          <cell r="CV501">
            <v>2</v>
          </cell>
        </row>
        <row r="502">
          <cell r="CV502">
            <v>2</v>
          </cell>
        </row>
        <row r="503">
          <cell r="CV503">
            <v>3</v>
          </cell>
        </row>
        <row r="504">
          <cell r="CV504">
            <v>3</v>
          </cell>
        </row>
        <row r="505">
          <cell r="CV505">
            <v>3</v>
          </cell>
        </row>
        <row r="506">
          <cell r="CV506">
            <v>3</v>
          </cell>
        </row>
        <row r="507">
          <cell r="CV507">
            <v>4</v>
          </cell>
        </row>
        <row r="508">
          <cell r="CV508">
            <v>2</v>
          </cell>
        </row>
        <row r="509">
          <cell r="CV509">
            <v>3</v>
          </cell>
        </row>
        <row r="510">
          <cell r="CV510">
            <v>1</v>
          </cell>
        </row>
        <row r="511">
          <cell r="CV511">
            <v>3</v>
          </cell>
        </row>
        <row r="512">
          <cell r="CV512">
            <v>2</v>
          </cell>
        </row>
        <row r="513">
          <cell r="CV513">
            <v>5</v>
          </cell>
        </row>
        <row r="514">
          <cell r="CV514">
            <v>2</v>
          </cell>
        </row>
        <row r="515">
          <cell r="CV515">
            <v>1</v>
          </cell>
        </row>
        <row r="516">
          <cell r="CV516">
            <v>2</v>
          </cell>
        </row>
        <row r="517">
          <cell r="CV517">
            <v>2</v>
          </cell>
        </row>
        <row r="518">
          <cell r="CV518">
            <v>3</v>
          </cell>
        </row>
        <row r="519">
          <cell r="CV519">
            <v>2</v>
          </cell>
        </row>
        <row r="520">
          <cell r="CV520">
            <v>3</v>
          </cell>
        </row>
        <row r="521">
          <cell r="CV521">
            <v>1</v>
          </cell>
        </row>
        <row r="522">
          <cell r="CV522">
            <v>4</v>
          </cell>
        </row>
        <row r="523">
          <cell r="CV523">
            <v>1</v>
          </cell>
        </row>
        <row r="524">
          <cell r="CV524">
            <v>3</v>
          </cell>
        </row>
        <row r="525">
          <cell r="CV525">
            <v>2</v>
          </cell>
        </row>
        <row r="526">
          <cell r="CV526">
            <v>5</v>
          </cell>
        </row>
        <row r="527">
          <cell r="CV527">
            <v>5</v>
          </cell>
        </row>
        <row r="528">
          <cell r="CV528">
            <v>3</v>
          </cell>
        </row>
        <row r="529">
          <cell r="CV529">
            <v>5</v>
          </cell>
        </row>
        <row r="530">
          <cell r="CV530">
            <v>5</v>
          </cell>
        </row>
        <row r="531">
          <cell r="CV531">
            <v>4</v>
          </cell>
        </row>
        <row r="532">
          <cell r="CV532">
            <v>3</v>
          </cell>
        </row>
        <row r="533">
          <cell r="CV533">
            <v>3</v>
          </cell>
        </row>
        <row r="534">
          <cell r="CV534">
            <v>2</v>
          </cell>
        </row>
        <row r="535">
          <cell r="CV535">
            <v>3</v>
          </cell>
        </row>
        <row r="536">
          <cell r="CV536">
            <v>3</v>
          </cell>
        </row>
        <row r="537">
          <cell r="CV537">
            <v>5</v>
          </cell>
        </row>
        <row r="538">
          <cell r="CV538">
            <v>3</v>
          </cell>
        </row>
        <row r="539">
          <cell r="CV539">
            <v>3</v>
          </cell>
        </row>
        <row r="540">
          <cell r="CV540">
            <v>2</v>
          </cell>
        </row>
        <row r="541">
          <cell r="CV541">
            <v>3</v>
          </cell>
        </row>
        <row r="542">
          <cell r="CV542">
            <v>2</v>
          </cell>
        </row>
        <row r="543">
          <cell r="CV543">
            <v>2</v>
          </cell>
        </row>
        <row r="544">
          <cell r="CV544">
            <v>2</v>
          </cell>
        </row>
        <row r="545">
          <cell r="CV545">
            <v>3</v>
          </cell>
        </row>
        <row r="546">
          <cell r="CV546">
            <v>3</v>
          </cell>
        </row>
        <row r="547">
          <cell r="CV547">
            <v>2</v>
          </cell>
        </row>
        <row r="548">
          <cell r="CV548">
            <v>1</v>
          </cell>
        </row>
        <row r="549">
          <cell r="CV549">
            <v>1</v>
          </cell>
        </row>
        <row r="550">
          <cell r="CV550">
            <v>2</v>
          </cell>
        </row>
        <row r="551">
          <cell r="CV551">
            <v>3</v>
          </cell>
        </row>
        <row r="552">
          <cell r="CV552">
            <v>2</v>
          </cell>
        </row>
        <row r="553">
          <cell r="CV553">
            <v>4</v>
          </cell>
        </row>
        <row r="554">
          <cell r="CV554">
            <v>3</v>
          </cell>
        </row>
        <row r="555">
          <cell r="CV555">
            <v>3</v>
          </cell>
        </row>
        <row r="556">
          <cell r="CV556">
            <v>1</v>
          </cell>
        </row>
        <row r="557">
          <cell r="CV557">
            <v>1</v>
          </cell>
        </row>
        <row r="558">
          <cell r="CV558">
            <v>3</v>
          </cell>
        </row>
        <row r="559">
          <cell r="CV559">
            <v>5</v>
          </cell>
        </row>
        <row r="560">
          <cell r="CV560">
            <v>3</v>
          </cell>
        </row>
        <row r="561">
          <cell r="CV561">
            <v>1</v>
          </cell>
        </row>
        <row r="562">
          <cell r="CV562">
            <v>4</v>
          </cell>
        </row>
        <row r="563">
          <cell r="CV563">
            <v>1</v>
          </cell>
        </row>
        <row r="564">
          <cell r="CV564">
            <v>3</v>
          </cell>
        </row>
        <row r="565">
          <cell r="CV565">
            <v>2</v>
          </cell>
        </row>
        <row r="566">
          <cell r="CV566">
            <v>3</v>
          </cell>
        </row>
        <row r="567">
          <cell r="CV567">
            <v>3</v>
          </cell>
        </row>
        <row r="568">
          <cell r="CV568">
            <v>3</v>
          </cell>
        </row>
        <row r="569">
          <cell r="CV569">
            <v>3</v>
          </cell>
        </row>
        <row r="570">
          <cell r="CV570">
            <v>2</v>
          </cell>
        </row>
        <row r="571">
          <cell r="CV571">
            <v>3</v>
          </cell>
        </row>
        <row r="572">
          <cell r="CV572">
            <v>2</v>
          </cell>
        </row>
        <row r="573">
          <cell r="CV573">
            <v>4</v>
          </cell>
        </row>
        <row r="574">
          <cell r="CV574">
            <v>2</v>
          </cell>
        </row>
        <row r="575">
          <cell r="CV575">
            <v>2</v>
          </cell>
        </row>
        <row r="576">
          <cell r="CV576">
            <v>1</v>
          </cell>
        </row>
        <row r="577">
          <cell r="CV577">
            <v>5</v>
          </cell>
        </row>
        <row r="578">
          <cell r="CV578">
            <v>3</v>
          </cell>
        </row>
        <row r="579">
          <cell r="CV579">
            <v>3</v>
          </cell>
        </row>
        <row r="580">
          <cell r="CV580">
            <v>3</v>
          </cell>
        </row>
        <row r="581">
          <cell r="CV581">
            <v>2</v>
          </cell>
        </row>
        <row r="582">
          <cell r="CV582">
            <v>5</v>
          </cell>
        </row>
        <row r="583">
          <cell r="CV583">
            <v>3</v>
          </cell>
        </row>
        <row r="584">
          <cell r="CV584">
            <v>2</v>
          </cell>
        </row>
        <row r="585">
          <cell r="CV585">
            <v>3</v>
          </cell>
        </row>
        <row r="586">
          <cell r="CV586">
            <v>2</v>
          </cell>
        </row>
        <row r="587">
          <cell r="CV587">
            <v>4</v>
          </cell>
        </row>
        <row r="588">
          <cell r="CV588">
            <v>3</v>
          </cell>
        </row>
        <row r="589">
          <cell r="CV589">
            <v>2</v>
          </cell>
        </row>
        <row r="590">
          <cell r="CV590">
            <v>4</v>
          </cell>
        </row>
        <row r="591">
          <cell r="CV591">
            <v>2</v>
          </cell>
        </row>
        <row r="592">
          <cell r="CV592">
            <v>5</v>
          </cell>
        </row>
        <row r="593">
          <cell r="CV593">
            <v>1</v>
          </cell>
        </row>
        <row r="594">
          <cell r="CV594">
            <v>3</v>
          </cell>
        </row>
        <row r="595">
          <cell r="CV595">
            <v>3</v>
          </cell>
        </row>
        <row r="596">
          <cell r="CV596">
            <v>1</v>
          </cell>
        </row>
        <row r="597">
          <cell r="CV597">
            <v>3</v>
          </cell>
        </row>
        <row r="598">
          <cell r="CV598">
            <v>2</v>
          </cell>
        </row>
        <row r="599">
          <cell r="CV599">
            <v>3</v>
          </cell>
        </row>
        <row r="600">
          <cell r="CV600">
            <v>2</v>
          </cell>
        </row>
        <row r="601">
          <cell r="CV601">
            <v>2</v>
          </cell>
        </row>
        <row r="602">
          <cell r="CV602">
            <v>2</v>
          </cell>
        </row>
        <row r="603">
          <cell r="CV603">
            <v>2</v>
          </cell>
        </row>
        <row r="604">
          <cell r="CV604">
            <v>2</v>
          </cell>
        </row>
        <row r="605">
          <cell r="CV605">
            <v>3</v>
          </cell>
        </row>
        <row r="606">
          <cell r="CV606">
            <v>3</v>
          </cell>
        </row>
        <row r="607">
          <cell r="CV607">
            <v>2</v>
          </cell>
        </row>
        <row r="608">
          <cell r="CV608">
            <v>2</v>
          </cell>
        </row>
        <row r="609">
          <cell r="CV609">
            <v>3</v>
          </cell>
        </row>
        <row r="610">
          <cell r="CV610">
            <v>5</v>
          </cell>
        </row>
        <row r="611">
          <cell r="CV611">
            <v>1</v>
          </cell>
        </row>
        <row r="612">
          <cell r="CV612">
            <v>3</v>
          </cell>
        </row>
        <row r="613">
          <cell r="CV613">
            <v>2</v>
          </cell>
        </row>
        <row r="614">
          <cell r="CV614">
            <v>2</v>
          </cell>
        </row>
        <row r="615">
          <cell r="CV615">
            <v>2</v>
          </cell>
        </row>
        <row r="616">
          <cell r="CV616">
            <v>3</v>
          </cell>
        </row>
        <row r="617">
          <cell r="CV617">
            <v>3</v>
          </cell>
        </row>
        <row r="618">
          <cell r="CV618">
            <v>3</v>
          </cell>
        </row>
        <row r="619">
          <cell r="CV619">
            <v>1</v>
          </cell>
        </row>
        <row r="620">
          <cell r="CV620">
            <v>3</v>
          </cell>
        </row>
        <row r="621">
          <cell r="CV621">
            <v>2</v>
          </cell>
        </row>
        <row r="622">
          <cell r="CV622">
            <v>2</v>
          </cell>
        </row>
        <row r="623">
          <cell r="CV623">
            <v>2</v>
          </cell>
        </row>
        <row r="624">
          <cell r="CV624">
            <v>3</v>
          </cell>
        </row>
        <row r="625">
          <cell r="CV625">
            <v>2</v>
          </cell>
        </row>
        <row r="626">
          <cell r="CV626">
            <v>5</v>
          </cell>
        </row>
        <row r="627">
          <cell r="CV627">
            <v>1</v>
          </cell>
        </row>
        <row r="628">
          <cell r="CV628">
            <v>3</v>
          </cell>
        </row>
        <row r="629">
          <cell r="CV629">
            <v>3</v>
          </cell>
        </row>
        <row r="630">
          <cell r="CV630">
            <v>2</v>
          </cell>
        </row>
        <row r="631">
          <cell r="CV631">
            <v>2</v>
          </cell>
        </row>
        <row r="632">
          <cell r="CV632">
            <v>3</v>
          </cell>
        </row>
        <row r="633">
          <cell r="CV633">
            <v>3</v>
          </cell>
        </row>
        <row r="634">
          <cell r="CV634">
            <v>2</v>
          </cell>
        </row>
        <row r="635">
          <cell r="CV635">
            <v>3</v>
          </cell>
        </row>
        <row r="636">
          <cell r="CV636">
            <v>2</v>
          </cell>
        </row>
        <row r="637">
          <cell r="CV637">
            <v>3</v>
          </cell>
        </row>
        <row r="638">
          <cell r="CV638">
            <v>2</v>
          </cell>
        </row>
        <row r="639">
          <cell r="CV639">
            <v>2</v>
          </cell>
        </row>
        <row r="640">
          <cell r="CV640">
            <v>3</v>
          </cell>
        </row>
        <row r="641">
          <cell r="CV641">
            <v>3</v>
          </cell>
        </row>
        <row r="642">
          <cell r="CV642">
            <v>2</v>
          </cell>
        </row>
        <row r="643">
          <cell r="CV643">
            <v>5</v>
          </cell>
        </row>
        <row r="644">
          <cell r="CV644">
            <v>3</v>
          </cell>
        </row>
        <row r="645">
          <cell r="CV645">
            <v>5</v>
          </cell>
        </row>
        <row r="646">
          <cell r="CV646">
            <v>2</v>
          </cell>
        </row>
        <row r="647">
          <cell r="CV647">
            <v>3</v>
          </cell>
        </row>
        <row r="648">
          <cell r="CV648">
            <v>3</v>
          </cell>
        </row>
        <row r="649">
          <cell r="CV649">
            <v>2</v>
          </cell>
        </row>
        <row r="650">
          <cell r="CV650">
            <v>2</v>
          </cell>
        </row>
        <row r="651">
          <cell r="CV651">
            <v>1</v>
          </cell>
        </row>
        <row r="652">
          <cell r="CV652">
            <v>2</v>
          </cell>
        </row>
        <row r="653">
          <cell r="CV653">
            <v>2</v>
          </cell>
        </row>
        <row r="654">
          <cell r="CV654">
            <v>1</v>
          </cell>
        </row>
        <row r="655">
          <cell r="CV655">
            <v>1</v>
          </cell>
        </row>
        <row r="656">
          <cell r="CV656">
            <v>5</v>
          </cell>
        </row>
        <row r="657">
          <cell r="CV657">
            <v>3</v>
          </cell>
        </row>
        <row r="658">
          <cell r="CV658">
            <v>2</v>
          </cell>
        </row>
        <row r="659">
          <cell r="CV659">
            <v>5</v>
          </cell>
        </row>
        <row r="660">
          <cell r="CV660">
            <v>5</v>
          </cell>
        </row>
        <row r="661">
          <cell r="CV661">
            <v>4</v>
          </cell>
        </row>
        <row r="662">
          <cell r="CV662">
            <v>3</v>
          </cell>
        </row>
        <row r="663">
          <cell r="CV663">
            <v>2</v>
          </cell>
        </row>
        <row r="664">
          <cell r="CV664">
            <v>3</v>
          </cell>
        </row>
        <row r="665">
          <cell r="CV665">
            <v>2</v>
          </cell>
        </row>
        <row r="666">
          <cell r="CV666">
            <v>1</v>
          </cell>
        </row>
        <row r="667">
          <cell r="CV667">
            <v>2</v>
          </cell>
        </row>
        <row r="668">
          <cell r="CV668">
            <v>3</v>
          </cell>
        </row>
        <row r="669">
          <cell r="CV669">
            <v>5</v>
          </cell>
        </row>
        <row r="670">
          <cell r="CV670">
            <v>1</v>
          </cell>
        </row>
        <row r="671">
          <cell r="CV671">
            <v>2</v>
          </cell>
        </row>
        <row r="672">
          <cell r="CV672">
            <v>2</v>
          </cell>
        </row>
        <row r="673">
          <cell r="CV673">
            <v>4</v>
          </cell>
        </row>
        <row r="674">
          <cell r="CV674">
            <v>3</v>
          </cell>
        </row>
        <row r="675">
          <cell r="CV675">
            <v>4</v>
          </cell>
        </row>
        <row r="676">
          <cell r="CV676">
            <v>1</v>
          </cell>
        </row>
        <row r="677">
          <cell r="CV677">
            <v>4</v>
          </cell>
        </row>
        <row r="678">
          <cell r="CV678">
            <v>2</v>
          </cell>
        </row>
        <row r="679">
          <cell r="CV679">
            <v>3</v>
          </cell>
        </row>
        <row r="680">
          <cell r="CV680">
            <v>2</v>
          </cell>
        </row>
        <row r="681">
          <cell r="CV681">
            <v>2</v>
          </cell>
        </row>
        <row r="682">
          <cell r="CV682">
            <v>2</v>
          </cell>
        </row>
        <row r="683">
          <cell r="CV683">
            <v>1</v>
          </cell>
        </row>
        <row r="684">
          <cell r="CV684">
            <v>4</v>
          </cell>
        </row>
        <row r="685">
          <cell r="CV685">
            <v>2</v>
          </cell>
        </row>
        <row r="686">
          <cell r="CV686">
            <v>3</v>
          </cell>
        </row>
        <row r="687">
          <cell r="CV687">
            <v>1</v>
          </cell>
        </row>
        <row r="688">
          <cell r="CV688">
            <v>2</v>
          </cell>
        </row>
        <row r="689">
          <cell r="CV689">
            <v>2</v>
          </cell>
        </row>
        <row r="690">
          <cell r="CV690">
            <v>5</v>
          </cell>
        </row>
        <row r="691">
          <cell r="CV691">
            <v>3</v>
          </cell>
        </row>
        <row r="692">
          <cell r="CV692">
            <v>2</v>
          </cell>
        </row>
        <row r="693">
          <cell r="CV693">
            <v>2</v>
          </cell>
        </row>
        <row r="694">
          <cell r="CV694">
            <v>3</v>
          </cell>
        </row>
        <row r="695">
          <cell r="CV695">
            <v>3</v>
          </cell>
        </row>
        <row r="696">
          <cell r="CV696">
            <v>2</v>
          </cell>
        </row>
        <row r="697">
          <cell r="CV697">
            <v>2</v>
          </cell>
        </row>
        <row r="698">
          <cell r="CV698">
            <v>2</v>
          </cell>
        </row>
        <row r="699">
          <cell r="CV699">
            <v>2</v>
          </cell>
        </row>
        <row r="700">
          <cell r="CV700">
            <v>2</v>
          </cell>
        </row>
        <row r="701">
          <cell r="CV701">
            <v>4</v>
          </cell>
        </row>
        <row r="702">
          <cell r="CV702">
            <v>4</v>
          </cell>
        </row>
        <row r="703">
          <cell r="CV703">
            <v>2</v>
          </cell>
        </row>
        <row r="704">
          <cell r="CV704">
            <v>3</v>
          </cell>
        </row>
        <row r="705">
          <cell r="CV705">
            <v>2</v>
          </cell>
        </row>
        <row r="706">
          <cell r="CV706">
            <v>2</v>
          </cell>
        </row>
        <row r="707">
          <cell r="CV707">
            <v>5</v>
          </cell>
        </row>
        <row r="708">
          <cell r="CV708">
            <v>3</v>
          </cell>
        </row>
        <row r="709">
          <cell r="CV709">
            <v>2</v>
          </cell>
        </row>
        <row r="710">
          <cell r="CV710">
            <v>2</v>
          </cell>
        </row>
        <row r="711">
          <cell r="CV711">
            <v>2</v>
          </cell>
        </row>
        <row r="712">
          <cell r="CV712">
            <v>5</v>
          </cell>
        </row>
        <row r="713">
          <cell r="CV713">
            <v>2</v>
          </cell>
        </row>
        <row r="714">
          <cell r="CV714">
            <v>1</v>
          </cell>
        </row>
        <row r="715">
          <cell r="CV715">
            <v>3</v>
          </cell>
        </row>
        <row r="716">
          <cell r="CV716">
            <v>3</v>
          </cell>
        </row>
        <row r="717">
          <cell r="CV717">
            <v>2</v>
          </cell>
        </row>
        <row r="718">
          <cell r="CV718">
            <v>2</v>
          </cell>
        </row>
        <row r="719">
          <cell r="CV719">
            <v>2</v>
          </cell>
        </row>
        <row r="720">
          <cell r="CV720">
            <v>2</v>
          </cell>
        </row>
        <row r="721">
          <cell r="CV721">
            <v>1</v>
          </cell>
        </row>
        <row r="722">
          <cell r="CV722">
            <v>3</v>
          </cell>
        </row>
        <row r="723">
          <cell r="CV723">
            <v>3</v>
          </cell>
        </row>
        <row r="724">
          <cell r="CV724">
            <v>3</v>
          </cell>
        </row>
        <row r="725">
          <cell r="CV725">
            <v>5</v>
          </cell>
        </row>
        <row r="726">
          <cell r="CV726">
            <v>2</v>
          </cell>
        </row>
        <row r="727">
          <cell r="CV727">
            <v>2</v>
          </cell>
        </row>
        <row r="728">
          <cell r="CV728">
            <v>2</v>
          </cell>
        </row>
        <row r="729">
          <cell r="CV729">
            <v>2</v>
          </cell>
        </row>
        <row r="730">
          <cell r="CV730">
            <v>3</v>
          </cell>
        </row>
        <row r="731">
          <cell r="CV731">
            <v>2</v>
          </cell>
        </row>
        <row r="732">
          <cell r="CV732">
            <v>5</v>
          </cell>
        </row>
        <row r="733">
          <cell r="CV733">
            <v>2</v>
          </cell>
        </row>
        <row r="734">
          <cell r="CV734">
            <v>2</v>
          </cell>
        </row>
        <row r="735">
          <cell r="CV735">
            <v>3</v>
          </cell>
        </row>
        <row r="736">
          <cell r="CV736">
            <v>2</v>
          </cell>
        </row>
        <row r="737">
          <cell r="CV737">
            <v>3</v>
          </cell>
        </row>
        <row r="738">
          <cell r="CV738">
            <v>3</v>
          </cell>
        </row>
        <row r="739">
          <cell r="CV739">
            <v>2</v>
          </cell>
        </row>
        <row r="740">
          <cell r="CV740">
            <v>3</v>
          </cell>
        </row>
        <row r="741">
          <cell r="CV741">
            <v>5</v>
          </cell>
        </row>
        <row r="742">
          <cell r="CV742">
            <v>3</v>
          </cell>
        </row>
        <row r="743">
          <cell r="CV743">
            <v>5</v>
          </cell>
        </row>
        <row r="744">
          <cell r="CV744">
            <v>2</v>
          </cell>
        </row>
        <row r="745">
          <cell r="CV745">
            <v>2</v>
          </cell>
        </row>
        <row r="746">
          <cell r="CV746">
            <v>4</v>
          </cell>
        </row>
        <row r="747">
          <cell r="CV747">
            <v>3</v>
          </cell>
        </row>
        <row r="748">
          <cell r="CV748">
            <v>4</v>
          </cell>
        </row>
        <row r="749">
          <cell r="CV749">
            <v>3</v>
          </cell>
        </row>
        <row r="750">
          <cell r="CV750">
            <v>1</v>
          </cell>
        </row>
        <row r="751">
          <cell r="CV751">
            <v>2</v>
          </cell>
        </row>
        <row r="752">
          <cell r="CV752">
            <v>2</v>
          </cell>
        </row>
        <row r="753">
          <cell r="CV753">
            <v>2</v>
          </cell>
        </row>
        <row r="754">
          <cell r="CV754">
            <v>1</v>
          </cell>
        </row>
        <row r="755">
          <cell r="CV755">
            <v>5</v>
          </cell>
        </row>
        <row r="756">
          <cell r="CV756">
            <v>3</v>
          </cell>
        </row>
        <row r="757">
          <cell r="CV757">
            <v>3</v>
          </cell>
        </row>
        <row r="758">
          <cell r="CV758">
            <v>3</v>
          </cell>
        </row>
        <row r="759">
          <cell r="CV759">
            <v>2</v>
          </cell>
        </row>
        <row r="760">
          <cell r="CV760">
            <v>3</v>
          </cell>
        </row>
        <row r="761">
          <cell r="CV761">
            <v>2</v>
          </cell>
        </row>
        <row r="762">
          <cell r="CV762">
            <v>3</v>
          </cell>
        </row>
        <row r="763">
          <cell r="CV763">
            <v>2</v>
          </cell>
        </row>
        <row r="764">
          <cell r="CV764">
            <v>2</v>
          </cell>
        </row>
        <row r="765">
          <cell r="CV765">
            <v>3</v>
          </cell>
        </row>
        <row r="766">
          <cell r="CV766">
            <v>4</v>
          </cell>
        </row>
        <row r="767">
          <cell r="CV767">
            <v>2</v>
          </cell>
        </row>
        <row r="768">
          <cell r="CV768">
            <v>4</v>
          </cell>
        </row>
        <row r="769">
          <cell r="CV769">
            <v>4</v>
          </cell>
        </row>
        <row r="770">
          <cell r="CV770">
            <v>1</v>
          </cell>
        </row>
        <row r="771">
          <cell r="CV771">
            <v>2</v>
          </cell>
        </row>
        <row r="772">
          <cell r="CV772">
            <v>2</v>
          </cell>
        </row>
        <row r="773">
          <cell r="CV773">
            <v>5</v>
          </cell>
        </row>
        <row r="774">
          <cell r="CV774">
            <v>2</v>
          </cell>
        </row>
        <row r="775">
          <cell r="CV775">
            <v>2</v>
          </cell>
        </row>
        <row r="776">
          <cell r="CV776">
            <v>3</v>
          </cell>
        </row>
        <row r="777">
          <cell r="CV777">
            <v>4</v>
          </cell>
        </row>
        <row r="778">
          <cell r="CV778">
            <v>2</v>
          </cell>
        </row>
        <row r="779">
          <cell r="CV779">
            <v>2</v>
          </cell>
        </row>
        <row r="780">
          <cell r="CV780">
            <v>2</v>
          </cell>
        </row>
        <row r="781">
          <cell r="CV781">
            <v>3</v>
          </cell>
        </row>
        <row r="782">
          <cell r="CV782">
            <v>3</v>
          </cell>
        </row>
        <row r="783">
          <cell r="CV783">
            <v>3</v>
          </cell>
        </row>
        <row r="784">
          <cell r="CV784">
            <v>2</v>
          </cell>
        </row>
        <row r="785">
          <cell r="CV785">
            <v>2</v>
          </cell>
        </row>
        <row r="786">
          <cell r="CV786">
            <v>2</v>
          </cell>
        </row>
        <row r="787">
          <cell r="CV787">
            <v>3</v>
          </cell>
        </row>
        <row r="788">
          <cell r="CV788">
            <v>3</v>
          </cell>
        </row>
        <row r="789">
          <cell r="CV789">
            <v>2</v>
          </cell>
        </row>
        <row r="790">
          <cell r="CV790">
            <v>2</v>
          </cell>
        </row>
        <row r="791">
          <cell r="CV791">
            <v>2</v>
          </cell>
        </row>
        <row r="792">
          <cell r="CV792">
            <v>2</v>
          </cell>
        </row>
        <row r="793">
          <cell r="CV793">
            <v>4</v>
          </cell>
        </row>
        <row r="794">
          <cell r="CV794">
            <v>3</v>
          </cell>
        </row>
        <row r="795">
          <cell r="CV795">
            <v>2</v>
          </cell>
        </row>
        <row r="796">
          <cell r="CV796">
            <v>3</v>
          </cell>
        </row>
        <row r="797">
          <cell r="CV797">
            <v>2</v>
          </cell>
        </row>
        <row r="798">
          <cell r="CV798">
            <v>4</v>
          </cell>
        </row>
        <row r="799">
          <cell r="CV799">
            <v>3</v>
          </cell>
        </row>
        <row r="800">
          <cell r="CV800">
            <v>3</v>
          </cell>
        </row>
        <row r="801">
          <cell r="CV801">
            <v>4</v>
          </cell>
        </row>
        <row r="802">
          <cell r="CV802">
            <v>2</v>
          </cell>
        </row>
        <row r="803">
          <cell r="CV803">
            <v>2</v>
          </cell>
        </row>
        <row r="804">
          <cell r="CV804">
            <v>2</v>
          </cell>
        </row>
        <row r="805">
          <cell r="CV805">
            <v>3</v>
          </cell>
        </row>
        <row r="806">
          <cell r="CV806">
            <v>3</v>
          </cell>
        </row>
        <row r="807">
          <cell r="CV807">
            <v>2</v>
          </cell>
        </row>
        <row r="808">
          <cell r="CV808">
            <v>2</v>
          </cell>
        </row>
        <row r="809">
          <cell r="CV809">
            <v>3</v>
          </cell>
        </row>
        <row r="810">
          <cell r="CV810">
            <v>2</v>
          </cell>
        </row>
        <row r="811">
          <cell r="CV811">
            <v>3</v>
          </cell>
        </row>
        <row r="812">
          <cell r="CV812">
            <v>2</v>
          </cell>
        </row>
        <row r="813">
          <cell r="CV813">
            <v>1</v>
          </cell>
        </row>
        <row r="814">
          <cell r="CV814">
            <v>1</v>
          </cell>
        </row>
        <row r="815">
          <cell r="CV815">
            <v>4</v>
          </cell>
        </row>
        <row r="816">
          <cell r="CV816">
            <v>3</v>
          </cell>
        </row>
        <row r="817">
          <cell r="CV817">
            <v>3</v>
          </cell>
        </row>
        <row r="818">
          <cell r="CV818">
            <v>2</v>
          </cell>
        </row>
        <row r="819">
          <cell r="CV819">
            <v>2</v>
          </cell>
        </row>
        <row r="820">
          <cell r="CV820">
            <v>2</v>
          </cell>
        </row>
        <row r="821">
          <cell r="CV821">
            <v>2</v>
          </cell>
        </row>
        <row r="822">
          <cell r="CV822">
            <v>2</v>
          </cell>
        </row>
        <row r="823">
          <cell r="CV823">
            <v>2</v>
          </cell>
        </row>
        <row r="824">
          <cell r="CV824">
            <v>3</v>
          </cell>
        </row>
        <row r="825">
          <cell r="CV825">
            <v>3</v>
          </cell>
        </row>
        <row r="826">
          <cell r="CV826">
            <v>3</v>
          </cell>
        </row>
        <row r="827">
          <cell r="CV827">
            <v>3</v>
          </cell>
        </row>
        <row r="828">
          <cell r="CV828">
            <v>2</v>
          </cell>
        </row>
        <row r="829">
          <cell r="CV829">
            <v>2</v>
          </cell>
        </row>
        <row r="830">
          <cell r="CV830">
            <v>1</v>
          </cell>
        </row>
        <row r="831">
          <cell r="CV831">
            <v>2</v>
          </cell>
        </row>
        <row r="832">
          <cell r="CV832">
            <v>2</v>
          </cell>
        </row>
        <row r="833">
          <cell r="CV833">
            <v>4</v>
          </cell>
        </row>
        <row r="834">
          <cell r="CV834">
            <v>4</v>
          </cell>
        </row>
        <row r="835">
          <cell r="CV835">
            <v>5</v>
          </cell>
        </row>
        <row r="836">
          <cell r="CV836">
            <v>3</v>
          </cell>
        </row>
        <row r="837">
          <cell r="CV837">
            <v>4</v>
          </cell>
        </row>
        <row r="838">
          <cell r="CV838">
            <v>2</v>
          </cell>
        </row>
        <row r="839">
          <cell r="CV839">
            <v>3</v>
          </cell>
        </row>
        <row r="840">
          <cell r="CV840">
            <v>2</v>
          </cell>
        </row>
        <row r="841">
          <cell r="CV841">
            <v>2</v>
          </cell>
        </row>
        <row r="842">
          <cell r="CV842">
            <v>4</v>
          </cell>
        </row>
        <row r="843">
          <cell r="CV843">
            <v>3</v>
          </cell>
        </row>
        <row r="844">
          <cell r="CV844">
            <v>3</v>
          </cell>
        </row>
        <row r="845">
          <cell r="CV845">
            <v>5</v>
          </cell>
        </row>
        <row r="846">
          <cell r="CV846">
            <v>4</v>
          </cell>
        </row>
        <row r="847">
          <cell r="CV847">
            <v>3</v>
          </cell>
        </row>
        <row r="848">
          <cell r="CV848">
            <v>2</v>
          </cell>
        </row>
        <row r="849">
          <cell r="CV849">
            <v>3</v>
          </cell>
        </row>
        <row r="850">
          <cell r="CV850">
            <v>2</v>
          </cell>
        </row>
        <row r="851">
          <cell r="CV851">
            <v>3</v>
          </cell>
        </row>
        <row r="852">
          <cell r="CV852">
            <v>1</v>
          </cell>
        </row>
        <row r="853">
          <cell r="CV853">
            <v>2</v>
          </cell>
        </row>
        <row r="854">
          <cell r="CV854">
            <v>3</v>
          </cell>
        </row>
        <row r="855">
          <cell r="CV855">
            <v>3</v>
          </cell>
        </row>
        <row r="856">
          <cell r="CV856">
            <v>2</v>
          </cell>
        </row>
        <row r="857">
          <cell r="CV857">
            <v>2</v>
          </cell>
        </row>
        <row r="858">
          <cell r="CV858">
            <v>3</v>
          </cell>
        </row>
        <row r="859">
          <cell r="CV859">
            <v>1</v>
          </cell>
        </row>
        <row r="860">
          <cell r="CV860">
            <v>2</v>
          </cell>
        </row>
        <row r="861">
          <cell r="CV861">
            <v>1</v>
          </cell>
        </row>
        <row r="862">
          <cell r="CV862">
            <v>3</v>
          </cell>
        </row>
        <row r="863">
          <cell r="CV863">
            <v>4</v>
          </cell>
        </row>
        <row r="864">
          <cell r="CV864">
            <v>2</v>
          </cell>
        </row>
        <row r="865">
          <cell r="CV865">
            <v>2</v>
          </cell>
        </row>
        <row r="866">
          <cell r="CV866">
            <v>3</v>
          </cell>
        </row>
        <row r="867">
          <cell r="CV867">
            <v>3</v>
          </cell>
        </row>
        <row r="868">
          <cell r="CV868">
            <v>4</v>
          </cell>
        </row>
        <row r="869">
          <cell r="CV869">
            <v>3</v>
          </cell>
        </row>
        <row r="870">
          <cell r="CV870">
            <v>4</v>
          </cell>
        </row>
        <row r="871">
          <cell r="CV871">
            <v>3</v>
          </cell>
        </row>
        <row r="872">
          <cell r="CV872">
            <v>2</v>
          </cell>
        </row>
        <row r="873">
          <cell r="CV873">
            <v>2</v>
          </cell>
        </row>
        <row r="874">
          <cell r="CV874">
            <v>5</v>
          </cell>
        </row>
        <row r="875">
          <cell r="CV875">
            <v>2</v>
          </cell>
        </row>
        <row r="876">
          <cell r="CV876">
            <v>2</v>
          </cell>
        </row>
        <row r="877">
          <cell r="CV877">
            <v>1</v>
          </cell>
        </row>
        <row r="878">
          <cell r="CV878">
            <v>3</v>
          </cell>
        </row>
        <row r="879">
          <cell r="CV879">
            <v>3</v>
          </cell>
        </row>
        <row r="880">
          <cell r="CV880">
            <v>3</v>
          </cell>
        </row>
        <row r="881">
          <cell r="CV881">
            <v>3</v>
          </cell>
        </row>
        <row r="883">
          <cell r="CV883">
            <v>3</v>
          </cell>
        </row>
        <row r="884">
          <cell r="CV884">
            <v>5</v>
          </cell>
        </row>
        <row r="885">
          <cell r="CV885">
            <v>1</v>
          </cell>
        </row>
        <row r="886">
          <cell r="CV886">
            <v>1</v>
          </cell>
        </row>
        <row r="887">
          <cell r="CV887">
            <v>2</v>
          </cell>
        </row>
        <row r="888">
          <cell r="CV888">
            <v>1</v>
          </cell>
        </row>
        <row r="889">
          <cell r="CV889">
            <v>3</v>
          </cell>
        </row>
        <row r="890">
          <cell r="CV890">
            <v>2</v>
          </cell>
        </row>
        <row r="891">
          <cell r="CV891">
            <v>4</v>
          </cell>
        </row>
        <row r="892">
          <cell r="CV892">
            <v>3</v>
          </cell>
        </row>
        <row r="893">
          <cell r="CV893">
            <v>3</v>
          </cell>
        </row>
        <row r="894">
          <cell r="CV894">
            <v>1</v>
          </cell>
        </row>
        <row r="895">
          <cell r="CV895">
            <v>3</v>
          </cell>
        </row>
        <row r="896">
          <cell r="CV896">
            <v>5</v>
          </cell>
        </row>
        <row r="897">
          <cell r="CV897">
            <v>2</v>
          </cell>
        </row>
        <row r="898">
          <cell r="CV898">
            <v>1</v>
          </cell>
        </row>
        <row r="899">
          <cell r="CV899">
            <v>5</v>
          </cell>
        </row>
        <row r="900">
          <cell r="CV900">
            <v>2</v>
          </cell>
        </row>
        <row r="901">
          <cell r="CV901">
            <v>4</v>
          </cell>
        </row>
        <row r="902">
          <cell r="CV902">
            <v>3</v>
          </cell>
        </row>
        <row r="903">
          <cell r="CV903">
            <v>2</v>
          </cell>
        </row>
        <row r="904">
          <cell r="CV904">
            <v>3</v>
          </cell>
        </row>
        <row r="905">
          <cell r="CV905">
            <v>2</v>
          </cell>
        </row>
        <row r="906">
          <cell r="CV906">
            <v>2</v>
          </cell>
        </row>
        <row r="907">
          <cell r="CV907">
            <v>2</v>
          </cell>
        </row>
        <row r="908">
          <cell r="CV908">
            <v>2</v>
          </cell>
        </row>
        <row r="909">
          <cell r="CV909">
            <v>2</v>
          </cell>
        </row>
        <row r="910">
          <cell r="CV910">
            <v>5</v>
          </cell>
        </row>
        <row r="911">
          <cell r="CV911">
            <v>3</v>
          </cell>
        </row>
        <row r="912">
          <cell r="CV912">
            <v>5</v>
          </cell>
        </row>
        <row r="913">
          <cell r="CV913">
            <v>4</v>
          </cell>
        </row>
        <row r="914">
          <cell r="CV914">
            <v>3</v>
          </cell>
        </row>
        <row r="915">
          <cell r="CV915">
            <v>3</v>
          </cell>
        </row>
        <row r="916">
          <cell r="CV916">
            <v>2</v>
          </cell>
        </row>
        <row r="917">
          <cell r="CV917">
            <v>2</v>
          </cell>
        </row>
        <row r="918">
          <cell r="CV918">
            <v>3</v>
          </cell>
        </row>
        <row r="919">
          <cell r="CV919">
            <v>2</v>
          </cell>
        </row>
        <row r="920">
          <cell r="CV920">
            <v>1</v>
          </cell>
        </row>
        <row r="921">
          <cell r="CV921">
            <v>5</v>
          </cell>
        </row>
        <row r="922">
          <cell r="CV922">
            <v>5</v>
          </cell>
        </row>
        <row r="923">
          <cell r="CV923">
            <v>5</v>
          </cell>
        </row>
        <row r="924">
          <cell r="CV924">
            <v>2</v>
          </cell>
        </row>
        <row r="925">
          <cell r="CV925">
            <v>2</v>
          </cell>
        </row>
        <row r="926">
          <cell r="CV926">
            <v>3</v>
          </cell>
        </row>
        <row r="927">
          <cell r="CV927">
            <v>2</v>
          </cell>
        </row>
        <row r="928">
          <cell r="CV928">
            <v>3</v>
          </cell>
        </row>
        <row r="929">
          <cell r="CV929">
            <v>2</v>
          </cell>
        </row>
        <row r="930">
          <cell r="CV930">
            <v>2</v>
          </cell>
        </row>
        <row r="931">
          <cell r="CV931">
            <v>3</v>
          </cell>
        </row>
        <row r="932">
          <cell r="CV932">
            <v>3</v>
          </cell>
        </row>
        <row r="933">
          <cell r="CV933">
            <v>4</v>
          </cell>
        </row>
        <row r="934">
          <cell r="CV934">
            <v>5</v>
          </cell>
        </row>
        <row r="935">
          <cell r="CV935">
            <v>4</v>
          </cell>
        </row>
        <row r="936">
          <cell r="CV936">
            <v>4</v>
          </cell>
        </row>
        <row r="937">
          <cell r="CV937">
            <v>3</v>
          </cell>
        </row>
        <row r="938">
          <cell r="CV938">
            <v>5</v>
          </cell>
        </row>
        <row r="939">
          <cell r="CV939">
            <v>2</v>
          </cell>
        </row>
        <row r="940">
          <cell r="CV940">
            <v>3</v>
          </cell>
        </row>
        <row r="941">
          <cell r="CV941">
            <v>2</v>
          </cell>
        </row>
        <row r="942">
          <cell r="CV942">
            <v>2</v>
          </cell>
        </row>
        <row r="943">
          <cell r="CV943">
            <v>3</v>
          </cell>
        </row>
        <row r="944">
          <cell r="CV944">
            <v>3</v>
          </cell>
        </row>
        <row r="945">
          <cell r="CV945">
            <v>3</v>
          </cell>
        </row>
        <row r="946">
          <cell r="CV946">
            <v>3</v>
          </cell>
        </row>
        <row r="947">
          <cell r="CV947">
            <v>2</v>
          </cell>
        </row>
        <row r="948">
          <cell r="CV948">
            <v>5</v>
          </cell>
        </row>
        <row r="949">
          <cell r="CV949">
            <v>3</v>
          </cell>
        </row>
        <row r="950">
          <cell r="CV950">
            <v>4</v>
          </cell>
        </row>
        <row r="951">
          <cell r="CV951">
            <v>4</v>
          </cell>
        </row>
        <row r="952">
          <cell r="CV952">
            <v>3</v>
          </cell>
        </row>
        <row r="953">
          <cell r="CV953">
            <v>2</v>
          </cell>
        </row>
        <row r="954">
          <cell r="CV954">
            <v>5</v>
          </cell>
        </row>
        <row r="955">
          <cell r="CV955">
            <v>2</v>
          </cell>
        </row>
        <row r="956">
          <cell r="CV956">
            <v>4</v>
          </cell>
        </row>
        <row r="957">
          <cell r="CV957">
            <v>2</v>
          </cell>
        </row>
        <row r="958">
          <cell r="CV958">
            <v>3</v>
          </cell>
        </row>
        <row r="959">
          <cell r="CV959">
            <v>3</v>
          </cell>
        </row>
        <row r="960">
          <cell r="CV960">
            <v>5</v>
          </cell>
        </row>
        <row r="961">
          <cell r="CV961">
            <v>5</v>
          </cell>
        </row>
        <row r="962">
          <cell r="CV962">
            <v>4</v>
          </cell>
        </row>
        <row r="963">
          <cell r="CV963">
            <v>2</v>
          </cell>
        </row>
        <row r="964">
          <cell r="CV964">
            <v>2</v>
          </cell>
        </row>
        <row r="965">
          <cell r="CV965">
            <v>1</v>
          </cell>
        </row>
        <row r="966">
          <cell r="CV966">
            <v>5</v>
          </cell>
        </row>
        <row r="967">
          <cell r="CV967">
            <v>4</v>
          </cell>
        </row>
        <row r="968">
          <cell r="CV968">
            <v>2</v>
          </cell>
        </row>
        <row r="969">
          <cell r="CV969">
            <v>3</v>
          </cell>
        </row>
        <row r="970">
          <cell r="CV970">
            <v>5</v>
          </cell>
        </row>
        <row r="971">
          <cell r="CV971">
            <v>3</v>
          </cell>
        </row>
        <row r="972">
          <cell r="CV972">
            <v>2</v>
          </cell>
        </row>
        <row r="973">
          <cell r="CV973">
            <v>2</v>
          </cell>
        </row>
        <row r="974">
          <cell r="CV974">
            <v>2</v>
          </cell>
        </row>
        <row r="975">
          <cell r="CV975">
            <v>2</v>
          </cell>
        </row>
        <row r="976">
          <cell r="CV976">
            <v>4</v>
          </cell>
        </row>
        <row r="977">
          <cell r="CV977">
            <v>2</v>
          </cell>
        </row>
        <row r="978">
          <cell r="CV978">
            <v>2</v>
          </cell>
        </row>
        <row r="979">
          <cell r="CV979">
            <v>5</v>
          </cell>
        </row>
        <row r="980">
          <cell r="CV980">
            <v>3</v>
          </cell>
        </row>
        <row r="981">
          <cell r="CV981">
            <v>3</v>
          </cell>
        </row>
        <row r="982">
          <cell r="CV982">
            <v>3</v>
          </cell>
        </row>
        <row r="983">
          <cell r="CV983">
            <v>2</v>
          </cell>
        </row>
        <row r="984">
          <cell r="CV984">
            <v>2</v>
          </cell>
        </row>
        <row r="985">
          <cell r="CV985">
            <v>2</v>
          </cell>
        </row>
        <row r="986">
          <cell r="CV986">
            <v>3</v>
          </cell>
        </row>
        <row r="987">
          <cell r="CV987">
            <v>5</v>
          </cell>
        </row>
        <row r="988">
          <cell r="CV988">
            <v>1</v>
          </cell>
        </row>
        <row r="989">
          <cell r="CV989">
            <v>2</v>
          </cell>
        </row>
        <row r="990">
          <cell r="CV990">
            <v>2</v>
          </cell>
        </row>
        <row r="991">
          <cell r="CV991">
            <v>4</v>
          </cell>
        </row>
        <row r="992">
          <cell r="CV992">
            <v>1</v>
          </cell>
        </row>
        <row r="993">
          <cell r="CV993">
            <v>2</v>
          </cell>
        </row>
        <row r="994">
          <cell r="CV994">
            <v>2</v>
          </cell>
        </row>
        <row r="995">
          <cell r="CV995">
            <v>3</v>
          </cell>
        </row>
        <row r="996">
          <cell r="CV996">
            <v>3</v>
          </cell>
        </row>
        <row r="997">
          <cell r="CV997">
            <v>4</v>
          </cell>
        </row>
        <row r="998">
          <cell r="CV998">
            <v>2</v>
          </cell>
        </row>
        <row r="999">
          <cell r="CV999">
            <v>2</v>
          </cell>
        </row>
        <row r="1000">
          <cell r="CV1000">
            <v>3</v>
          </cell>
        </row>
        <row r="1002">
          <cell r="CV1002">
            <v>4</v>
          </cell>
        </row>
        <row r="1003">
          <cell r="CV1003">
            <v>2</v>
          </cell>
        </row>
        <row r="1004">
          <cell r="CV1004">
            <v>3</v>
          </cell>
        </row>
        <row r="1005">
          <cell r="CV1005">
            <v>3</v>
          </cell>
        </row>
        <row r="1006">
          <cell r="CV1006">
            <v>2</v>
          </cell>
        </row>
        <row r="1007">
          <cell r="CV1007">
            <v>5</v>
          </cell>
        </row>
        <row r="1008">
          <cell r="CV1008">
            <v>1</v>
          </cell>
        </row>
        <row r="1009">
          <cell r="CV1009">
            <v>2</v>
          </cell>
        </row>
        <row r="1010">
          <cell r="CV1010">
            <v>2</v>
          </cell>
        </row>
        <row r="1011">
          <cell r="CV1011">
            <v>2</v>
          </cell>
        </row>
        <row r="1012">
          <cell r="CV1012">
            <v>4</v>
          </cell>
        </row>
        <row r="1013">
          <cell r="CV1013">
            <v>2</v>
          </cell>
        </row>
        <row r="1014">
          <cell r="CV1014">
            <v>3</v>
          </cell>
        </row>
        <row r="1015">
          <cell r="CV1015">
            <v>3</v>
          </cell>
        </row>
        <row r="1016">
          <cell r="CV1016">
            <v>3</v>
          </cell>
        </row>
        <row r="1017">
          <cell r="CV1017">
            <v>1</v>
          </cell>
        </row>
        <row r="1018">
          <cell r="CV1018">
            <v>3</v>
          </cell>
        </row>
        <row r="1019">
          <cell r="CV1019">
            <v>4</v>
          </cell>
        </row>
        <row r="1020">
          <cell r="CV1020">
            <v>3</v>
          </cell>
        </row>
        <row r="1021">
          <cell r="CV1021">
            <v>5</v>
          </cell>
        </row>
        <row r="1022">
          <cell r="CV1022">
            <v>5</v>
          </cell>
        </row>
        <row r="1023">
          <cell r="CV1023">
            <v>3</v>
          </cell>
        </row>
        <row r="1024">
          <cell r="CV1024">
            <v>3</v>
          </cell>
        </row>
        <row r="1025">
          <cell r="CV1025">
            <v>2</v>
          </cell>
        </row>
        <row r="1026">
          <cell r="CV1026">
            <v>3</v>
          </cell>
        </row>
        <row r="1027">
          <cell r="CV1027">
            <v>3</v>
          </cell>
        </row>
        <row r="1028">
          <cell r="CV1028">
            <v>5</v>
          </cell>
        </row>
        <row r="1029">
          <cell r="CV1029">
            <v>1</v>
          </cell>
        </row>
        <row r="1030">
          <cell r="CV1030">
            <v>1</v>
          </cell>
        </row>
        <row r="1031">
          <cell r="CV1031">
            <v>2</v>
          </cell>
        </row>
        <row r="1032">
          <cell r="CV1032">
            <v>5</v>
          </cell>
        </row>
        <row r="1033">
          <cell r="CV1033">
            <v>1</v>
          </cell>
        </row>
        <row r="1034">
          <cell r="CV1034">
            <v>2</v>
          </cell>
        </row>
        <row r="1035">
          <cell r="CV1035">
            <v>2</v>
          </cell>
        </row>
        <row r="1036">
          <cell r="CV1036">
            <v>3</v>
          </cell>
        </row>
        <row r="1037">
          <cell r="CV1037">
            <v>2</v>
          </cell>
        </row>
        <row r="1038">
          <cell r="CV1038">
            <v>2</v>
          </cell>
        </row>
        <row r="1039">
          <cell r="CV1039">
            <v>1</v>
          </cell>
        </row>
        <row r="1040">
          <cell r="CV1040">
            <v>5</v>
          </cell>
        </row>
        <row r="1041">
          <cell r="CV1041">
            <v>3</v>
          </cell>
        </row>
        <row r="1042">
          <cell r="CV1042">
            <v>3</v>
          </cell>
        </row>
        <row r="1043">
          <cell r="CV1043">
            <v>3</v>
          </cell>
        </row>
        <row r="1044">
          <cell r="CV1044">
            <v>2</v>
          </cell>
        </row>
        <row r="1045">
          <cell r="CV1045">
            <v>1</v>
          </cell>
        </row>
        <row r="1046">
          <cell r="CV1046">
            <v>2</v>
          </cell>
        </row>
        <row r="1047">
          <cell r="CV1047">
            <v>2</v>
          </cell>
        </row>
        <row r="1048">
          <cell r="CV1048">
            <v>4</v>
          </cell>
        </row>
        <row r="1049">
          <cell r="CV1049">
            <v>4</v>
          </cell>
        </row>
        <row r="1050">
          <cell r="CV1050">
            <v>5</v>
          </cell>
        </row>
        <row r="1051">
          <cell r="CV1051">
            <v>3</v>
          </cell>
        </row>
        <row r="1052">
          <cell r="CV1052">
            <v>4</v>
          </cell>
        </row>
        <row r="1053">
          <cell r="CV1053">
            <v>1</v>
          </cell>
        </row>
        <row r="1054">
          <cell r="CV1054">
            <v>2</v>
          </cell>
        </row>
        <row r="1055">
          <cell r="CV1055">
            <v>3</v>
          </cell>
        </row>
        <row r="1056">
          <cell r="CV1056">
            <v>2</v>
          </cell>
        </row>
        <row r="1057">
          <cell r="CV1057">
            <v>2</v>
          </cell>
        </row>
        <row r="1058">
          <cell r="CV1058">
            <v>5</v>
          </cell>
        </row>
        <row r="1059">
          <cell r="CV1059">
            <v>2</v>
          </cell>
        </row>
        <row r="1060">
          <cell r="CV1060">
            <v>2</v>
          </cell>
        </row>
        <row r="1061">
          <cell r="CV1061">
            <v>2</v>
          </cell>
        </row>
        <row r="1062">
          <cell r="CV1062">
            <v>3</v>
          </cell>
        </row>
        <row r="1063">
          <cell r="CV1063">
            <v>3</v>
          </cell>
        </row>
        <row r="1064">
          <cell r="CV1064">
            <v>2</v>
          </cell>
        </row>
        <row r="1065">
          <cell r="CV1065">
            <v>2</v>
          </cell>
        </row>
        <row r="1066">
          <cell r="CV1066">
            <v>4</v>
          </cell>
        </row>
        <row r="1067">
          <cell r="CV1067">
            <v>5</v>
          </cell>
        </row>
        <row r="1068">
          <cell r="CV1068">
            <v>2</v>
          </cell>
        </row>
        <row r="1069">
          <cell r="CV1069">
            <v>2</v>
          </cell>
        </row>
        <row r="1070">
          <cell r="CV1070">
            <v>3</v>
          </cell>
        </row>
        <row r="1071">
          <cell r="CV1071">
            <v>1</v>
          </cell>
        </row>
        <row r="1072">
          <cell r="CV1072">
            <v>5</v>
          </cell>
        </row>
        <row r="1073">
          <cell r="CV1073">
            <v>2</v>
          </cell>
        </row>
        <row r="1074">
          <cell r="CV1074">
            <v>4</v>
          </cell>
        </row>
        <row r="1075">
          <cell r="CV1075">
            <v>2</v>
          </cell>
        </row>
        <row r="1076">
          <cell r="CV1076">
            <v>3</v>
          </cell>
        </row>
        <row r="1077">
          <cell r="CV1077">
            <v>2</v>
          </cell>
        </row>
        <row r="1078">
          <cell r="CV1078">
            <v>5</v>
          </cell>
        </row>
        <row r="1079">
          <cell r="CV1079">
            <v>4</v>
          </cell>
        </row>
        <row r="1080">
          <cell r="CV1080">
            <v>2</v>
          </cell>
        </row>
        <row r="1081">
          <cell r="CV1081">
            <v>4</v>
          </cell>
        </row>
        <row r="1082">
          <cell r="CV1082">
            <v>3</v>
          </cell>
        </row>
        <row r="1083">
          <cell r="CV1083">
            <v>5</v>
          </cell>
        </row>
        <row r="1084">
          <cell r="CV1084">
            <v>2</v>
          </cell>
        </row>
        <row r="1085">
          <cell r="CV1085">
            <v>3</v>
          </cell>
        </row>
        <row r="1086">
          <cell r="CV1086">
            <v>1</v>
          </cell>
        </row>
        <row r="1087">
          <cell r="CV1087">
            <v>3</v>
          </cell>
        </row>
        <row r="1088">
          <cell r="CV1088">
            <v>3</v>
          </cell>
        </row>
        <row r="1089">
          <cell r="CV1089">
            <v>2</v>
          </cell>
        </row>
        <row r="1090">
          <cell r="CV1090">
            <v>2</v>
          </cell>
        </row>
        <row r="1091">
          <cell r="CV1091">
            <v>2</v>
          </cell>
        </row>
        <row r="1092">
          <cell r="CV1092">
            <v>3</v>
          </cell>
        </row>
        <row r="1093">
          <cell r="CV1093">
            <v>5</v>
          </cell>
        </row>
        <row r="1094">
          <cell r="CV1094">
            <v>2</v>
          </cell>
        </row>
        <row r="1095">
          <cell r="CV1095">
            <v>2</v>
          </cell>
        </row>
        <row r="1096">
          <cell r="CV1096">
            <v>3</v>
          </cell>
        </row>
        <row r="1097">
          <cell r="CV1097">
            <v>5</v>
          </cell>
        </row>
        <row r="1098">
          <cell r="CV1098">
            <v>4</v>
          </cell>
        </row>
        <row r="1099">
          <cell r="CV1099">
            <v>2</v>
          </cell>
        </row>
        <row r="1100">
          <cell r="CV1100">
            <v>5</v>
          </cell>
        </row>
        <row r="1101">
          <cell r="CV1101">
            <v>5</v>
          </cell>
        </row>
        <row r="1102">
          <cell r="CV1102">
            <v>4</v>
          </cell>
        </row>
        <row r="1103">
          <cell r="CV1103">
            <v>2</v>
          </cell>
        </row>
        <row r="1104">
          <cell r="CV1104">
            <v>2</v>
          </cell>
        </row>
        <row r="1105">
          <cell r="CV1105">
            <v>3</v>
          </cell>
        </row>
        <row r="1106">
          <cell r="CV1106">
            <v>2</v>
          </cell>
        </row>
        <row r="1107">
          <cell r="CV1107">
            <v>2</v>
          </cell>
        </row>
        <row r="1108">
          <cell r="CV1108">
            <v>2</v>
          </cell>
        </row>
        <row r="1109">
          <cell r="CV1109">
            <v>3</v>
          </cell>
        </row>
        <row r="1110">
          <cell r="CV1110">
            <v>5</v>
          </cell>
        </row>
        <row r="1111">
          <cell r="CV1111">
            <v>2</v>
          </cell>
        </row>
        <row r="1112">
          <cell r="CV1112">
            <v>3</v>
          </cell>
        </row>
        <row r="1113">
          <cell r="CV1113">
            <v>2</v>
          </cell>
        </row>
        <row r="1114">
          <cell r="CV1114">
            <v>5</v>
          </cell>
        </row>
        <row r="1115">
          <cell r="CV1115">
            <v>3</v>
          </cell>
        </row>
        <row r="1116">
          <cell r="CV1116">
            <v>3</v>
          </cell>
        </row>
        <row r="1117">
          <cell r="CV1117">
            <v>2</v>
          </cell>
        </row>
        <row r="1118">
          <cell r="CV1118">
            <v>2</v>
          </cell>
        </row>
        <row r="1119">
          <cell r="CV1119">
            <v>2</v>
          </cell>
        </row>
        <row r="1120">
          <cell r="CV1120">
            <v>1</v>
          </cell>
        </row>
        <row r="1121">
          <cell r="CV1121">
            <v>3</v>
          </cell>
        </row>
        <row r="1122">
          <cell r="CV1122">
            <v>3</v>
          </cell>
        </row>
        <row r="1123">
          <cell r="CV1123">
            <v>2</v>
          </cell>
        </row>
        <row r="1124">
          <cell r="CV1124">
            <v>2</v>
          </cell>
        </row>
        <row r="1125">
          <cell r="CV1125">
            <v>4</v>
          </cell>
        </row>
        <row r="1126">
          <cell r="CV1126">
            <v>3</v>
          </cell>
        </row>
        <row r="1127">
          <cell r="CV1127">
            <v>3</v>
          </cell>
        </row>
        <row r="1128">
          <cell r="CV1128">
            <v>2</v>
          </cell>
        </row>
        <row r="1129">
          <cell r="CV1129">
            <v>5</v>
          </cell>
        </row>
        <row r="1130">
          <cell r="CV1130">
            <v>1</v>
          </cell>
        </row>
        <row r="1131">
          <cell r="CV1131">
            <v>5</v>
          </cell>
        </row>
        <row r="1132">
          <cell r="CV1132">
            <v>5</v>
          </cell>
        </row>
        <row r="1133">
          <cell r="CV1133">
            <v>5</v>
          </cell>
        </row>
        <row r="1134">
          <cell r="CV1134">
            <v>2</v>
          </cell>
        </row>
        <row r="1135">
          <cell r="CV1135">
            <v>3</v>
          </cell>
        </row>
        <row r="1136">
          <cell r="CV1136">
            <v>2</v>
          </cell>
        </row>
        <row r="1137">
          <cell r="CV1137">
            <v>3</v>
          </cell>
        </row>
        <row r="1138">
          <cell r="CV1138">
            <v>2</v>
          </cell>
        </row>
        <row r="1139">
          <cell r="CV1139">
            <v>1</v>
          </cell>
        </row>
        <row r="1140">
          <cell r="CV1140">
            <v>2</v>
          </cell>
        </row>
        <row r="1141">
          <cell r="CV1141">
            <v>3</v>
          </cell>
        </row>
        <row r="1142">
          <cell r="CV1142">
            <v>3</v>
          </cell>
        </row>
        <row r="1143">
          <cell r="CV1143">
            <v>2</v>
          </cell>
        </row>
        <row r="1144">
          <cell r="CV1144">
            <v>3</v>
          </cell>
        </row>
        <row r="1145">
          <cell r="CV1145">
            <v>5</v>
          </cell>
        </row>
        <row r="1146">
          <cell r="CV1146">
            <v>3</v>
          </cell>
        </row>
        <row r="1147">
          <cell r="CV1147">
            <v>1</v>
          </cell>
        </row>
        <row r="1148">
          <cell r="CV1148">
            <v>3</v>
          </cell>
        </row>
        <row r="1149">
          <cell r="CV1149">
            <v>1</v>
          </cell>
        </row>
        <row r="1150">
          <cell r="CV1150">
            <v>1</v>
          </cell>
        </row>
        <row r="1151">
          <cell r="CV1151">
            <v>2</v>
          </cell>
        </row>
        <row r="1152">
          <cell r="CV1152">
            <v>1</v>
          </cell>
        </row>
        <row r="1153">
          <cell r="CV1153">
            <v>5</v>
          </cell>
        </row>
        <row r="1154">
          <cell r="CV1154">
            <v>3</v>
          </cell>
        </row>
        <row r="1155">
          <cell r="CV1155">
            <v>1</v>
          </cell>
        </row>
        <row r="1156">
          <cell r="CV1156">
            <v>2</v>
          </cell>
        </row>
        <row r="1157">
          <cell r="CV1157">
            <v>3</v>
          </cell>
        </row>
        <row r="1158">
          <cell r="CV1158">
            <v>2</v>
          </cell>
        </row>
        <row r="1159">
          <cell r="CV1159">
            <v>3</v>
          </cell>
        </row>
        <row r="1160">
          <cell r="CV1160">
            <v>3</v>
          </cell>
        </row>
        <row r="1161">
          <cell r="CV1161">
            <v>2</v>
          </cell>
        </row>
        <row r="1162">
          <cell r="CV1162">
            <v>3</v>
          </cell>
        </row>
        <row r="1163">
          <cell r="CV1163">
            <v>2</v>
          </cell>
        </row>
        <row r="1164">
          <cell r="CV1164">
            <v>2</v>
          </cell>
        </row>
        <row r="1165">
          <cell r="CV1165">
            <v>3</v>
          </cell>
        </row>
        <row r="1166">
          <cell r="CV1166">
            <v>4</v>
          </cell>
        </row>
        <row r="1167">
          <cell r="CV1167">
            <v>3</v>
          </cell>
        </row>
        <row r="1168">
          <cell r="CV1168">
            <v>2</v>
          </cell>
        </row>
        <row r="1169">
          <cell r="CV1169">
            <v>3</v>
          </cell>
        </row>
        <row r="1170">
          <cell r="CV1170">
            <v>3</v>
          </cell>
        </row>
        <row r="1171">
          <cell r="CV1171">
            <v>2</v>
          </cell>
        </row>
        <row r="1172">
          <cell r="CV1172">
            <v>5</v>
          </cell>
        </row>
        <row r="1173">
          <cell r="CV1173">
            <v>2</v>
          </cell>
        </row>
        <row r="1174">
          <cell r="CV1174">
            <v>1</v>
          </cell>
        </row>
        <row r="1175">
          <cell r="CV1175">
            <v>5</v>
          </cell>
        </row>
        <row r="1176">
          <cell r="CV1176">
            <v>2</v>
          </cell>
        </row>
        <row r="1177">
          <cell r="CV1177">
            <v>2</v>
          </cell>
        </row>
        <row r="1178">
          <cell r="CV1178">
            <v>1</v>
          </cell>
        </row>
        <row r="1179">
          <cell r="CV1179">
            <v>5</v>
          </cell>
        </row>
        <row r="1180">
          <cell r="CV1180">
            <v>3</v>
          </cell>
        </row>
        <row r="1181">
          <cell r="CV1181">
            <v>5</v>
          </cell>
        </row>
        <row r="1182">
          <cell r="CV1182">
            <v>2</v>
          </cell>
        </row>
        <row r="1183">
          <cell r="CV1183">
            <v>4</v>
          </cell>
        </row>
        <row r="1184">
          <cell r="CV1184">
            <v>2</v>
          </cell>
        </row>
        <row r="1185">
          <cell r="CV1185">
            <v>1</v>
          </cell>
        </row>
        <row r="1186">
          <cell r="CV1186">
            <v>2</v>
          </cell>
        </row>
        <row r="1187">
          <cell r="CV1187">
            <v>5</v>
          </cell>
        </row>
        <row r="1188">
          <cell r="CV1188">
            <v>5</v>
          </cell>
        </row>
        <row r="1189">
          <cell r="CV1189">
            <v>2</v>
          </cell>
        </row>
        <row r="1190">
          <cell r="CV1190">
            <v>2</v>
          </cell>
        </row>
        <row r="1191">
          <cell r="CV1191">
            <v>2</v>
          </cell>
        </row>
        <row r="1192">
          <cell r="CV1192">
            <v>4</v>
          </cell>
        </row>
        <row r="1193">
          <cell r="CV1193">
            <v>3</v>
          </cell>
        </row>
        <row r="1194">
          <cell r="CV1194">
            <v>4</v>
          </cell>
        </row>
        <row r="1195">
          <cell r="CV1195">
            <v>1</v>
          </cell>
        </row>
        <row r="1196">
          <cell r="CV1196">
            <v>2</v>
          </cell>
        </row>
        <row r="1197">
          <cell r="CV1197">
            <v>4</v>
          </cell>
        </row>
        <row r="1198">
          <cell r="CV1198">
            <v>2</v>
          </cell>
        </row>
        <row r="1199">
          <cell r="CV1199">
            <v>3</v>
          </cell>
        </row>
        <row r="1200">
          <cell r="CV1200">
            <v>5</v>
          </cell>
        </row>
        <row r="1201">
          <cell r="CV1201">
            <v>1</v>
          </cell>
        </row>
        <row r="1202">
          <cell r="CV1202">
            <v>2</v>
          </cell>
        </row>
        <row r="1203">
          <cell r="CV1203">
            <v>1</v>
          </cell>
        </row>
        <row r="1204">
          <cell r="CV1204">
            <v>4</v>
          </cell>
        </row>
        <row r="1205">
          <cell r="CV1205">
            <v>2</v>
          </cell>
        </row>
        <row r="1206">
          <cell r="CV1206">
            <v>2</v>
          </cell>
        </row>
        <row r="1207">
          <cell r="CV1207">
            <v>4</v>
          </cell>
        </row>
        <row r="1208">
          <cell r="CV1208">
            <v>1</v>
          </cell>
        </row>
        <row r="1209">
          <cell r="CV1209">
            <v>4</v>
          </cell>
        </row>
        <row r="1210">
          <cell r="CV1210">
            <v>3</v>
          </cell>
        </row>
        <row r="1211">
          <cell r="CV1211">
            <v>3</v>
          </cell>
        </row>
        <row r="1212">
          <cell r="CV1212">
            <v>2</v>
          </cell>
        </row>
        <row r="1213">
          <cell r="CV1213">
            <v>3</v>
          </cell>
        </row>
        <row r="1214">
          <cell r="CV1214">
            <v>3</v>
          </cell>
        </row>
        <row r="1215">
          <cell r="CV1215">
            <v>2</v>
          </cell>
        </row>
        <row r="1216">
          <cell r="CV1216">
            <v>2</v>
          </cell>
        </row>
        <row r="1217">
          <cell r="CV1217">
            <v>3</v>
          </cell>
        </row>
        <row r="1218">
          <cell r="CV1218">
            <v>4</v>
          </cell>
        </row>
        <row r="1219">
          <cell r="CV1219">
            <v>4</v>
          </cell>
        </row>
        <row r="1220">
          <cell r="CV1220">
            <v>2</v>
          </cell>
        </row>
        <row r="1221">
          <cell r="CV1221">
            <v>2</v>
          </cell>
        </row>
        <row r="1222">
          <cell r="CV1222">
            <v>2</v>
          </cell>
        </row>
        <row r="1223">
          <cell r="CV1223">
            <v>1</v>
          </cell>
        </row>
        <row r="1224">
          <cell r="CV1224">
            <v>3</v>
          </cell>
        </row>
        <row r="1225">
          <cell r="CV1225">
            <v>1</v>
          </cell>
        </row>
        <row r="1226">
          <cell r="CV1226">
            <v>3</v>
          </cell>
        </row>
        <row r="1227">
          <cell r="CV1227">
            <v>3</v>
          </cell>
        </row>
        <row r="1228">
          <cell r="CV1228">
            <v>2</v>
          </cell>
        </row>
        <row r="1229">
          <cell r="CV1229">
            <v>3</v>
          </cell>
        </row>
        <row r="1230">
          <cell r="CV1230">
            <v>2</v>
          </cell>
        </row>
        <row r="1231">
          <cell r="CV1231">
            <v>2</v>
          </cell>
        </row>
        <row r="1232">
          <cell r="CV1232">
            <v>4</v>
          </cell>
        </row>
        <row r="1233">
          <cell r="CV1233">
            <v>2</v>
          </cell>
        </row>
        <row r="1234">
          <cell r="CV1234">
            <v>1</v>
          </cell>
        </row>
        <row r="1235">
          <cell r="CV1235">
            <v>3</v>
          </cell>
        </row>
        <row r="1236">
          <cell r="CV1236">
            <v>3</v>
          </cell>
        </row>
        <row r="1237">
          <cell r="CV1237">
            <v>3</v>
          </cell>
        </row>
        <row r="1238">
          <cell r="CV1238">
            <v>2</v>
          </cell>
        </row>
        <row r="1239">
          <cell r="CV1239">
            <v>2</v>
          </cell>
        </row>
        <row r="1240">
          <cell r="CV1240">
            <v>3</v>
          </cell>
        </row>
        <row r="1241">
          <cell r="CV1241">
            <v>5</v>
          </cell>
        </row>
        <row r="1242">
          <cell r="CV1242">
            <v>5</v>
          </cell>
        </row>
        <row r="1243">
          <cell r="CV1243">
            <v>3</v>
          </cell>
        </row>
        <row r="1244">
          <cell r="CV1244">
            <v>2</v>
          </cell>
        </row>
        <row r="1245">
          <cell r="CV1245">
            <v>1</v>
          </cell>
        </row>
        <row r="1246">
          <cell r="CV1246">
            <v>2</v>
          </cell>
        </row>
        <row r="1247">
          <cell r="CV1247">
            <v>3</v>
          </cell>
        </row>
        <row r="1248">
          <cell r="CV1248">
            <v>4</v>
          </cell>
        </row>
        <row r="1249">
          <cell r="CV1249">
            <v>5</v>
          </cell>
        </row>
        <row r="1250">
          <cell r="CV1250">
            <v>3</v>
          </cell>
        </row>
        <row r="1251">
          <cell r="CV1251">
            <v>2</v>
          </cell>
        </row>
        <row r="1252">
          <cell r="CV1252">
            <v>1</v>
          </cell>
        </row>
        <row r="1253">
          <cell r="CV1253">
            <v>3</v>
          </cell>
        </row>
        <row r="1254">
          <cell r="CV1254">
            <v>4</v>
          </cell>
        </row>
        <row r="1255">
          <cell r="CV1255">
            <v>3</v>
          </cell>
        </row>
        <row r="1256">
          <cell r="CV1256">
            <v>2</v>
          </cell>
        </row>
        <row r="1257">
          <cell r="CV1257">
            <v>2</v>
          </cell>
        </row>
        <row r="1258">
          <cell r="CV1258">
            <v>4</v>
          </cell>
        </row>
        <row r="1259">
          <cell r="CV1259">
            <v>3</v>
          </cell>
        </row>
        <row r="1260">
          <cell r="CV1260">
            <v>2</v>
          </cell>
        </row>
        <row r="1261">
          <cell r="CV1261">
            <v>2</v>
          </cell>
        </row>
        <row r="1262">
          <cell r="CV1262">
            <v>3</v>
          </cell>
        </row>
        <row r="1263">
          <cell r="CV1263">
            <v>2</v>
          </cell>
        </row>
        <row r="1264">
          <cell r="CV1264">
            <v>1</v>
          </cell>
        </row>
        <row r="1265">
          <cell r="CV1265">
            <v>2</v>
          </cell>
        </row>
        <row r="1266">
          <cell r="CV1266">
            <v>1</v>
          </cell>
        </row>
        <row r="1267">
          <cell r="CV1267">
            <v>3</v>
          </cell>
        </row>
        <row r="1268">
          <cell r="CV1268">
            <v>3</v>
          </cell>
        </row>
        <row r="1269">
          <cell r="CV1269">
            <v>4</v>
          </cell>
        </row>
        <row r="1270">
          <cell r="CV1270">
            <v>2</v>
          </cell>
        </row>
        <row r="1271">
          <cell r="CV1271">
            <v>2</v>
          </cell>
        </row>
        <row r="1272">
          <cell r="CV1272">
            <v>5</v>
          </cell>
        </row>
        <row r="1273">
          <cell r="CV1273">
            <v>2</v>
          </cell>
        </row>
        <row r="1274">
          <cell r="CV1274">
            <v>1</v>
          </cell>
        </row>
        <row r="1275">
          <cell r="CV1275">
            <v>1</v>
          </cell>
        </row>
        <row r="1276">
          <cell r="CV1276">
            <v>4</v>
          </cell>
        </row>
        <row r="1277">
          <cell r="CV1277">
            <v>2</v>
          </cell>
        </row>
        <row r="1278">
          <cell r="CV1278">
            <v>3</v>
          </cell>
        </row>
        <row r="1279">
          <cell r="CV1279">
            <v>3</v>
          </cell>
        </row>
        <row r="1280">
          <cell r="CV1280">
            <v>2</v>
          </cell>
        </row>
        <row r="1281">
          <cell r="CV1281">
            <v>3</v>
          </cell>
        </row>
        <row r="1282">
          <cell r="CV1282">
            <v>3</v>
          </cell>
        </row>
        <row r="1283">
          <cell r="CV1283">
            <v>5</v>
          </cell>
        </row>
        <row r="1284">
          <cell r="CV1284">
            <v>3</v>
          </cell>
        </row>
        <row r="1285">
          <cell r="CV1285">
            <v>4</v>
          </cell>
        </row>
        <row r="1286">
          <cell r="CV1286">
            <v>2</v>
          </cell>
        </row>
        <row r="1287">
          <cell r="CV1287">
            <v>2</v>
          </cell>
        </row>
        <row r="1288">
          <cell r="CV1288">
            <v>2</v>
          </cell>
        </row>
        <row r="1289">
          <cell r="CV1289">
            <v>2</v>
          </cell>
        </row>
        <row r="1290">
          <cell r="CV1290">
            <v>3</v>
          </cell>
        </row>
        <row r="1291">
          <cell r="CV1291">
            <v>2</v>
          </cell>
        </row>
        <row r="1292">
          <cell r="CV1292">
            <v>3</v>
          </cell>
        </row>
        <row r="1294">
          <cell r="CV1294">
            <v>3</v>
          </cell>
        </row>
        <row r="1295">
          <cell r="CV1295">
            <v>2</v>
          </cell>
        </row>
        <row r="1296">
          <cell r="CV1296">
            <v>5</v>
          </cell>
        </row>
        <row r="1297">
          <cell r="CV1297">
            <v>2</v>
          </cell>
        </row>
        <row r="1298">
          <cell r="CV1298">
            <v>2</v>
          </cell>
        </row>
        <row r="1299">
          <cell r="CV1299">
            <v>2</v>
          </cell>
        </row>
        <row r="1300">
          <cell r="CV1300">
            <v>2</v>
          </cell>
        </row>
        <row r="1301">
          <cell r="CV1301">
            <v>5</v>
          </cell>
        </row>
        <row r="1302">
          <cell r="CV1302">
            <v>2</v>
          </cell>
        </row>
        <row r="1303">
          <cell r="CV1303">
            <v>3</v>
          </cell>
        </row>
        <row r="1304">
          <cell r="CV1304">
            <v>4</v>
          </cell>
        </row>
        <row r="1305">
          <cell r="CV1305">
            <v>3</v>
          </cell>
        </row>
        <row r="1306">
          <cell r="CV1306">
            <v>1</v>
          </cell>
        </row>
        <row r="1307">
          <cell r="CV1307">
            <v>2</v>
          </cell>
        </row>
        <row r="1308">
          <cell r="CV1308">
            <v>3</v>
          </cell>
        </row>
        <row r="1309">
          <cell r="CV1309">
            <v>3</v>
          </cell>
        </row>
        <row r="1310">
          <cell r="CV1310">
            <v>2</v>
          </cell>
        </row>
        <row r="1311">
          <cell r="CV1311">
            <v>4</v>
          </cell>
        </row>
        <row r="1312">
          <cell r="CV1312">
            <v>5</v>
          </cell>
        </row>
        <row r="1313">
          <cell r="CV1313">
            <v>3</v>
          </cell>
        </row>
        <row r="1314">
          <cell r="CV1314">
            <v>2</v>
          </cell>
        </row>
        <row r="1315">
          <cell r="CV1315">
            <v>2</v>
          </cell>
        </row>
        <row r="1316">
          <cell r="CV1316">
            <v>2</v>
          </cell>
        </row>
        <row r="1317">
          <cell r="CV1317">
            <v>3</v>
          </cell>
        </row>
        <row r="1318">
          <cell r="CV1318">
            <v>3</v>
          </cell>
        </row>
        <row r="1319">
          <cell r="CV1319">
            <v>1</v>
          </cell>
        </row>
        <row r="1320">
          <cell r="CV1320">
            <v>5</v>
          </cell>
        </row>
        <row r="1321">
          <cell r="CV1321">
            <v>4</v>
          </cell>
        </row>
        <row r="1322">
          <cell r="CV1322">
            <v>3</v>
          </cell>
        </row>
        <row r="1323">
          <cell r="CV1323">
            <v>1</v>
          </cell>
        </row>
        <row r="1324">
          <cell r="CV1324">
            <v>5</v>
          </cell>
        </row>
        <row r="1325">
          <cell r="CV1325">
            <v>3</v>
          </cell>
        </row>
        <row r="1326">
          <cell r="CV1326">
            <v>2</v>
          </cell>
        </row>
        <row r="1327">
          <cell r="CV1327">
            <v>3</v>
          </cell>
        </row>
        <row r="1328">
          <cell r="CV1328">
            <v>2</v>
          </cell>
        </row>
        <row r="1329">
          <cell r="CV1329">
            <v>4</v>
          </cell>
        </row>
        <row r="1330">
          <cell r="CV1330">
            <v>3</v>
          </cell>
        </row>
        <row r="1331">
          <cell r="CV1331">
            <v>3</v>
          </cell>
        </row>
        <row r="1332">
          <cell r="CV1332">
            <v>3</v>
          </cell>
        </row>
        <row r="1333">
          <cell r="CV1333">
            <v>4</v>
          </cell>
        </row>
        <row r="1334">
          <cell r="CV1334">
            <v>4</v>
          </cell>
        </row>
        <row r="1335">
          <cell r="CV1335">
            <v>3</v>
          </cell>
        </row>
        <row r="1336">
          <cell r="CV1336">
            <v>5</v>
          </cell>
        </row>
        <row r="1337">
          <cell r="CV1337">
            <v>3</v>
          </cell>
        </row>
        <row r="1338">
          <cell r="CV1338">
            <v>2</v>
          </cell>
        </row>
        <row r="1339">
          <cell r="CV1339">
            <v>4</v>
          </cell>
        </row>
        <row r="1340">
          <cell r="CV1340">
            <v>2</v>
          </cell>
        </row>
        <row r="1341">
          <cell r="CV1341">
            <v>2</v>
          </cell>
        </row>
        <row r="1342">
          <cell r="CV1342">
            <v>2</v>
          </cell>
        </row>
        <row r="1343">
          <cell r="CV1343">
            <v>2</v>
          </cell>
        </row>
        <row r="1344">
          <cell r="CV1344">
            <v>2</v>
          </cell>
        </row>
        <row r="1345">
          <cell r="CV1345">
            <v>5</v>
          </cell>
        </row>
        <row r="1346">
          <cell r="CV1346">
            <v>3</v>
          </cell>
        </row>
        <row r="1347">
          <cell r="CV1347">
            <v>4</v>
          </cell>
        </row>
        <row r="1348">
          <cell r="CV1348">
            <v>2</v>
          </cell>
        </row>
        <row r="1349">
          <cell r="CV1349">
            <v>1</v>
          </cell>
        </row>
        <row r="1350">
          <cell r="CV1350">
            <v>5</v>
          </cell>
        </row>
        <row r="1351">
          <cell r="CV1351">
            <v>2</v>
          </cell>
        </row>
        <row r="1352">
          <cell r="CV1352">
            <v>2</v>
          </cell>
        </row>
        <row r="1353">
          <cell r="CV1353">
            <v>3</v>
          </cell>
        </row>
        <row r="1354">
          <cell r="CV1354">
            <v>5</v>
          </cell>
        </row>
        <row r="1355">
          <cell r="CV1355">
            <v>2</v>
          </cell>
        </row>
        <row r="1356">
          <cell r="CV1356">
            <v>2</v>
          </cell>
        </row>
        <row r="1357">
          <cell r="CV1357">
            <v>3</v>
          </cell>
        </row>
        <row r="1358">
          <cell r="CV1358">
            <v>3</v>
          </cell>
        </row>
        <row r="1359">
          <cell r="CV1359">
            <v>5</v>
          </cell>
        </row>
        <row r="1360">
          <cell r="CV1360">
            <v>4</v>
          </cell>
        </row>
        <row r="1361">
          <cell r="CV1361">
            <v>2</v>
          </cell>
        </row>
        <row r="1363">
          <cell r="CV1363">
            <v>4</v>
          </cell>
        </row>
        <row r="1364">
          <cell r="CV1364">
            <v>2</v>
          </cell>
        </row>
        <row r="1365">
          <cell r="CV1365">
            <v>2</v>
          </cell>
        </row>
        <row r="1366">
          <cell r="CV1366">
            <v>2</v>
          </cell>
        </row>
        <row r="1367">
          <cell r="CV1367">
            <v>1</v>
          </cell>
        </row>
        <row r="1368">
          <cell r="CV1368">
            <v>3</v>
          </cell>
        </row>
        <row r="1369">
          <cell r="CV1369">
            <v>2</v>
          </cell>
        </row>
        <row r="1370">
          <cell r="CV1370">
            <v>3</v>
          </cell>
        </row>
        <row r="1371">
          <cell r="CV1371">
            <v>4</v>
          </cell>
        </row>
        <row r="1372">
          <cell r="CV1372">
            <v>1</v>
          </cell>
        </row>
        <row r="1373">
          <cell r="CV1373">
            <v>2</v>
          </cell>
        </row>
        <row r="1374">
          <cell r="CV1374">
            <v>2</v>
          </cell>
        </row>
        <row r="1375">
          <cell r="CV1375">
            <v>2</v>
          </cell>
        </row>
        <row r="1376">
          <cell r="CV1376">
            <v>3</v>
          </cell>
        </row>
        <row r="1377">
          <cell r="CV1377">
            <v>3</v>
          </cell>
        </row>
        <row r="1378">
          <cell r="CV1378">
            <v>3</v>
          </cell>
        </row>
        <row r="1379">
          <cell r="CV1379">
            <v>3</v>
          </cell>
        </row>
        <row r="1380">
          <cell r="CV1380">
            <v>2</v>
          </cell>
        </row>
        <row r="1381">
          <cell r="CV1381">
            <v>1</v>
          </cell>
        </row>
        <row r="1382">
          <cell r="CV1382">
            <v>3</v>
          </cell>
        </row>
        <row r="1383">
          <cell r="CV1383">
            <v>1</v>
          </cell>
        </row>
        <row r="1384">
          <cell r="CV1384">
            <v>2</v>
          </cell>
        </row>
        <row r="1385">
          <cell r="CV1385">
            <v>3</v>
          </cell>
        </row>
        <row r="1386">
          <cell r="CV1386">
            <v>5</v>
          </cell>
        </row>
        <row r="1387">
          <cell r="CV1387">
            <v>4</v>
          </cell>
        </row>
        <row r="1388">
          <cell r="CV1388">
            <v>2</v>
          </cell>
        </row>
        <row r="1389">
          <cell r="CV1389">
            <v>3</v>
          </cell>
        </row>
        <row r="1390">
          <cell r="CV1390">
            <v>3</v>
          </cell>
        </row>
        <row r="1391">
          <cell r="CV1391">
            <v>3</v>
          </cell>
        </row>
        <row r="1392">
          <cell r="CV1392">
            <v>3</v>
          </cell>
        </row>
        <row r="1393">
          <cell r="CV1393">
            <v>4</v>
          </cell>
        </row>
        <row r="1394">
          <cell r="CV1394">
            <v>2</v>
          </cell>
        </row>
        <row r="1395">
          <cell r="CV1395">
            <v>2</v>
          </cell>
        </row>
        <row r="1396">
          <cell r="CV1396">
            <v>4</v>
          </cell>
        </row>
        <row r="1397">
          <cell r="CV1397">
            <v>3</v>
          </cell>
        </row>
        <row r="1398">
          <cell r="CV1398">
            <v>2</v>
          </cell>
        </row>
        <row r="1399">
          <cell r="CV1399">
            <v>1</v>
          </cell>
        </row>
        <row r="1400">
          <cell r="CV1400">
            <v>4</v>
          </cell>
        </row>
        <row r="1401">
          <cell r="CV1401">
            <v>3</v>
          </cell>
        </row>
        <row r="1403">
          <cell r="CV1403">
            <v>3</v>
          </cell>
        </row>
        <row r="1404">
          <cell r="CV1404">
            <v>3</v>
          </cell>
        </row>
        <row r="1405">
          <cell r="CV1405">
            <v>2</v>
          </cell>
        </row>
        <row r="1406">
          <cell r="CV1406">
            <v>2</v>
          </cell>
        </row>
        <row r="1407">
          <cell r="CV1407">
            <v>2</v>
          </cell>
        </row>
        <row r="1408">
          <cell r="CV1408">
            <v>2</v>
          </cell>
        </row>
        <row r="1409">
          <cell r="CV1409">
            <v>3</v>
          </cell>
        </row>
        <row r="1410">
          <cell r="CV1410">
            <v>3</v>
          </cell>
        </row>
        <row r="1411">
          <cell r="CV1411">
            <v>4</v>
          </cell>
        </row>
        <row r="1412">
          <cell r="CV1412">
            <v>2</v>
          </cell>
        </row>
        <row r="1413">
          <cell r="CV1413">
            <v>3</v>
          </cell>
        </row>
        <row r="1414">
          <cell r="CV1414">
            <v>2</v>
          </cell>
        </row>
        <row r="1415">
          <cell r="CV1415">
            <v>4</v>
          </cell>
        </row>
        <row r="1416">
          <cell r="CV1416">
            <v>2</v>
          </cell>
        </row>
        <row r="1417">
          <cell r="CV1417">
            <v>2</v>
          </cell>
        </row>
        <row r="1418">
          <cell r="CV1418">
            <v>2</v>
          </cell>
        </row>
        <row r="1419">
          <cell r="CV1419">
            <v>1</v>
          </cell>
        </row>
        <row r="1420">
          <cell r="CV1420">
            <v>3</v>
          </cell>
        </row>
        <row r="1421">
          <cell r="CV1421">
            <v>2</v>
          </cell>
        </row>
        <row r="1422">
          <cell r="CV1422">
            <v>2</v>
          </cell>
        </row>
        <row r="1423">
          <cell r="CV1423">
            <v>5</v>
          </cell>
        </row>
        <row r="1424">
          <cell r="CV1424">
            <v>4</v>
          </cell>
        </row>
        <row r="1425">
          <cell r="CV1425">
            <v>2</v>
          </cell>
        </row>
        <row r="1426">
          <cell r="CV1426">
            <v>2</v>
          </cell>
        </row>
        <row r="1427">
          <cell r="CV1427">
            <v>5</v>
          </cell>
        </row>
        <row r="1428">
          <cell r="CV1428">
            <v>2</v>
          </cell>
        </row>
        <row r="1429">
          <cell r="CV1429">
            <v>4</v>
          </cell>
        </row>
        <row r="1430">
          <cell r="CV1430">
            <v>2</v>
          </cell>
        </row>
        <row r="1431">
          <cell r="CV1431">
            <v>4</v>
          </cell>
        </row>
        <row r="1432">
          <cell r="CV1432">
            <v>2</v>
          </cell>
        </row>
        <row r="1433">
          <cell r="CV1433">
            <v>4</v>
          </cell>
        </row>
        <row r="1434">
          <cell r="CV1434">
            <v>2</v>
          </cell>
        </row>
        <row r="1435">
          <cell r="CV1435">
            <v>2</v>
          </cell>
        </row>
        <row r="1436">
          <cell r="CV1436">
            <v>3</v>
          </cell>
        </row>
        <row r="1437">
          <cell r="CV1437">
            <v>5</v>
          </cell>
        </row>
        <row r="1438">
          <cell r="CV1438">
            <v>3</v>
          </cell>
        </row>
        <row r="1439">
          <cell r="CV1439">
            <v>1</v>
          </cell>
        </row>
        <row r="1440">
          <cell r="CV1440">
            <v>1</v>
          </cell>
        </row>
        <row r="1441">
          <cell r="CV1441">
            <v>2</v>
          </cell>
        </row>
        <row r="1442">
          <cell r="CV1442">
            <v>1</v>
          </cell>
        </row>
        <row r="1443">
          <cell r="CV1443">
            <v>2</v>
          </cell>
        </row>
        <row r="1444">
          <cell r="CV1444">
            <v>2</v>
          </cell>
        </row>
        <row r="1445">
          <cell r="CV1445">
            <v>5</v>
          </cell>
        </row>
        <row r="1446">
          <cell r="CV1446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O103"/>
  <sheetViews>
    <sheetView tabSelected="1" zoomScaleNormal="100" workbookViewId="0"/>
  </sheetViews>
  <sheetFormatPr defaultRowHeight="13.2" x14ac:dyDescent="0.2"/>
  <sheetData>
    <row r="1" spans="1:12" x14ac:dyDescent="0.2">
      <c r="A1" s="3" t="s">
        <v>5</v>
      </c>
      <c r="B1" s="1" t="s">
        <v>6</v>
      </c>
      <c r="C1" s="7"/>
      <c r="D1" s="7"/>
      <c r="E1" s="7"/>
      <c r="F1" s="7"/>
      <c r="G1" s="7"/>
      <c r="H1" s="8" t="s">
        <v>1</v>
      </c>
    </row>
    <row r="2" spans="1:12" x14ac:dyDescent="0.2">
      <c r="A2" s="9" t="s">
        <v>7</v>
      </c>
      <c r="B2" s="9"/>
      <c r="C2" s="7"/>
      <c r="D2" s="7"/>
      <c r="E2" s="7"/>
      <c r="F2" s="7"/>
      <c r="G2" s="7"/>
      <c r="H2" s="7"/>
    </row>
    <row r="3" spans="1:12" x14ac:dyDescent="0.2">
      <c r="A3" s="121" t="s">
        <v>8</v>
      </c>
      <c r="B3" s="204" t="s">
        <v>155</v>
      </c>
      <c r="C3" s="43" t="s">
        <v>172</v>
      </c>
      <c r="D3" s="43" t="s">
        <v>181</v>
      </c>
      <c r="E3" s="43" t="s">
        <v>182</v>
      </c>
      <c r="F3" s="43" t="s">
        <v>183</v>
      </c>
      <c r="G3" s="43" t="s">
        <v>192</v>
      </c>
      <c r="H3" s="43" t="s">
        <v>195</v>
      </c>
      <c r="I3" s="43" t="s">
        <v>196</v>
      </c>
      <c r="J3" s="45" t="s">
        <v>211</v>
      </c>
      <c r="K3" s="46" t="s">
        <v>212</v>
      </c>
    </row>
    <row r="4" spans="1:12" x14ac:dyDescent="0.2">
      <c r="A4" s="122" t="s">
        <v>9</v>
      </c>
      <c r="B4" s="205">
        <v>8.6999999999999993</v>
      </c>
      <c r="C4" s="103">
        <v>6.8702290076335881</v>
      </c>
      <c r="D4" s="103">
        <v>4.7</v>
      </c>
      <c r="E4" s="103">
        <v>6.8</v>
      </c>
      <c r="F4" s="103">
        <v>3.9</v>
      </c>
      <c r="G4" s="103">
        <v>3.1</v>
      </c>
      <c r="H4" s="103">
        <v>7.0175438596491224</v>
      </c>
      <c r="I4" s="103">
        <v>7.5630252100840334</v>
      </c>
      <c r="J4" s="206">
        <v>8.6999999999999993</v>
      </c>
      <c r="K4" s="52">
        <f>C44</f>
        <v>1.2</v>
      </c>
      <c r="L4" s="23">
        <f>K4-J4</f>
        <v>-7.4999999999999991</v>
      </c>
    </row>
    <row r="5" spans="1:12" x14ac:dyDescent="0.2">
      <c r="A5" s="123" t="s">
        <v>10</v>
      </c>
      <c r="B5" s="207">
        <v>53.3</v>
      </c>
      <c r="C5" s="105">
        <v>59.541984732824424</v>
      </c>
      <c r="D5" s="105">
        <v>65.400000000000006</v>
      </c>
      <c r="E5" s="105">
        <v>58.9</v>
      </c>
      <c r="F5" s="105">
        <v>60.5</v>
      </c>
      <c r="G5" s="105">
        <v>54.6</v>
      </c>
      <c r="H5" s="105">
        <v>65.789473684210535</v>
      </c>
      <c r="I5" s="105">
        <v>51.260504201680668</v>
      </c>
      <c r="J5" s="208">
        <v>33.700000000000003</v>
      </c>
      <c r="K5" s="53">
        <f>D44</f>
        <v>55.4</v>
      </c>
      <c r="L5" s="23">
        <f t="shared" ref="L5:L25" si="0">K5-J5</f>
        <v>21.699999999999996</v>
      </c>
    </row>
    <row r="6" spans="1:12" x14ac:dyDescent="0.2">
      <c r="A6" s="124" t="s">
        <v>11</v>
      </c>
      <c r="B6" s="209">
        <v>32.700000000000003</v>
      </c>
      <c r="C6" s="107">
        <v>28.244274809160309</v>
      </c>
      <c r="D6" s="107">
        <v>23.6</v>
      </c>
      <c r="E6" s="107">
        <v>27.4</v>
      </c>
      <c r="F6" s="107">
        <v>30.3</v>
      </c>
      <c r="G6" s="107">
        <v>35.1</v>
      </c>
      <c r="H6" s="107">
        <v>21.929824561403507</v>
      </c>
      <c r="I6" s="107">
        <v>36.134453781512605</v>
      </c>
      <c r="J6" s="210">
        <v>50</v>
      </c>
      <c r="K6" s="54">
        <f>E44</f>
        <v>41</v>
      </c>
      <c r="L6" s="23">
        <f t="shared" si="0"/>
        <v>-9</v>
      </c>
    </row>
    <row r="7" spans="1:12" x14ac:dyDescent="0.2">
      <c r="A7" s="121" t="s">
        <v>12</v>
      </c>
      <c r="B7" s="204" t="s">
        <v>155</v>
      </c>
      <c r="C7" s="43" t="s">
        <v>172</v>
      </c>
      <c r="D7" s="43" t="s">
        <v>181</v>
      </c>
      <c r="E7" s="43" t="s">
        <v>182</v>
      </c>
      <c r="F7" s="43" t="s">
        <v>183</v>
      </c>
      <c r="G7" s="43" t="s">
        <v>192</v>
      </c>
      <c r="H7" s="43" t="s">
        <v>195</v>
      </c>
      <c r="I7" s="43" t="s">
        <v>196</v>
      </c>
      <c r="J7" s="45" t="s">
        <v>211</v>
      </c>
      <c r="K7" s="46" t="s">
        <v>212</v>
      </c>
      <c r="L7" s="23"/>
    </row>
    <row r="8" spans="1:12" x14ac:dyDescent="0.2">
      <c r="A8" s="122" t="str">
        <f>A4</f>
        <v>楽になった</v>
      </c>
      <c r="B8" s="205">
        <v>3.2</v>
      </c>
      <c r="C8" s="103">
        <v>3.0150753768844218</v>
      </c>
      <c r="D8" s="103">
        <v>3.8</v>
      </c>
      <c r="E8" s="103">
        <v>6.7</v>
      </c>
      <c r="F8" s="103">
        <v>6.4</v>
      </c>
      <c r="G8" s="103">
        <v>3.7</v>
      </c>
      <c r="H8" s="103">
        <v>0</v>
      </c>
      <c r="I8" s="103">
        <v>1.0204081632653061</v>
      </c>
      <c r="J8" s="206">
        <v>1.5</v>
      </c>
      <c r="K8" s="52">
        <f>C46</f>
        <v>4.2</v>
      </c>
      <c r="L8" s="23">
        <f t="shared" si="0"/>
        <v>2.7</v>
      </c>
    </row>
    <row r="9" spans="1:12" x14ac:dyDescent="0.2">
      <c r="A9" s="123" t="str">
        <f>A5</f>
        <v>かわらない</v>
      </c>
      <c r="B9" s="207">
        <v>52</v>
      </c>
      <c r="C9" s="105">
        <v>60.804020100502512</v>
      </c>
      <c r="D9" s="105">
        <v>57.3</v>
      </c>
      <c r="E9" s="105">
        <v>54.4</v>
      </c>
      <c r="F9" s="105">
        <v>62.6</v>
      </c>
      <c r="G9" s="105">
        <v>54.2</v>
      </c>
      <c r="H9" s="105">
        <v>65.517241379310349</v>
      </c>
      <c r="I9" s="105">
        <v>40.816326530612244</v>
      </c>
      <c r="J9" s="208">
        <v>29.4</v>
      </c>
      <c r="K9" s="53">
        <f>D46</f>
        <v>35.200000000000003</v>
      </c>
      <c r="L9" s="23">
        <f t="shared" si="0"/>
        <v>5.8000000000000043</v>
      </c>
    </row>
    <row r="10" spans="1:12" x14ac:dyDescent="0.2">
      <c r="A10" s="124" t="str">
        <f>A6</f>
        <v>苦しくなった</v>
      </c>
      <c r="B10" s="209">
        <v>42.4</v>
      </c>
      <c r="C10" s="107">
        <v>32.663316582914575</v>
      </c>
      <c r="D10" s="107">
        <v>36</v>
      </c>
      <c r="E10" s="107">
        <v>37.200000000000003</v>
      </c>
      <c r="F10" s="107">
        <v>29.2</v>
      </c>
      <c r="G10" s="107">
        <v>41.1</v>
      </c>
      <c r="H10" s="107">
        <v>33.333333333333329</v>
      </c>
      <c r="I10" s="107">
        <v>53.061224489795919</v>
      </c>
      <c r="J10" s="210">
        <v>65.2</v>
      </c>
      <c r="K10" s="54">
        <f>E46</f>
        <v>59.2</v>
      </c>
      <c r="L10" s="23">
        <f t="shared" si="0"/>
        <v>-6</v>
      </c>
    </row>
    <row r="11" spans="1:12" x14ac:dyDescent="0.2">
      <c r="A11" s="121" t="s">
        <v>14</v>
      </c>
      <c r="B11" s="204" t="s">
        <v>155</v>
      </c>
      <c r="C11" s="43" t="s">
        <v>172</v>
      </c>
      <c r="D11" s="43" t="s">
        <v>181</v>
      </c>
      <c r="E11" s="43" t="s">
        <v>182</v>
      </c>
      <c r="F11" s="43" t="s">
        <v>183</v>
      </c>
      <c r="G11" s="43" t="s">
        <v>192</v>
      </c>
      <c r="H11" s="43" t="s">
        <v>195</v>
      </c>
      <c r="I11" s="43" t="s">
        <v>196</v>
      </c>
      <c r="J11" s="45" t="s">
        <v>211</v>
      </c>
      <c r="K11" s="46" t="s">
        <v>212</v>
      </c>
      <c r="L11" s="23"/>
    </row>
    <row r="12" spans="1:12" x14ac:dyDescent="0.2">
      <c r="A12" s="122" t="str">
        <f>A8</f>
        <v>楽になった</v>
      </c>
      <c r="B12" s="205">
        <v>4.0999999999999996</v>
      </c>
      <c r="C12" s="103">
        <v>3.1372549019607843</v>
      </c>
      <c r="D12" s="103">
        <v>4.8</v>
      </c>
      <c r="E12" s="103">
        <v>2.4</v>
      </c>
      <c r="F12" s="103">
        <v>3.8</v>
      </c>
      <c r="G12" s="103">
        <v>0.7</v>
      </c>
      <c r="H12" s="103">
        <v>1.2048192771084338</v>
      </c>
      <c r="I12" s="103">
        <v>2.8469750889679712</v>
      </c>
      <c r="J12" s="206">
        <v>1.2</v>
      </c>
      <c r="K12" s="52">
        <f>C48</f>
        <v>3.2</v>
      </c>
      <c r="L12" s="23">
        <f t="shared" si="0"/>
        <v>2</v>
      </c>
    </row>
    <row r="13" spans="1:12" x14ac:dyDescent="0.2">
      <c r="A13" s="123" t="str">
        <f>A9</f>
        <v>かわらない</v>
      </c>
      <c r="B13" s="207">
        <v>49.2</v>
      </c>
      <c r="C13" s="105">
        <v>56.862745098039213</v>
      </c>
      <c r="D13" s="105">
        <v>54</v>
      </c>
      <c r="E13" s="105">
        <v>53.3</v>
      </c>
      <c r="F13" s="105">
        <v>55.5</v>
      </c>
      <c r="G13" s="105">
        <v>58.3</v>
      </c>
      <c r="H13" s="105">
        <v>58.23293172690763</v>
      </c>
      <c r="I13" s="105">
        <v>43.060498220640568</v>
      </c>
      <c r="J13" s="208">
        <v>30.3</v>
      </c>
      <c r="K13" s="53">
        <f>D48</f>
        <v>32.299999999999997</v>
      </c>
      <c r="L13" s="23">
        <f t="shared" si="0"/>
        <v>1.9999999999999964</v>
      </c>
    </row>
    <row r="14" spans="1:12" x14ac:dyDescent="0.2">
      <c r="A14" s="124" t="str">
        <f>A10</f>
        <v>苦しくなった</v>
      </c>
      <c r="B14" s="209">
        <v>46.1</v>
      </c>
      <c r="C14" s="107">
        <v>37.254901960784316</v>
      </c>
      <c r="D14" s="107">
        <v>37.9</v>
      </c>
      <c r="E14" s="107">
        <v>40.700000000000003</v>
      </c>
      <c r="F14" s="107">
        <v>38.6</v>
      </c>
      <c r="G14" s="107">
        <v>38.799999999999997</v>
      </c>
      <c r="H14" s="107">
        <v>38.152610441767074</v>
      </c>
      <c r="I14" s="107">
        <v>51.245551601423486</v>
      </c>
      <c r="J14" s="210">
        <v>66.5</v>
      </c>
      <c r="K14" s="54">
        <f>E48</f>
        <v>63.7</v>
      </c>
      <c r="L14" s="23">
        <f t="shared" si="0"/>
        <v>-2.7999999999999972</v>
      </c>
    </row>
    <row r="15" spans="1:12" x14ac:dyDescent="0.2">
      <c r="A15" s="121" t="s">
        <v>15</v>
      </c>
      <c r="B15" s="204" t="s">
        <v>155</v>
      </c>
      <c r="C15" s="43" t="s">
        <v>172</v>
      </c>
      <c r="D15" s="43" t="s">
        <v>181</v>
      </c>
      <c r="E15" s="43" t="s">
        <v>182</v>
      </c>
      <c r="F15" s="43" t="s">
        <v>183</v>
      </c>
      <c r="G15" s="43" t="s">
        <v>192</v>
      </c>
      <c r="H15" s="43" t="s">
        <v>195</v>
      </c>
      <c r="I15" s="43" t="s">
        <v>196</v>
      </c>
      <c r="J15" s="45" t="s">
        <v>211</v>
      </c>
      <c r="K15" s="46" t="s">
        <v>212</v>
      </c>
      <c r="L15" s="23"/>
    </row>
    <row r="16" spans="1:12" x14ac:dyDescent="0.2">
      <c r="A16" s="122" t="str">
        <f>A12</f>
        <v>楽になった</v>
      </c>
      <c r="B16" s="205">
        <v>2.6</v>
      </c>
      <c r="C16" s="103">
        <v>3.296703296703297</v>
      </c>
      <c r="D16" s="103">
        <v>4.5999999999999996</v>
      </c>
      <c r="E16" s="103">
        <v>3.3</v>
      </c>
      <c r="F16" s="103">
        <v>3.5</v>
      </c>
      <c r="G16" s="103">
        <v>1.9</v>
      </c>
      <c r="H16" s="103">
        <v>1.6</v>
      </c>
      <c r="I16" s="103">
        <v>0.9375</v>
      </c>
      <c r="J16" s="206">
        <v>1.2</v>
      </c>
      <c r="K16" s="52">
        <f>C50</f>
        <v>1.9</v>
      </c>
      <c r="L16" s="23">
        <f t="shared" si="0"/>
        <v>0.7</v>
      </c>
    </row>
    <row r="17" spans="1:14" x14ac:dyDescent="0.2">
      <c r="A17" s="123" t="str">
        <f>A13</f>
        <v>かわらない</v>
      </c>
      <c r="B17" s="207">
        <v>53.3</v>
      </c>
      <c r="C17" s="105">
        <v>57.509157509157504</v>
      </c>
      <c r="D17" s="105">
        <v>52.9</v>
      </c>
      <c r="E17" s="105">
        <v>53.8</v>
      </c>
      <c r="F17" s="105">
        <v>55.8</v>
      </c>
      <c r="G17" s="105">
        <v>51.5</v>
      </c>
      <c r="H17" s="105">
        <v>56.000000000000007</v>
      </c>
      <c r="I17" s="105">
        <v>45.3125</v>
      </c>
      <c r="J17" s="208">
        <v>40.700000000000003</v>
      </c>
      <c r="K17" s="53">
        <f>D50</f>
        <v>39.299999999999997</v>
      </c>
      <c r="L17" s="23">
        <f t="shared" si="0"/>
        <v>-1.4000000000000057</v>
      </c>
    </row>
    <row r="18" spans="1:14" x14ac:dyDescent="0.2">
      <c r="A18" s="124" t="str">
        <f>A14</f>
        <v>苦しくなった</v>
      </c>
      <c r="B18" s="209">
        <v>43.4</v>
      </c>
      <c r="C18" s="107">
        <v>38.827838827838832</v>
      </c>
      <c r="D18" s="107">
        <v>41.3</v>
      </c>
      <c r="E18" s="107">
        <v>41</v>
      </c>
      <c r="F18" s="107">
        <v>40</v>
      </c>
      <c r="G18" s="107">
        <v>45.8</v>
      </c>
      <c r="H18" s="107">
        <v>39.200000000000003</v>
      </c>
      <c r="I18" s="107">
        <v>52.1875</v>
      </c>
      <c r="J18" s="210">
        <v>57.7</v>
      </c>
      <c r="K18" s="54">
        <f>E50</f>
        <v>56.6</v>
      </c>
      <c r="L18" s="23">
        <f t="shared" si="0"/>
        <v>-1.1000000000000014</v>
      </c>
    </row>
    <row r="19" spans="1:14" x14ac:dyDescent="0.2">
      <c r="A19" s="121" t="s">
        <v>16</v>
      </c>
      <c r="B19" s="204" t="s">
        <v>155</v>
      </c>
      <c r="C19" s="43" t="s">
        <v>172</v>
      </c>
      <c r="D19" s="43" t="s">
        <v>181</v>
      </c>
      <c r="E19" s="43" t="s">
        <v>182</v>
      </c>
      <c r="F19" s="43" t="s">
        <v>183</v>
      </c>
      <c r="G19" s="43" t="s">
        <v>192</v>
      </c>
      <c r="H19" s="43" t="s">
        <v>195</v>
      </c>
      <c r="I19" s="43" t="s">
        <v>196</v>
      </c>
      <c r="J19" s="45" t="s">
        <v>211</v>
      </c>
      <c r="K19" s="46" t="s">
        <v>212</v>
      </c>
      <c r="L19" s="23"/>
    </row>
    <row r="20" spans="1:14" x14ac:dyDescent="0.2">
      <c r="A20" s="122" t="str">
        <f>A16</f>
        <v>楽になった</v>
      </c>
      <c r="B20" s="205">
        <v>1</v>
      </c>
      <c r="C20" s="103">
        <v>2.4767801857585141</v>
      </c>
      <c r="D20" s="103">
        <v>2.7</v>
      </c>
      <c r="E20" s="103">
        <v>2.7</v>
      </c>
      <c r="F20" s="103">
        <v>1</v>
      </c>
      <c r="G20" s="103">
        <v>0.7</v>
      </c>
      <c r="H20" s="103">
        <v>1.8237082066869299</v>
      </c>
      <c r="I20" s="103">
        <v>1.4204545454545454</v>
      </c>
      <c r="J20" s="206">
        <v>0.6</v>
      </c>
      <c r="K20" s="52">
        <f>C52</f>
        <v>1.6</v>
      </c>
      <c r="L20" s="23">
        <f t="shared" si="0"/>
        <v>1</v>
      </c>
    </row>
    <row r="21" spans="1:14" x14ac:dyDescent="0.2">
      <c r="A21" s="123" t="str">
        <f>A17</f>
        <v>かわらない</v>
      </c>
      <c r="B21" s="207">
        <v>46.5</v>
      </c>
      <c r="C21" s="105">
        <v>50.464396284829725</v>
      </c>
      <c r="D21" s="105">
        <v>49.2</v>
      </c>
      <c r="E21" s="105">
        <v>53</v>
      </c>
      <c r="F21" s="105">
        <v>52.1</v>
      </c>
      <c r="G21" s="105">
        <v>52.7</v>
      </c>
      <c r="H21" s="105">
        <v>56.534954407294833</v>
      </c>
      <c r="I21" s="105">
        <v>48.011363636363633</v>
      </c>
      <c r="J21" s="208">
        <v>33.5</v>
      </c>
      <c r="K21" s="53">
        <f>D52</f>
        <v>38.5</v>
      </c>
      <c r="L21" s="23">
        <f t="shared" si="0"/>
        <v>5</v>
      </c>
    </row>
    <row r="22" spans="1:14" x14ac:dyDescent="0.2">
      <c r="A22" s="124" t="str">
        <f>A18</f>
        <v>苦しくなった</v>
      </c>
      <c r="B22" s="209">
        <v>52.1</v>
      </c>
      <c r="C22" s="107">
        <v>44.582043343653247</v>
      </c>
      <c r="D22" s="107">
        <v>46.3</v>
      </c>
      <c r="E22" s="107">
        <v>43</v>
      </c>
      <c r="F22" s="107">
        <v>43.7</v>
      </c>
      <c r="G22" s="107">
        <v>45.6</v>
      </c>
      <c r="H22" s="107">
        <v>39.209726443769</v>
      </c>
      <c r="I22" s="107">
        <v>49.43181818181818</v>
      </c>
      <c r="J22" s="210">
        <v>64.099999999999994</v>
      </c>
      <c r="K22" s="54">
        <f>E52</f>
        <v>57.5</v>
      </c>
      <c r="L22" s="23">
        <f t="shared" si="0"/>
        <v>-6.5999999999999943</v>
      </c>
    </row>
    <row r="23" spans="1:14" x14ac:dyDescent="0.2">
      <c r="A23" s="121" t="s">
        <v>17</v>
      </c>
      <c r="B23" s="204" t="s">
        <v>155</v>
      </c>
      <c r="C23" s="43" t="s">
        <v>172</v>
      </c>
      <c r="D23" s="43" t="s">
        <v>181</v>
      </c>
      <c r="E23" s="43" t="s">
        <v>182</v>
      </c>
      <c r="F23" s="43" t="s">
        <v>183</v>
      </c>
      <c r="G23" s="43" t="s">
        <v>192</v>
      </c>
      <c r="H23" s="43" t="s">
        <v>195</v>
      </c>
      <c r="I23" s="43" t="s">
        <v>196</v>
      </c>
      <c r="J23" s="45" t="s">
        <v>211</v>
      </c>
      <c r="K23" s="46" t="s">
        <v>212</v>
      </c>
      <c r="L23" s="23"/>
    </row>
    <row r="24" spans="1:14" x14ac:dyDescent="0.2">
      <c r="A24" s="122" t="str">
        <f>A20</f>
        <v>楽になった</v>
      </c>
      <c r="B24" s="205">
        <v>1.5</v>
      </c>
      <c r="C24" s="103">
        <v>2.3178807947019866</v>
      </c>
      <c r="D24" s="103">
        <v>0.8</v>
      </c>
      <c r="E24" s="103">
        <v>3.9</v>
      </c>
      <c r="F24" s="103">
        <v>2</v>
      </c>
      <c r="G24" s="103">
        <v>1.9</v>
      </c>
      <c r="H24" s="103">
        <v>1.0471204188481675</v>
      </c>
      <c r="I24" s="103">
        <v>1.2698412698412698</v>
      </c>
      <c r="J24" s="206">
        <v>1</v>
      </c>
      <c r="K24" s="52">
        <f>C54</f>
        <v>1.1000000000000001</v>
      </c>
      <c r="L24" s="23">
        <f>K24-J24</f>
        <v>0.10000000000000009</v>
      </c>
    </row>
    <row r="25" spans="1:14" x14ac:dyDescent="0.2">
      <c r="A25" s="123" t="str">
        <f>A21</f>
        <v>かわらない</v>
      </c>
      <c r="B25" s="207">
        <v>51.5</v>
      </c>
      <c r="C25" s="105">
        <v>53.311258278145687</v>
      </c>
      <c r="D25" s="105">
        <v>52.1</v>
      </c>
      <c r="E25" s="105">
        <v>52.1</v>
      </c>
      <c r="F25" s="105">
        <v>56.6</v>
      </c>
      <c r="G25" s="105">
        <v>57.5</v>
      </c>
      <c r="H25" s="105">
        <v>66.230366492146601</v>
      </c>
      <c r="I25" s="105">
        <v>44.444444444444443</v>
      </c>
      <c r="J25" s="208">
        <v>37.6</v>
      </c>
      <c r="K25" s="53">
        <f>D54</f>
        <v>38.5</v>
      </c>
      <c r="L25" s="23">
        <f t="shared" si="0"/>
        <v>0.89999999999999858</v>
      </c>
    </row>
    <row r="26" spans="1:14" x14ac:dyDescent="0.2">
      <c r="A26" s="124" t="str">
        <f>A22</f>
        <v>苦しくなった</v>
      </c>
      <c r="B26" s="209">
        <v>45.5</v>
      </c>
      <c r="C26" s="107">
        <v>41.721854304635762</v>
      </c>
      <c r="D26" s="107">
        <v>43.8</v>
      </c>
      <c r="E26" s="107">
        <v>41</v>
      </c>
      <c r="F26" s="107">
        <v>37</v>
      </c>
      <c r="G26" s="107">
        <v>35.1</v>
      </c>
      <c r="H26" s="107">
        <v>31.413612565445025</v>
      </c>
      <c r="I26" s="107">
        <v>52.698412698412703</v>
      </c>
      <c r="J26" s="210">
        <v>57.5</v>
      </c>
      <c r="K26" s="54">
        <f>E54</f>
        <v>58.1</v>
      </c>
      <c r="L26" s="23">
        <f>K26-J26</f>
        <v>0.60000000000000142</v>
      </c>
    </row>
    <row r="28" spans="1:14" x14ac:dyDescent="0.2">
      <c r="A28" s="3" t="s">
        <v>18</v>
      </c>
      <c r="B28" s="1" t="str">
        <f>B1</f>
        <v>くらしの前年比較</v>
      </c>
      <c r="C28" s="7"/>
      <c r="D28" s="176"/>
      <c r="E28" s="7"/>
      <c r="F28" s="7"/>
      <c r="G28" s="8" t="s">
        <v>19</v>
      </c>
    </row>
    <row r="29" spans="1:14" ht="21.6" x14ac:dyDescent="0.2">
      <c r="A29" s="10" t="s">
        <v>20</v>
      </c>
      <c r="B29" s="47" t="s">
        <v>3</v>
      </c>
      <c r="C29" s="48" t="s">
        <v>21</v>
      </c>
      <c r="D29" s="49" t="s">
        <v>13</v>
      </c>
      <c r="E29" s="50" t="s">
        <v>22</v>
      </c>
      <c r="F29" s="49" t="s">
        <v>23</v>
      </c>
      <c r="G29" s="51" t="s">
        <v>0</v>
      </c>
      <c r="H29" s="19" t="s">
        <v>32</v>
      </c>
      <c r="I29" s="10" t="str">
        <f>A29</f>
        <v>【性別】</v>
      </c>
      <c r="J29" s="48" t="str">
        <f>C29</f>
        <v>楽になった</v>
      </c>
      <c r="K29" s="49" t="str">
        <f t="shared" ref="K29:N29" si="1">D29</f>
        <v>かわらない</v>
      </c>
      <c r="L29" s="50" t="str">
        <f t="shared" si="1"/>
        <v>苦しくなった</v>
      </c>
      <c r="M29" s="49" t="str">
        <f t="shared" si="1"/>
        <v>わからない</v>
      </c>
      <c r="N29" s="51" t="str">
        <f t="shared" si="1"/>
        <v>無回答</v>
      </c>
    </row>
    <row r="30" spans="1:14" ht="13.5" customHeight="1" x14ac:dyDescent="0.2">
      <c r="A30" s="278" t="str">
        <f>"全体（n = "&amp;TEXT(B30,"#,###")&amp;" ）　"</f>
        <v>全体（n = 1,699 ）　</v>
      </c>
      <c r="B30" s="200">
        <v>1699</v>
      </c>
      <c r="C30" s="29">
        <v>32</v>
      </c>
      <c r="D30" s="30">
        <v>653</v>
      </c>
      <c r="E30" s="30">
        <v>976</v>
      </c>
      <c r="F30" s="30">
        <v>31</v>
      </c>
      <c r="G30" s="31">
        <v>7</v>
      </c>
      <c r="I30" s="55" t="str">
        <f>A30</f>
        <v>全体（n = 1,699 ）　</v>
      </c>
      <c r="J30" s="58">
        <f>C31</f>
        <v>1.9</v>
      </c>
      <c r="K30" s="59">
        <f t="shared" ref="K30:N30" si="2">D31</f>
        <v>38.4</v>
      </c>
      <c r="L30" s="60">
        <f t="shared" si="2"/>
        <v>57.4</v>
      </c>
      <c r="M30" s="59">
        <f t="shared" si="2"/>
        <v>1.8</v>
      </c>
      <c r="N30" s="61">
        <f t="shared" si="2"/>
        <v>0.4</v>
      </c>
    </row>
    <row r="31" spans="1:14" ht="13.5" customHeight="1" x14ac:dyDescent="0.2">
      <c r="A31" s="279"/>
      <c r="B31" s="33">
        <v>100</v>
      </c>
      <c r="C31" s="18">
        <v>1.9</v>
      </c>
      <c r="D31" s="185">
        <v>38.4</v>
      </c>
      <c r="E31" s="185">
        <v>57.4</v>
      </c>
      <c r="F31" s="185">
        <v>1.8</v>
      </c>
      <c r="G31" s="186">
        <v>0.4</v>
      </c>
      <c r="I31" s="56" t="str">
        <f>A32</f>
        <v>男性（n = 743 ）　</v>
      </c>
      <c r="J31" s="62">
        <f>C33</f>
        <v>1.9</v>
      </c>
      <c r="K31" s="63">
        <f t="shared" ref="K31:N31" si="3">D33</f>
        <v>41.9</v>
      </c>
      <c r="L31" s="64">
        <f t="shared" si="3"/>
        <v>54.4</v>
      </c>
      <c r="M31" s="63">
        <f t="shared" si="3"/>
        <v>1.7</v>
      </c>
      <c r="N31" s="65">
        <f t="shared" si="3"/>
        <v>0.1</v>
      </c>
    </row>
    <row r="32" spans="1:14" ht="13.5" customHeight="1" x14ac:dyDescent="0.2">
      <c r="A32" s="274" t="str">
        <f>"男性（n = "&amp;TEXT(B32,"#,###")&amp;" ）　"</f>
        <v>男性（n = 743 ）　</v>
      </c>
      <c r="B32" s="32">
        <v>743</v>
      </c>
      <c r="C32" s="26">
        <v>14</v>
      </c>
      <c r="D32" s="27">
        <v>311</v>
      </c>
      <c r="E32" s="27">
        <v>404</v>
      </c>
      <c r="F32" s="27">
        <v>13</v>
      </c>
      <c r="G32" s="28">
        <v>1</v>
      </c>
      <c r="H32" s="158"/>
      <c r="I32" s="57" t="str">
        <f>A34</f>
        <v>女性（n = 921 ）　</v>
      </c>
      <c r="J32" s="66">
        <f>C35</f>
        <v>2</v>
      </c>
      <c r="K32" s="67">
        <f t="shared" ref="K32:N32" si="4">D35</f>
        <v>36</v>
      </c>
      <c r="L32" s="68">
        <f t="shared" si="4"/>
        <v>59.8</v>
      </c>
      <c r="M32" s="67">
        <f t="shared" si="4"/>
        <v>1.6</v>
      </c>
      <c r="N32" s="69">
        <f t="shared" si="4"/>
        <v>0.5</v>
      </c>
    </row>
    <row r="33" spans="1:14" x14ac:dyDescent="0.2">
      <c r="A33" s="275"/>
      <c r="B33" s="18">
        <v>100</v>
      </c>
      <c r="C33" s="18">
        <v>1.9</v>
      </c>
      <c r="D33" s="185">
        <v>41.9</v>
      </c>
      <c r="E33" s="185">
        <v>54.4</v>
      </c>
      <c r="F33" s="185">
        <v>1.7</v>
      </c>
      <c r="G33" s="186">
        <v>0.1</v>
      </c>
      <c r="H33" s="2"/>
    </row>
    <row r="34" spans="1:14" ht="13.5" customHeight="1" x14ac:dyDescent="0.2">
      <c r="A34" s="274" t="str">
        <f>"女性（n = "&amp;TEXT(B34,"#,###")&amp;" ）　"</f>
        <v>女性（n = 921 ）　</v>
      </c>
      <c r="B34" s="32">
        <v>921</v>
      </c>
      <c r="C34" s="26">
        <v>18</v>
      </c>
      <c r="D34" s="27">
        <v>332</v>
      </c>
      <c r="E34" s="27">
        <v>551</v>
      </c>
      <c r="F34" s="27">
        <v>15</v>
      </c>
      <c r="G34" s="28">
        <v>5</v>
      </c>
      <c r="H34" s="158"/>
    </row>
    <row r="35" spans="1:14" x14ac:dyDescent="0.2">
      <c r="A35" s="275"/>
      <c r="B35" s="18">
        <v>100</v>
      </c>
      <c r="C35" s="18">
        <v>2</v>
      </c>
      <c r="D35" s="185">
        <v>36</v>
      </c>
      <c r="E35" s="185">
        <v>59.8</v>
      </c>
      <c r="F35" s="185">
        <v>1.6</v>
      </c>
      <c r="G35" s="186">
        <v>0.5</v>
      </c>
    </row>
    <row r="36" spans="1:14" x14ac:dyDescent="0.2">
      <c r="C36" s="156">
        <v>1</v>
      </c>
      <c r="D36" s="156">
        <v>2</v>
      </c>
      <c r="E36" s="156">
        <v>3</v>
      </c>
      <c r="F36" s="156">
        <v>4</v>
      </c>
    </row>
    <row r="37" spans="1:14" x14ac:dyDescent="0.2">
      <c r="A37" s="3" t="s">
        <v>24</v>
      </c>
      <c r="B37" s="1" t="str">
        <f>B28</f>
        <v>くらしの前年比較</v>
      </c>
      <c r="C37" s="7"/>
      <c r="D37" s="7"/>
      <c r="E37" s="7"/>
      <c r="F37" s="7"/>
      <c r="G37" s="8" t="s">
        <v>1</v>
      </c>
    </row>
    <row r="38" spans="1:14" ht="21.6" x14ac:dyDescent="0.2">
      <c r="A38" s="10" t="s">
        <v>25</v>
      </c>
      <c r="B38" s="47" t="str">
        <f>B29</f>
        <v>調査数</v>
      </c>
      <c r="C38" s="48" t="str">
        <f>C29</f>
        <v>楽になった</v>
      </c>
      <c r="D38" s="49" t="str">
        <f>D29</f>
        <v>かわらない</v>
      </c>
      <c r="E38" s="50" t="str">
        <f>E29</f>
        <v>苦しくなった</v>
      </c>
      <c r="F38" s="49" t="str">
        <f>F29</f>
        <v>わからない</v>
      </c>
      <c r="G38" s="51" t="str">
        <f>G29</f>
        <v>無回答</v>
      </c>
      <c r="H38" s="19" t="s">
        <v>32</v>
      </c>
      <c r="I38" s="10" t="str">
        <f>A38</f>
        <v>【年代別】</v>
      </c>
      <c r="J38" s="48" t="str">
        <f>C38</f>
        <v>楽になった</v>
      </c>
      <c r="K38" s="49" t="str">
        <f t="shared" ref="K38:N38" si="5">D38</f>
        <v>かわらない</v>
      </c>
      <c r="L38" s="50" t="str">
        <f t="shared" si="5"/>
        <v>苦しくなった</v>
      </c>
      <c r="M38" s="49" t="str">
        <f t="shared" si="5"/>
        <v>わからない</v>
      </c>
      <c r="N38" s="51" t="str">
        <f t="shared" si="5"/>
        <v>無回答</v>
      </c>
    </row>
    <row r="39" spans="1:14" ht="13.5" customHeight="1" x14ac:dyDescent="0.2">
      <c r="A39" s="276" t="str">
        <f>"全体（n = "&amp;TEXT(B39,"#,###")&amp;" ）　"</f>
        <v>全体（n = 1,699 ）　</v>
      </c>
      <c r="B39" s="200">
        <v>1699</v>
      </c>
      <c r="C39" s="29">
        <v>32</v>
      </c>
      <c r="D39" s="30">
        <v>653</v>
      </c>
      <c r="E39" s="30">
        <v>976</v>
      </c>
      <c r="F39" s="30">
        <v>31</v>
      </c>
      <c r="G39" s="31">
        <v>7</v>
      </c>
      <c r="I39" s="55" t="str">
        <f>A39</f>
        <v>全体（n = 1,699 ）　</v>
      </c>
      <c r="J39" s="58">
        <f>C40</f>
        <v>1.9</v>
      </c>
      <c r="K39" s="59">
        <f t="shared" ref="K39:N39" si="6">D40</f>
        <v>38.4</v>
      </c>
      <c r="L39" s="60">
        <f t="shared" si="6"/>
        <v>57.4</v>
      </c>
      <c r="M39" s="59">
        <f t="shared" si="6"/>
        <v>1.8</v>
      </c>
      <c r="N39" s="61">
        <f t="shared" si="6"/>
        <v>0.4</v>
      </c>
    </row>
    <row r="40" spans="1:14" ht="13.5" customHeight="1" x14ac:dyDescent="0.2">
      <c r="A40" s="277"/>
      <c r="B40" s="33">
        <v>100</v>
      </c>
      <c r="C40" s="18">
        <v>1.9</v>
      </c>
      <c r="D40" s="185">
        <v>38.4</v>
      </c>
      <c r="E40" s="185">
        <v>57.4</v>
      </c>
      <c r="F40" s="185">
        <v>1.8</v>
      </c>
      <c r="G40" s="186">
        <v>0.4</v>
      </c>
      <c r="I40" s="70" t="str">
        <f>A41</f>
        <v>18～19歳（n = 22 ）　</v>
      </c>
      <c r="J40" s="72">
        <f>C42</f>
        <v>0</v>
      </c>
      <c r="K40" s="73">
        <f t="shared" ref="K40:N40" si="7">D42</f>
        <v>68.2</v>
      </c>
      <c r="L40" s="74">
        <f t="shared" si="7"/>
        <v>22.7</v>
      </c>
      <c r="M40" s="73">
        <f t="shared" si="7"/>
        <v>9.1</v>
      </c>
      <c r="N40" s="75">
        <f t="shared" si="7"/>
        <v>0</v>
      </c>
    </row>
    <row r="41" spans="1:14" ht="13.5" customHeight="1" x14ac:dyDescent="0.2">
      <c r="A41" s="274" t="str">
        <f>"18～19歳（n = "&amp;TEXT(B41,"#,###")&amp;" ）　"</f>
        <v>18～19歳（n = 22 ）　</v>
      </c>
      <c r="B41" s="32">
        <v>22</v>
      </c>
      <c r="C41" s="26">
        <v>0</v>
      </c>
      <c r="D41" s="27">
        <v>15</v>
      </c>
      <c r="E41" s="27">
        <v>5</v>
      </c>
      <c r="F41" s="27">
        <v>2</v>
      </c>
      <c r="G41" s="28">
        <v>0</v>
      </c>
      <c r="H41" s="158">
        <v>1</v>
      </c>
      <c r="I41" s="71" t="str">
        <f>A43</f>
        <v>20～29歳（n = 83 ）　</v>
      </c>
      <c r="J41" s="76">
        <f>C44</f>
        <v>1.2</v>
      </c>
      <c r="K41" s="77">
        <f t="shared" ref="K41:N41" si="8">D44</f>
        <v>55.4</v>
      </c>
      <c r="L41" s="78">
        <f t="shared" si="8"/>
        <v>41</v>
      </c>
      <c r="M41" s="77">
        <f t="shared" si="8"/>
        <v>2.4</v>
      </c>
      <c r="N41" s="79">
        <f t="shared" si="8"/>
        <v>0</v>
      </c>
    </row>
    <row r="42" spans="1:14" ht="13.5" customHeight="1" x14ac:dyDescent="0.2">
      <c r="A42" s="275"/>
      <c r="B42" s="18">
        <v>100</v>
      </c>
      <c r="C42" s="18">
        <v>0</v>
      </c>
      <c r="D42" s="185">
        <v>68.2</v>
      </c>
      <c r="E42" s="185">
        <v>22.7</v>
      </c>
      <c r="F42" s="185">
        <v>9.1</v>
      </c>
      <c r="G42" s="186">
        <v>0</v>
      </c>
      <c r="H42" s="2"/>
      <c r="I42" s="71" t="str">
        <f>A45</f>
        <v>30～39歳（n = 142 ）　</v>
      </c>
      <c r="J42" s="76">
        <f>C46</f>
        <v>4.2</v>
      </c>
      <c r="K42" s="77">
        <f t="shared" ref="K42:N42" si="9">D46</f>
        <v>35.200000000000003</v>
      </c>
      <c r="L42" s="78">
        <f t="shared" si="9"/>
        <v>59.2</v>
      </c>
      <c r="M42" s="77">
        <f t="shared" si="9"/>
        <v>1.4</v>
      </c>
      <c r="N42" s="79">
        <f t="shared" si="9"/>
        <v>0</v>
      </c>
    </row>
    <row r="43" spans="1:14" ht="13.5" customHeight="1" x14ac:dyDescent="0.2">
      <c r="A43" s="274" t="str">
        <f>"20～29歳（n = "&amp;TEXT(B43,"#,###")&amp;" ）　"</f>
        <v>20～29歳（n = 83 ）　</v>
      </c>
      <c r="B43" s="32">
        <v>83</v>
      </c>
      <c r="C43" s="29">
        <v>1</v>
      </c>
      <c r="D43" s="30">
        <v>46</v>
      </c>
      <c r="E43" s="30">
        <v>34</v>
      </c>
      <c r="F43" s="30">
        <v>2</v>
      </c>
      <c r="G43" s="31">
        <v>0</v>
      </c>
      <c r="H43" s="158">
        <v>2</v>
      </c>
      <c r="I43" s="71" t="str">
        <f>A47</f>
        <v>40～49歳（n = 248 ）　</v>
      </c>
      <c r="J43" s="76">
        <f>C48</f>
        <v>3.2</v>
      </c>
      <c r="K43" s="77">
        <f t="shared" ref="K43:N43" si="10">D48</f>
        <v>32.299999999999997</v>
      </c>
      <c r="L43" s="78">
        <f t="shared" si="10"/>
        <v>63.7</v>
      </c>
      <c r="M43" s="77">
        <f t="shared" si="10"/>
        <v>0.8</v>
      </c>
      <c r="N43" s="79">
        <f t="shared" si="10"/>
        <v>0</v>
      </c>
    </row>
    <row r="44" spans="1:14" ht="13.5" customHeight="1" x14ac:dyDescent="0.2">
      <c r="A44" s="275"/>
      <c r="B44" s="18">
        <v>100</v>
      </c>
      <c r="C44" s="18">
        <v>1.2</v>
      </c>
      <c r="D44" s="185">
        <v>55.4</v>
      </c>
      <c r="E44" s="185">
        <v>41</v>
      </c>
      <c r="F44" s="185">
        <v>2.4</v>
      </c>
      <c r="G44" s="186">
        <v>0</v>
      </c>
      <c r="H44" s="2"/>
      <c r="I44" s="71" t="str">
        <f>A49</f>
        <v>50～59歳（n = 318 ）　</v>
      </c>
      <c r="J44" s="76">
        <f>C50</f>
        <v>1.9</v>
      </c>
      <c r="K44" s="77">
        <f t="shared" ref="K44:N44" si="11">D50</f>
        <v>39.299999999999997</v>
      </c>
      <c r="L44" s="78">
        <f t="shared" si="11"/>
        <v>56.6</v>
      </c>
      <c r="M44" s="77">
        <f t="shared" si="11"/>
        <v>2.2000000000000002</v>
      </c>
      <c r="N44" s="79">
        <f t="shared" si="11"/>
        <v>0</v>
      </c>
    </row>
    <row r="45" spans="1:14" ht="13.5" customHeight="1" x14ac:dyDescent="0.2">
      <c r="A45" s="274" t="str">
        <f>"30～39歳（n = "&amp;TEXT(B45,"#,###")&amp;" ）　"</f>
        <v>30～39歳（n = 142 ）　</v>
      </c>
      <c r="B45" s="32">
        <v>142</v>
      </c>
      <c r="C45" s="26">
        <v>6</v>
      </c>
      <c r="D45" s="27">
        <v>50</v>
      </c>
      <c r="E45" s="27">
        <v>84</v>
      </c>
      <c r="F45" s="27">
        <v>2</v>
      </c>
      <c r="G45" s="28">
        <v>0</v>
      </c>
      <c r="H45" s="158">
        <v>3</v>
      </c>
      <c r="I45" s="71" t="str">
        <f>A51</f>
        <v>60～69歳（n = 322 ）　</v>
      </c>
      <c r="J45" s="76">
        <f>C52</f>
        <v>1.6</v>
      </c>
      <c r="K45" s="77">
        <f t="shared" ref="K45:N45" si="12">D52</f>
        <v>38.5</v>
      </c>
      <c r="L45" s="78">
        <f t="shared" si="12"/>
        <v>57.5</v>
      </c>
      <c r="M45" s="77">
        <f t="shared" si="12"/>
        <v>2.2000000000000002</v>
      </c>
      <c r="N45" s="79">
        <f t="shared" si="12"/>
        <v>0.3</v>
      </c>
    </row>
    <row r="46" spans="1:14" ht="13.5" customHeight="1" x14ac:dyDescent="0.2">
      <c r="A46" s="275"/>
      <c r="B46" s="18">
        <v>100</v>
      </c>
      <c r="C46" s="18">
        <v>4.2</v>
      </c>
      <c r="D46" s="185">
        <v>35.200000000000003</v>
      </c>
      <c r="E46" s="185">
        <v>59.2</v>
      </c>
      <c r="F46" s="185">
        <v>1.4</v>
      </c>
      <c r="G46" s="186">
        <v>0</v>
      </c>
      <c r="H46" s="2"/>
      <c r="I46" s="57" t="str">
        <f>A53</f>
        <v>70歳以上（n = 530 ）　</v>
      </c>
      <c r="J46" s="66">
        <f>C54</f>
        <v>1.1000000000000001</v>
      </c>
      <c r="K46" s="67">
        <f t="shared" ref="K46:N46" si="13">D54</f>
        <v>38.5</v>
      </c>
      <c r="L46" s="68">
        <f t="shared" si="13"/>
        <v>58.1</v>
      </c>
      <c r="M46" s="67">
        <f t="shared" si="13"/>
        <v>1.3</v>
      </c>
      <c r="N46" s="69">
        <f t="shared" si="13"/>
        <v>0.9</v>
      </c>
    </row>
    <row r="47" spans="1:14" ht="13.5" customHeight="1" x14ac:dyDescent="0.2">
      <c r="A47" s="274" t="str">
        <f>"40～49歳（n = "&amp;TEXT(B47,"#,###")&amp;" ）　"</f>
        <v>40～49歳（n = 248 ）　</v>
      </c>
      <c r="B47" s="32">
        <v>248</v>
      </c>
      <c r="C47" s="26">
        <v>8</v>
      </c>
      <c r="D47" s="27">
        <v>80</v>
      </c>
      <c r="E47" s="27">
        <v>158</v>
      </c>
      <c r="F47" s="27">
        <v>2</v>
      </c>
      <c r="G47" s="28">
        <v>0</v>
      </c>
      <c r="H47" s="158">
        <v>4</v>
      </c>
    </row>
    <row r="48" spans="1:14" x14ac:dyDescent="0.2">
      <c r="A48" s="275"/>
      <c r="B48" s="18">
        <v>100</v>
      </c>
      <c r="C48" s="18">
        <v>3.2</v>
      </c>
      <c r="D48" s="185">
        <v>32.299999999999997</v>
      </c>
      <c r="E48" s="185">
        <v>63.7</v>
      </c>
      <c r="F48" s="185">
        <v>0.8</v>
      </c>
      <c r="G48" s="186">
        <v>0</v>
      </c>
      <c r="H48" s="2"/>
    </row>
    <row r="49" spans="1:14" ht="13.5" customHeight="1" x14ac:dyDescent="0.2">
      <c r="A49" s="274" t="str">
        <f>"50～59歳（n = "&amp;TEXT(B49,"#,###")&amp;" ）　"</f>
        <v>50～59歳（n = 318 ）　</v>
      </c>
      <c r="B49" s="32">
        <v>318</v>
      </c>
      <c r="C49" s="26">
        <v>6</v>
      </c>
      <c r="D49" s="27">
        <v>125</v>
      </c>
      <c r="E49" s="27">
        <v>180</v>
      </c>
      <c r="F49" s="27">
        <v>7</v>
      </c>
      <c r="G49" s="28">
        <v>0</v>
      </c>
      <c r="H49" s="158">
        <v>5</v>
      </c>
    </row>
    <row r="50" spans="1:14" x14ac:dyDescent="0.2">
      <c r="A50" s="275"/>
      <c r="B50" s="18">
        <v>100</v>
      </c>
      <c r="C50" s="18">
        <v>1.9</v>
      </c>
      <c r="D50" s="185">
        <v>39.299999999999997</v>
      </c>
      <c r="E50" s="185">
        <v>56.6</v>
      </c>
      <c r="F50" s="185">
        <v>2.2000000000000002</v>
      </c>
      <c r="G50" s="186">
        <v>0</v>
      </c>
      <c r="H50" s="2"/>
    </row>
    <row r="51" spans="1:14" ht="13.5" customHeight="1" x14ac:dyDescent="0.2">
      <c r="A51" s="274" t="str">
        <f>"60～69歳（n = "&amp;TEXT(B51,"#,###")&amp;" ）　"</f>
        <v>60～69歳（n = 322 ）　</v>
      </c>
      <c r="B51" s="32">
        <v>322</v>
      </c>
      <c r="C51" s="26">
        <v>5</v>
      </c>
      <c r="D51" s="27">
        <v>124</v>
      </c>
      <c r="E51" s="27">
        <v>185</v>
      </c>
      <c r="F51" s="27">
        <v>7</v>
      </c>
      <c r="G51" s="28">
        <v>1</v>
      </c>
      <c r="H51" s="158">
        <v>6</v>
      </c>
    </row>
    <row r="52" spans="1:14" x14ac:dyDescent="0.2">
      <c r="A52" s="275"/>
      <c r="B52" s="18">
        <v>100</v>
      </c>
      <c r="C52" s="18">
        <v>1.6</v>
      </c>
      <c r="D52" s="185">
        <v>38.5</v>
      </c>
      <c r="E52" s="185">
        <v>57.5</v>
      </c>
      <c r="F52" s="185">
        <v>2.2000000000000002</v>
      </c>
      <c r="G52" s="186">
        <v>0.3</v>
      </c>
      <c r="H52" s="2"/>
    </row>
    <row r="53" spans="1:14" ht="13.5" customHeight="1" x14ac:dyDescent="0.2">
      <c r="A53" s="274" t="str">
        <f>"70歳以上（n = "&amp;TEXT(B53,"#,###")&amp;" ）　"</f>
        <v>70歳以上（n = 530 ）　</v>
      </c>
      <c r="B53" s="32">
        <v>530</v>
      </c>
      <c r="C53" s="26">
        <v>6</v>
      </c>
      <c r="D53" s="27">
        <v>204</v>
      </c>
      <c r="E53" s="27">
        <v>308</v>
      </c>
      <c r="F53" s="27">
        <v>7</v>
      </c>
      <c r="G53" s="28">
        <v>5</v>
      </c>
      <c r="H53" s="158">
        <v>7</v>
      </c>
    </row>
    <row r="54" spans="1:14" x14ac:dyDescent="0.2">
      <c r="A54" s="275"/>
      <c r="B54" s="18">
        <v>100</v>
      </c>
      <c r="C54" s="18">
        <v>1.1000000000000001</v>
      </c>
      <c r="D54" s="185">
        <v>38.5</v>
      </c>
      <c r="E54" s="185">
        <v>58.1</v>
      </c>
      <c r="F54" s="185">
        <v>1.3</v>
      </c>
      <c r="G54" s="186">
        <v>0.9</v>
      </c>
      <c r="H54" s="2"/>
    </row>
    <row r="55" spans="1:14" x14ac:dyDescent="0.2">
      <c r="A55" s="157"/>
      <c r="B55" s="20"/>
      <c r="C55" s="20"/>
      <c r="D55" s="20"/>
      <c r="E55" s="20"/>
      <c r="F55" s="20"/>
      <c r="G55" s="20"/>
    </row>
    <row r="56" spans="1:14" x14ac:dyDescent="0.2">
      <c r="A56" s="157"/>
      <c r="B56" s="20"/>
      <c r="C56" s="20"/>
      <c r="D56" s="20"/>
      <c r="E56" s="20"/>
      <c r="F56" s="20"/>
      <c r="G56" s="20"/>
    </row>
    <row r="57" spans="1:14" x14ac:dyDescent="0.2">
      <c r="A57" s="157"/>
      <c r="B57" s="20"/>
      <c r="C57" s="20"/>
      <c r="D57" s="20"/>
      <c r="E57" s="20"/>
      <c r="F57" s="20"/>
      <c r="G57" s="20"/>
    </row>
    <row r="58" spans="1:14" x14ac:dyDescent="0.2">
      <c r="A58" s="157"/>
      <c r="B58" s="20"/>
      <c r="C58" s="20"/>
      <c r="D58" s="20"/>
      <c r="E58" s="20"/>
      <c r="F58" s="20"/>
      <c r="G58" s="20"/>
    </row>
    <row r="60" spans="1:14" ht="13.5" customHeight="1" x14ac:dyDescent="0.2">
      <c r="A60" s="3" t="s">
        <v>26</v>
      </c>
      <c r="B60" s="1" t="str">
        <f>B37</f>
        <v>くらしの前年比較</v>
      </c>
      <c r="C60" s="7"/>
      <c r="D60" s="7"/>
      <c r="E60" s="7"/>
      <c r="F60" s="7"/>
      <c r="G60" s="8" t="s">
        <v>19</v>
      </c>
    </row>
    <row r="61" spans="1:14" ht="22.5" customHeight="1" x14ac:dyDescent="0.2">
      <c r="A61" s="11" t="s">
        <v>27</v>
      </c>
      <c r="B61" s="47" t="str">
        <f>B38</f>
        <v>調査数</v>
      </c>
      <c r="C61" s="48" t="str">
        <f>C38</f>
        <v>楽になった</v>
      </c>
      <c r="D61" s="49" t="str">
        <f>D38</f>
        <v>かわらない</v>
      </c>
      <c r="E61" s="50" t="str">
        <f>E38</f>
        <v>苦しくなった</v>
      </c>
      <c r="F61" s="49" t="str">
        <f>F38</f>
        <v>わからない</v>
      </c>
      <c r="G61" s="51" t="str">
        <f>G38</f>
        <v>無回答</v>
      </c>
      <c r="H61" s="19" t="s">
        <v>32</v>
      </c>
      <c r="I61" s="10" t="str">
        <f>A61</f>
        <v>【居住圏域別】</v>
      </c>
      <c r="J61" s="48" t="str">
        <f>C61</f>
        <v>楽になった</v>
      </c>
      <c r="K61" s="49" t="str">
        <f>D61</f>
        <v>かわらない</v>
      </c>
      <c r="L61" s="50" t="str">
        <f>E61</f>
        <v>苦しくなった</v>
      </c>
      <c r="M61" s="49" t="str">
        <f>F61</f>
        <v>わからない</v>
      </c>
      <c r="N61" s="51" t="str">
        <f>G61</f>
        <v>無回答</v>
      </c>
    </row>
    <row r="62" spans="1:14" ht="13.5" customHeight="1" x14ac:dyDescent="0.2">
      <c r="A62" s="276" t="str">
        <f>"全体（n = "&amp;TEXT(B62,"#,###")&amp;" ）　"</f>
        <v>全体（n = 1,699 ）　</v>
      </c>
      <c r="B62" s="200">
        <v>1699</v>
      </c>
      <c r="C62" s="29">
        <v>32</v>
      </c>
      <c r="D62" s="30">
        <v>653</v>
      </c>
      <c r="E62" s="30">
        <v>976</v>
      </c>
      <c r="F62" s="30">
        <v>31</v>
      </c>
      <c r="G62" s="31">
        <v>7</v>
      </c>
      <c r="I62" s="55" t="str">
        <f>A62</f>
        <v>全体（n = 1,699 ）　</v>
      </c>
      <c r="J62" s="58">
        <f>C63</f>
        <v>1.9</v>
      </c>
      <c r="K62" s="59">
        <f>D63</f>
        <v>38.4</v>
      </c>
      <c r="L62" s="60">
        <f>E63</f>
        <v>57.4</v>
      </c>
      <c r="M62" s="59">
        <f>F63</f>
        <v>1.8</v>
      </c>
      <c r="N62" s="61">
        <f>G63</f>
        <v>0.4</v>
      </c>
    </row>
    <row r="63" spans="1:14" ht="13.5" customHeight="1" x14ac:dyDescent="0.2">
      <c r="A63" s="277"/>
      <c r="B63" s="33">
        <v>100</v>
      </c>
      <c r="C63" s="18">
        <v>1.9</v>
      </c>
      <c r="D63" s="185">
        <v>38.4</v>
      </c>
      <c r="E63" s="185">
        <v>57.4</v>
      </c>
      <c r="F63" s="185">
        <v>1.8</v>
      </c>
      <c r="G63" s="186">
        <v>0.4</v>
      </c>
      <c r="I63" s="70" t="str">
        <f>A64</f>
        <v>岐阜圏域（n = 668 ）　</v>
      </c>
      <c r="J63" s="72">
        <f>C65</f>
        <v>1.5</v>
      </c>
      <c r="K63" s="73">
        <f>D65</f>
        <v>39.1</v>
      </c>
      <c r="L63" s="74">
        <f>E65</f>
        <v>57.6</v>
      </c>
      <c r="M63" s="73">
        <f>F65</f>
        <v>1.5</v>
      </c>
      <c r="N63" s="75">
        <f>G65</f>
        <v>0.3</v>
      </c>
    </row>
    <row r="64" spans="1:14" ht="13.5" customHeight="1" x14ac:dyDescent="0.2">
      <c r="A64" s="274" t="str">
        <f>"岐阜圏域（n = "&amp;TEXT(B64,"#,###")&amp;" ）　"</f>
        <v>岐阜圏域（n = 668 ）　</v>
      </c>
      <c r="B64" s="32">
        <v>668</v>
      </c>
      <c r="C64" s="26">
        <v>10</v>
      </c>
      <c r="D64" s="27">
        <v>261</v>
      </c>
      <c r="E64" s="27">
        <v>385</v>
      </c>
      <c r="F64" s="27">
        <v>10</v>
      </c>
      <c r="G64" s="28">
        <v>2</v>
      </c>
      <c r="H64" s="158">
        <v>1</v>
      </c>
      <c r="I64" s="71" t="str">
        <f>A66</f>
        <v>西濃圏域（n = 277 ）　</v>
      </c>
      <c r="J64" s="76">
        <f>C67</f>
        <v>1.1000000000000001</v>
      </c>
      <c r="K64" s="77">
        <f>D67</f>
        <v>38.299999999999997</v>
      </c>
      <c r="L64" s="78">
        <f>E67</f>
        <v>59.2</v>
      </c>
      <c r="M64" s="77">
        <f>F67</f>
        <v>0.7</v>
      </c>
      <c r="N64" s="79">
        <f>G67</f>
        <v>0.7</v>
      </c>
    </row>
    <row r="65" spans="1:15" ht="13.5" customHeight="1" x14ac:dyDescent="0.2">
      <c r="A65" s="275"/>
      <c r="B65" s="18">
        <v>100</v>
      </c>
      <c r="C65" s="18">
        <v>1.5</v>
      </c>
      <c r="D65" s="185">
        <v>39.1</v>
      </c>
      <c r="E65" s="185">
        <v>57.6</v>
      </c>
      <c r="F65" s="185">
        <v>1.5</v>
      </c>
      <c r="G65" s="186">
        <v>0.3</v>
      </c>
      <c r="H65" s="2"/>
      <c r="I65" s="71" t="str">
        <f>A68</f>
        <v>中濃圏域（n = 319 ）　</v>
      </c>
      <c r="J65" s="76">
        <f>C69</f>
        <v>2.5</v>
      </c>
      <c r="K65" s="77">
        <f>D69</f>
        <v>40.799999999999997</v>
      </c>
      <c r="L65" s="78">
        <f>E69</f>
        <v>54.2</v>
      </c>
      <c r="M65" s="77">
        <f>F69</f>
        <v>2.5</v>
      </c>
      <c r="N65" s="79">
        <f>G69</f>
        <v>0</v>
      </c>
    </row>
    <row r="66" spans="1:15" ht="13.5" customHeight="1" x14ac:dyDescent="0.2">
      <c r="A66" s="274" t="str">
        <f>"西濃圏域（n = "&amp;TEXT(B66,"#,###")&amp;" ）　"</f>
        <v>西濃圏域（n = 277 ）　</v>
      </c>
      <c r="B66" s="32">
        <v>277</v>
      </c>
      <c r="C66" s="26">
        <v>3</v>
      </c>
      <c r="D66" s="27">
        <v>106</v>
      </c>
      <c r="E66" s="27">
        <v>164</v>
      </c>
      <c r="F66" s="27">
        <v>2</v>
      </c>
      <c r="G66" s="28">
        <v>2</v>
      </c>
      <c r="H66" s="158">
        <v>2</v>
      </c>
      <c r="I66" s="71" t="str">
        <f>A70</f>
        <v>東濃圏域（n = 276 ）　</v>
      </c>
      <c r="J66" s="76">
        <f>C71</f>
        <v>2.9</v>
      </c>
      <c r="K66" s="77">
        <f>D71</f>
        <v>33.700000000000003</v>
      </c>
      <c r="L66" s="78">
        <f>E71</f>
        <v>60.1</v>
      </c>
      <c r="M66" s="77">
        <f>F71</f>
        <v>2.5</v>
      </c>
      <c r="N66" s="79">
        <f>G71</f>
        <v>0.7</v>
      </c>
    </row>
    <row r="67" spans="1:15" ht="13.5" customHeight="1" x14ac:dyDescent="0.2">
      <c r="A67" s="275"/>
      <c r="B67" s="18">
        <v>100</v>
      </c>
      <c r="C67" s="18">
        <v>1.1000000000000001</v>
      </c>
      <c r="D67" s="185">
        <v>38.299999999999997</v>
      </c>
      <c r="E67" s="185">
        <v>59.2</v>
      </c>
      <c r="F67" s="185">
        <v>0.7</v>
      </c>
      <c r="G67" s="186">
        <v>0.7</v>
      </c>
      <c r="H67" s="2"/>
      <c r="I67" s="57" t="str">
        <f>A72</f>
        <v>飛騨圏域（n = 102 ）　</v>
      </c>
      <c r="J67" s="66">
        <f>C73</f>
        <v>1</v>
      </c>
      <c r="K67" s="67">
        <f>D73</f>
        <v>42.2</v>
      </c>
      <c r="L67" s="68">
        <f>E73</f>
        <v>55.9</v>
      </c>
      <c r="M67" s="67">
        <f>F73</f>
        <v>1</v>
      </c>
      <c r="N67" s="69">
        <f>G73</f>
        <v>0</v>
      </c>
    </row>
    <row r="68" spans="1:15" ht="13.5" customHeight="1" x14ac:dyDescent="0.2">
      <c r="A68" s="274" t="str">
        <f>"中濃圏域（n = "&amp;TEXT(B68,"#,###")&amp;" ）　"</f>
        <v>中濃圏域（n = 319 ）　</v>
      </c>
      <c r="B68" s="32">
        <v>319</v>
      </c>
      <c r="C68" s="26">
        <v>8</v>
      </c>
      <c r="D68" s="27">
        <v>130</v>
      </c>
      <c r="E68" s="27">
        <v>173</v>
      </c>
      <c r="F68" s="27">
        <v>8</v>
      </c>
      <c r="G68" s="28">
        <v>0</v>
      </c>
      <c r="H68" s="158">
        <v>3</v>
      </c>
    </row>
    <row r="69" spans="1:15" ht="13.5" customHeight="1" x14ac:dyDescent="0.2">
      <c r="A69" s="275"/>
      <c r="B69" s="18">
        <v>100</v>
      </c>
      <c r="C69" s="18">
        <v>2.5</v>
      </c>
      <c r="D69" s="185">
        <v>40.799999999999997</v>
      </c>
      <c r="E69" s="185">
        <v>54.2</v>
      </c>
      <c r="F69" s="185">
        <v>2.5</v>
      </c>
      <c r="G69" s="186">
        <v>0</v>
      </c>
      <c r="H69" s="2"/>
    </row>
    <row r="70" spans="1:15" ht="13.5" customHeight="1" x14ac:dyDescent="0.2">
      <c r="A70" s="274" t="str">
        <f>"東濃圏域（n = "&amp;TEXT(B70,"#,###")&amp;" ）　"</f>
        <v>東濃圏域（n = 276 ）　</v>
      </c>
      <c r="B70" s="32">
        <v>276</v>
      </c>
      <c r="C70" s="26">
        <v>8</v>
      </c>
      <c r="D70" s="27">
        <v>93</v>
      </c>
      <c r="E70" s="27">
        <v>166</v>
      </c>
      <c r="F70" s="27">
        <v>7</v>
      </c>
      <c r="G70" s="28">
        <v>2</v>
      </c>
      <c r="H70" s="158">
        <v>4</v>
      </c>
    </row>
    <row r="71" spans="1:15" ht="13.5" customHeight="1" x14ac:dyDescent="0.2">
      <c r="A71" s="275"/>
      <c r="B71" s="18">
        <v>100</v>
      </c>
      <c r="C71" s="18">
        <v>2.9</v>
      </c>
      <c r="D71" s="185">
        <v>33.700000000000003</v>
      </c>
      <c r="E71" s="185">
        <v>60.1</v>
      </c>
      <c r="F71" s="185">
        <v>2.5</v>
      </c>
      <c r="G71" s="186">
        <v>0.7</v>
      </c>
      <c r="H71" s="2"/>
    </row>
    <row r="72" spans="1:15" ht="13.5" customHeight="1" x14ac:dyDescent="0.2">
      <c r="A72" s="274" t="str">
        <f>"飛騨圏域（n = "&amp;TEXT(B72,"#,###")&amp;" ）　"</f>
        <v>飛騨圏域（n = 102 ）　</v>
      </c>
      <c r="B72" s="32">
        <v>102</v>
      </c>
      <c r="C72" s="26">
        <v>1</v>
      </c>
      <c r="D72" s="27">
        <v>43</v>
      </c>
      <c r="E72" s="27">
        <v>57</v>
      </c>
      <c r="F72" s="27">
        <v>1</v>
      </c>
      <c r="G72" s="28">
        <v>0</v>
      </c>
      <c r="H72" s="158">
        <v>5</v>
      </c>
    </row>
    <row r="73" spans="1:15" x14ac:dyDescent="0.2">
      <c r="A73" s="275"/>
      <c r="B73" s="18">
        <v>100</v>
      </c>
      <c r="C73" s="18">
        <v>1</v>
      </c>
      <c r="D73" s="185">
        <v>42.2</v>
      </c>
      <c r="E73" s="185">
        <v>55.9</v>
      </c>
      <c r="F73" s="185">
        <v>1</v>
      </c>
      <c r="G73" s="186">
        <v>0</v>
      </c>
      <c r="H73" s="2"/>
    </row>
    <row r="75" spans="1:15" x14ac:dyDescent="0.2">
      <c r="A75" s="3" t="s">
        <v>28</v>
      </c>
      <c r="B75" s="1" t="str">
        <f>B28</f>
        <v>くらしの前年比較</v>
      </c>
      <c r="C75" s="7"/>
      <c r="D75" s="7"/>
      <c r="E75" s="7"/>
      <c r="F75" s="7"/>
      <c r="G75" s="8" t="s">
        <v>1</v>
      </c>
      <c r="H75" s="21" t="s">
        <v>31</v>
      </c>
      <c r="I75" s="7"/>
      <c r="J75" s="7"/>
      <c r="K75" s="7"/>
      <c r="L75" s="7"/>
      <c r="M75" s="7"/>
      <c r="N75" s="7"/>
      <c r="O75" s="7"/>
    </row>
    <row r="76" spans="1:15" ht="21.6" x14ac:dyDescent="0.2">
      <c r="A76" s="10" t="s">
        <v>29</v>
      </c>
      <c r="B76" s="12" t="str">
        <f>B29</f>
        <v>調査数</v>
      </c>
      <c r="C76" s="13" t="str">
        <f>C29</f>
        <v>楽になった</v>
      </c>
      <c r="D76" s="14" t="str">
        <f>D29</f>
        <v>かわらない</v>
      </c>
      <c r="E76" s="15" t="str">
        <f>E29</f>
        <v>苦しくなった</v>
      </c>
      <c r="F76" s="14" t="str">
        <f>F29</f>
        <v>わからない</v>
      </c>
      <c r="G76" s="16" t="str">
        <f>G29</f>
        <v>無回答</v>
      </c>
      <c r="H76" s="187" t="s">
        <v>197</v>
      </c>
      <c r="I76" s="10" t="str">
        <f t="shared" ref="I76:O77" si="14">A76</f>
        <v>【職業別】</v>
      </c>
      <c r="J76" s="47" t="str">
        <f t="shared" si="14"/>
        <v>調査数</v>
      </c>
      <c r="K76" s="48" t="str">
        <f t="shared" si="14"/>
        <v>楽になった</v>
      </c>
      <c r="L76" s="49" t="str">
        <f t="shared" si="14"/>
        <v>かわらない</v>
      </c>
      <c r="M76" s="50" t="str">
        <f t="shared" si="14"/>
        <v>苦しくなった</v>
      </c>
      <c r="N76" s="49" t="str">
        <f t="shared" si="14"/>
        <v>わからない</v>
      </c>
      <c r="O76" s="51" t="str">
        <f t="shared" si="14"/>
        <v>無回答</v>
      </c>
    </row>
    <row r="77" spans="1:15" ht="13.5" customHeight="1" x14ac:dyDescent="0.2">
      <c r="A77" s="276" t="str">
        <f>"全体（n = "&amp;TEXT(B77,"#,###")&amp;" ）　"</f>
        <v>全体（n = 1,699 ）　</v>
      </c>
      <c r="B77" s="200">
        <v>1699</v>
      </c>
      <c r="C77" s="29">
        <v>32</v>
      </c>
      <c r="D77" s="30">
        <v>653</v>
      </c>
      <c r="E77" s="30">
        <v>976</v>
      </c>
      <c r="F77" s="30">
        <v>31</v>
      </c>
      <c r="G77" s="31">
        <v>7</v>
      </c>
      <c r="H77" s="188" t="s">
        <v>198</v>
      </c>
      <c r="I77" s="270" t="str">
        <f t="shared" si="14"/>
        <v>全体（n = 1,699 ）　</v>
      </c>
      <c r="J77" s="101">
        <f t="shared" si="14"/>
        <v>1699</v>
      </c>
      <c r="K77" s="109">
        <f t="shared" si="14"/>
        <v>32</v>
      </c>
      <c r="L77" s="110">
        <f t="shared" si="14"/>
        <v>653</v>
      </c>
      <c r="M77" s="111">
        <f t="shared" si="14"/>
        <v>976</v>
      </c>
      <c r="N77" s="110">
        <f t="shared" si="14"/>
        <v>31</v>
      </c>
      <c r="O77" s="112">
        <f t="shared" si="14"/>
        <v>7</v>
      </c>
    </row>
    <row r="78" spans="1:15" x14ac:dyDescent="0.2">
      <c r="A78" s="277"/>
      <c r="B78" s="33">
        <v>100</v>
      </c>
      <c r="C78" s="18">
        <v>1.9</v>
      </c>
      <c r="D78" s="185">
        <v>38.4</v>
      </c>
      <c r="E78" s="185">
        <v>57.4</v>
      </c>
      <c r="F78" s="185">
        <v>1.8</v>
      </c>
      <c r="G78" s="186">
        <v>0.4</v>
      </c>
      <c r="H78" s="21" t="s">
        <v>30</v>
      </c>
      <c r="I78" s="271"/>
      <c r="J78" s="102">
        <f t="shared" ref="J78:O80" si="15">B78</f>
        <v>100</v>
      </c>
      <c r="K78" s="113">
        <f t="shared" si="15"/>
        <v>1.9</v>
      </c>
      <c r="L78" s="114">
        <f t="shared" si="15"/>
        <v>38.4</v>
      </c>
      <c r="M78" s="115">
        <f t="shared" si="15"/>
        <v>57.4</v>
      </c>
      <c r="N78" s="114">
        <f t="shared" si="15"/>
        <v>1.8</v>
      </c>
      <c r="O78" s="116">
        <f t="shared" si="15"/>
        <v>0.4</v>
      </c>
    </row>
    <row r="79" spans="1:15" x14ac:dyDescent="0.2">
      <c r="A79" s="260" t="str">
        <f>"自営業（n = "&amp;TEXT(B79,"#,###")&amp;" ）　"</f>
        <v>自営業（n = 123 ）　</v>
      </c>
      <c r="B79" s="32">
        <v>123</v>
      </c>
      <c r="C79" s="26">
        <v>4</v>
      </c>
      <c r="D79" s="27">
        <v>43</v>
      </c>
      <c r="E79" s="27">
        <v>74</v>
      </c>
      <c r="F79" s="27">
        <v>2</v>
      </c>
      <c r="G79" s="28">
        <v>0</v>
      </c>
      <c r="H79" s="158">
        <v>1</v>
      </c>
      <c r="I79" s="270" t="str">
        <f>A79</f>
        <v>自営業（n = 123 ）　</v>
      </c>
      <c r="J79" s="101">
        <f t="shared" si="15"/>
        <v>123</v>
      </c>
      <c r="K79" s="109">
        <f t="shared" si="15"/>
        <v>4</v>
      </c>
      <c r="L79" s="110">
        <f t="shared" si="15"/>
        <v>43</v>
      </c>
      <c r="M79" s="111">
        <f t="shared" si="15"/>
        <v>74</v>
      </c>
      <c r="N79" s="110">
        <f t="shared" si="15"/>
        <v>2</v>
      </c>
      <c r="O79" s="112">
        <f t="shared" si="15"/>
        <v>0</v>
      </c>
    </row>
    <row r="80" spans="1:15" x14ac:dyDescent="0.2">
      <c r="A80" s="261"/>
      <c r="B80" s="18">
        <v>100</v>
      </c>
      <c r="C80" s="18">
        <v>3.3</v>
      </c>
      <c r="D80" s="185">
        <v>35</v>
      </c>
      <c r="E80" s="185">
        <v>60.2</v>
      </c>
      <c r="F80" s="185">
        <v>1.6</v>
      </c>
      <c r="G80" s="186">
        <v>0</v>
      </c>
      <c r="H80" s="2"/>
      <c r="I80" s="271"/>
      <c r="J80" s="102">
        <f t="shared" si="15"/>
        <v>100</v>
      </c>
      <c r="K80" s="113">
        <f t="shared" si="15"/>
        <v>3.3</v>
      </c>
      <c r="L80" s="114">
        <f t="shared" si="15"/>
        <v>35</v>
      </c>
      <c r="M80" s="115">
        <f t="shared" si="15"/>
        <v>60.2</v>
      </c>
      <c r="N80" s="114">
        <f t="shared" si="15"/>
        <v>1.6</v>
      </c>
      <c r="O80" s="116">
        <f t="shared" si="15"/>
        <v>0</v>
      </c>
    </row>
    <row r="81" spans="1:15" ht="13.5" customHeight="1" x14ac:dyDescent="0.2">
      <c r="A81" s="260" t="str">
        <f>"自由業(※1)（n = "&amp;TEXT(B81,"#,###")&amp;" ）　"</f>
        <v>自由業(※1)（n = 24 ）　</v>
      </c>
      <c r="B81" s="32">
        <v>24</v>
      </c>
      <c r="C81" s="26">
        <v>0</v>
      </c>
      <c r="D81" s="27">
        <v>12</v>
      </c>
      <c r="E81" s="27">
        <v>12</v>
      </c>
      <c r="F81" s="27">
        <v>0</v>
      </c>
      <c r="G81" s="28">
        <v>0</v>
      </c>
      <c r="H81" s="158">
        <v>2</v>
      </c>
      <c r="I81" s="270" t="str">
        <f t="shared" ref="I81:O81" si="16">A83</f>
        <v>会社・団体役員（n = 161 ）　</v>
      </c>
      <c r="J81" s="101">
        <f t="shared" si="16"/>
        <v>161</v>
      </c>
      <c r="K81" s="109">
        <f t="shared" si="16"/>
        <v>5</v>
      </c>
      <c r="L81" s="110">
        <f t="shared" si="16"/>
        <v>73</v>
      </c>
      <c r="M81" s="111">
        <f t="shared" si="16"/>
        <v>78</v>
      </c>
      <c r="N81" s="110">
        <f t="shared" si="16"/>
        <v>5</v>
      </c>
      <c r="O81" s="112">
        <f t="shared" si="16"/>
        <v>0</v>
      </c>
    </row>
    <row r="82" spans="1:15" x14ac:dyDescent="0.2">
      <c r="A82" s="261"/>
      <c r="B82" s="18">
        <v>100</v>
      </c>
      <c r="C82" s="18">
        <v>0</v>
      </c>
      <c r="D82" s="185">
        <v>50</v>
      </c>
      <c r="E82" s="185">
        <v>50</v>
      </c>
      <c r="F82" s="185">
        <v>0</v>
      </c>
      <c r="G82" s="186">
        <v>0</v>
      </c>
      <c r="H82" s="2"/>
      <c r="I82" s="271"/>
      <c r="J82" s="102">
        <f t="shared" ref="J82:O86" si="17">B84</f>
        <v>100</v>
      </c>
      <c r="K82" s="113">
        <f t="shared" si="17"/>
        <v>3.1</v>
      </c>
      <c r="L82" s="114">
        <f t="shared" si="17"/>
        <v>45.3</v>
      </c>
      <c r="M82" s="115">
        <f t="shared" si="17"/>
        <v>48.4</v>
      </c>
      <c r="N82" s="114">
        <f t="shared" si="17"/>
        <v>3.1</v>
      </c>
      <c r="O82" s="116">
        <f t="shared" si="17"/>
        <v>0</v>
      </c>
    </row>
    <row r="83" spans="1:15" ht="13.5" customHeight="1" x14ac:dyDescent="0.2">
      <c r="A83" s="260" t="str">
        <f>"会社・団体役員（n = "&amp;TEXT(B83,"#,###")&amp;" ）　"</f>
        <v>会社・団体役員（n = 161 ）　</v>
      </c>
      <c r="B83" s="32">
        <v>161</v>
      </c>
      <c r="C83" s="26">
        <v>5</v>
      </c>
      <c r="D83" s="27">
        <v>73</v>
      </c>
      <c r="E83" s="27">
        <v>78</v>
      </c>
      <c r="F83" s="27">
        <v>5</v>
      </c>
      <c r="G83" s="28">
        <v>0</v>
      </c>
      <c r="H83" s="158">
        <v>3</v>
      </c>
      <c r="I83" s="272" t="str">
        <f>A85</f>
        <v>正規の従業員・職員（n = 403 ）　</v>
      </c>
      <c r="J83" s="101">
        <f t="shared" si="17"/>
        <v>403</v>
      </c>
      <c r="K83" s="109">
        <f t="shared" si="17"/>
        <v>9</v>
      </c>
      <c r="L83" s="110">
        <f t="shared" si="17"/>
        <v>166</v>
      </c>
      <c r="M83" s="111">
        <f t="shared" si="17"/>
        <v>222</v>
      </c>
      <c r="N83" s="110">
        <f t="shared" si="17"/>
        <v>6</v>
      </c>
      <c r="O83" s="112">
        <f t="shared" si="17"/>
        <v>0</v>
      </c>
    </row>
    <row r="84" spans="1:15" x14ac:dyDescent="0.2">
      <c r="A84" s="261"/>
      <c r="B84" s="18">
        <v>100</v>
      </c>
      <c r="C84" s="18">
        <v>3.1</v>
      </c>
      <c r="D84" s="185">
        <v>45.3</v>
      </c>
      <c r="E84" s="185">
        <v>48.4</v>
      </c>
      <c r="F84" s="185">
        <v>3.1</v>
      </c>
      <c r="G84" s="186">
        <v>0</v>
      </c>
      <c r="H84" s="2"/>
      <c r="I84" s="273"/>
      <c r="J84" s="102">
        <f t="shared" si="17"/>
        <v>100</v>
      </c>
      <c r="K84" s="113">
        <f t="shared" si="17"/>
        <v>2.2000000000000002</v>
      </c>
      <c r="L84" s="114">
        <f t="shared" si="17"/>
        <v>41.2</v>
      </c>
      <c r="M84" s="115">
        <f t="shared" si="17"/>
        <v>55.1</v>
      </c>
      <c r="N84" s="114">
        <f t="shared" si="17"/>
        <v>1.5</v>
      </c>
      <c r="O84" s="116">
        <f t="shared" si="17"/>
        <v>0</v>
      </c>
    </row>
    <row r="85" spans="1:15" ht="13.5" customHeight="1" x14ac:dyDescent="0.2">
      <c r="A85" s="264" t="str">
        <f>"正規の従業員・職員（n = "&amp;TEXT(B85,"#,###")&amp;" ）　"</f>
        <v>正規の従業員・職員（n = 403 ）　</v>
      </c>
      <c r="B85" s="32">
        <v>403</v>
      </c>
      <c r="C85" s="26">
        <v>9</v>
      </c>
      <c r="D85" s="27">
        <v>166</v>
      </c>
      <c r="E85" s="27">
        <v>222</v>
      </c>
      <c r="F85" s="27">
        <v>6</v>
      </c>
      <c r="G85" s="28">
        <v>0</v>
      </c>
      <c r="H85" s="158">
        <v>4</v>
      </c>
      <c r="I85" s="266" t="str">
        <f>A87</f>
        <v>パートタイム・アルバイト・派遣（n = 310 ）　</v>
      </c>
      <c r="J85" s="101">
        <f t="shared" si="17"/>
        <v>310</v>
      </c>
      <c r="K85" s="109">
        <f t="shared" si="17"/>
        <v>3</v>
      </c>
      <c r="L85" s="110">
        <f t="shared" si="17"/>
        <v>105</v>
      </c>
      <c r="M85" s="111">
        <f t="shared" si="17"/>
        <v>198</v>
      </c>
      <c r="N85" s="110">
        <f t="shared" si="17"/>
        <v>4</v>
      </c>
      <c r="O85" s="112">
        <f t="shared" si="17"/>
        <v>0</v>
      </c>
    </row>
    <row r="86" spans="1:15" x14ac:dyDescent="0.2">
      <c r="A86" s="265"/>
      <c r="B86" s="18">
        <v>100</v>
      </c>
      <c r="C86" s="18">
        <v>2.2000000000000002</v>
      </c>
      <c r="D86" s="185">
        <v>41.2</v>
      </c>
      <c r="E86" s="185">
        <v>55.1</v>
      </c>
      <c r="F86" s="185">
        <v>1.5</v>
      </c>
      <c r="G86" s="186">
        <v>0</v>
      </c>
      <c r="H86" s="2"/>
      <c r="I86" s="267"/>
      <c r="J86" s="102">
        <f t="shared" si="17"/>
        <v>100</v>
      </c>
      <c r="K86" s="113">
        <f t="shared" si="17"/>
        <v>1</v>
      </c>
      <c r="L86" s="114">
        <f t="shared" si="17"/>
        <v>33.9</v>
      </c>
      <c r="M86" s="115">
        <f t="shared" si="17"/>
        <v>63.9</v>
      </c>
      <c r="N86" s="114">
        <f t="shared" si="17"/>
        <v>1.3</v>
      </c>
      <c r="O86" s="116">
        <f t="shared" si="17"/>
        <v>0</v>
      </c>
    </row>
    <row r="87" spans="1:15" ht="13.5" customHeight="1" x14ac:dyDescent="0.2">
      <c r="A87" s="268" t="str">
        <f>"パートタイム・アルバイト・派遣（n = "&amp;TEXT(B87,"#,###")&amp;" ）　"</f>
        <v>パートタイム・アルバイト・派遣（n = 310 ）　</v>
      </c>
      <c r="B87" s="32">
        <v>310</v>
      </c>
      <c r="C87" s="26">
        <v>3</v>
      </c>
      <c r="D87" s="27">
        <v>105</v>
      </c>
      <c r="E87" s="27">
        <v>198</v>
      </c>
      <c r="F87" s="27">
        <v>4</v>
      </c>
      <c r="G87" s="28">
        <v>0</v>
      </c>
      <c r="H87" s="158">
        <v>5</v>
      </c>
      <c r="I87" s="270" t="str">
        <f t="shared" ref="I87:O87" si="18">A91</f>
        <v>家事従事（n = 165 ）　</v>
      </c>
      <c r="J87" s="101">
        <f t="shared" si="18"/>
        <v>165</v>
      </c>
      <c r="K87" s="109">
        <f t="shared" si="18"/>
        <v>7</v>
      </c>
      <c r="L87" s="110">
        <f t="shared" si="18"/>
        <v>58</v>
      </c>
      <c r="M87" s="111">
        <f t="shared" si="18"/>
        <v>95</v>
      </c>
      <c r="N87" s="110">
        <f t="shared" si="18"/>
        <v>3</v>
      </c>
      <c r="O87" s="112">
        <f t="shared" si="18"/>
        <v>2</v>
      </c>
    </row>
    <row r="88" spans="1:15" x14ac:dyDescent="0.2">
      <c r="A88" s="269"/>
      <c r="B88" s="18">
        <v>100</v>
      </c>
      <c r="C88" s="18">
        <v>1</v>
      </c>
      <c r="D88" s="185">
        <v>33.9</v>
      </c>
      <c r="E88" s="185">
        <v>63.9</v>
      </c>
      <c r="F88" s="185">
        <v>1.3</v>
      </c>
      <c r="G88" s="186">
        <v>0</v>
      </c>
      <c r="H88" s="17"/>
      <c r="I88" s="271"/>
      <c r="J88" s="102">
        <f t="shared" ref="J88:O90" si="19">B92</f>
        <v>100</v>
      </c>
      <c r="K88" s="113">
        <f t="shared" si="19"/>
        <v>4.2</v>
      </c>
      <c r="L88" s="114">
        <f t="shared" si="19"/>
        <v>35.200000000000003</v>
      </c>
      <c r="M88" s="115">
        <f t="shared" si="19"/>
        <v>57.6</v>
      </c>
      <c r="N88" s="114">
        <f t="shared" si="19"/>
        <v>1.8</v>
      </c>
      <c r="O88" s="116">
        <f t="shared" si="19"/>
        <v>1.2</v>
      </c>
    </row>
    <row r="89" spans="1:15" ht="13.5" customHeight="1" x14ac:dyDescent="0.2">
      <c r="A89" s="260" t="str">
        <f>"学生（n = "&amp;TEXT(B89,"#,###")&amp;" ）　"</f>
        <v>学生（n = 38 ）　</v>
      </c>
      <c r="B89" s="32">
        <v>38</v>
      </c>
      <c r="C89" s="26">
        <v>1</v>
      </c>
      <c r="D89" s="27">
        <v>26</v>
      </c>
      <c r="E89" s="27">
        <v>9</v>
      </c>
      <c r="F89" s="27">
        <v>2</v>
      </c>
      <c r="G89" s="28">
        <v>0</v>
      </c>
      <c r="H89" s="158">
        <v>6</v>
      </c>
      <c r="I89" s="270" t="str">
        <f>A93</f>
        <v>無職（n = 413 ）　</v>
      </c>
      <c r="J89" s="101">
        <f t="shared" si="19"/>
        <v>413</v>
      </c>
      <c r="K89" s="109">
        <f t="shared" si="19"/>
        <v>2</v>
      </c>
      <c r="L89" s="110">
        <f t="shared" si="19"/>
        <v>152</v>
      </c>
      <c r="M89" s="111">
        <f t="shared" si="19"/>
        <v>248</v>
      </c>
      <c r="N89" s="110">
        <f t="shared" si="19"/>
        <v>7</v>
      </c>
      <c r="O89" s="112">
        <f t="shared" si="19"/>
        <v>4</v>
      </c>
    </row>
    <row r="90" spans="1:15" x14ac:dyDescent="0.2">
      <c r="A90" s="261"/>
      <c r="B90" s="18">
        <v>100</v>
      </c>
      <c r="C90" s="18">
        <v>2.6</v>
      </c>
      <c r="D90" s="185">
        <v>68.400000000000006</v>
      </c>
      <c r="E90" s="185">
        <v>23.7</v>
      </c>
      <c r="F90" s="185">
        <v>5.3</v>
      </c>
      <c r="G90" s="186">
        <v>0</v>
      </c>
      <c r="H90" s="17"/>
      <c r="I90" s="271"/>
      <c r="J90" s="102">
        <f t="shared" si="19"/>
        <v>100</v>
      </c>
      <c r="K90" s="113">
        <f t="shared" si="19"/>
        <v>0.5</v>
      </c>
      <c r="L90" s="114">
        <f t="shared" si="19"/>
        <v>36.799999999999997</v>
      </c>
      <c r="M90" s="115">
        <f t="shared" si="19"/>
        <v>60</v>
      </c>
      <c r="N90" s="114">
        <f t="shared" si="19"/>
        <v>1.7</v>
      </c>
      <c r="O90" s="116">
        <f t="shared" si="19"/>
        <v>1</v>
      </c>
    </row>
    <row r="91" spans="1:15" ht="13.5" customHeight="1" x14ac:dyDescent="0.2">
      <c r="A91" s="260" t="str">
        <f>"家事従事（n = "&amp;TEXT(B91,"#,###")&amp;" ）　"</f>
        <v>家事従事（n = 165 ）　</v>
      </c>
      <c r="B91" s="32">
        <v>165</v>
      </c>
      <c r="C91" s="26">
        <v>7</v>
      </c>
      <c r="D91" s="27">
        <v>58</v>
      </c>
      <c r="E91" s="27">
        <v>95</v>
      </c>
      <c r="F91" s="27">
        <v>3</v>
      </c>
      <c r="G91" s="28">
        <v>2</v>
      </c>
      <c r="H91" s="158">
        <v>7</v>
      </c>
      <c r="I91" s="260" t="str">
        <f>"その他（n = "&amp;TEXT(J91,"#,###")&amp;" ）　"</f>
        <v>その他（n = 95 ）　</v>
      </c>
      <c r="J91" s="101">
        <f t="shared" ref="J91:O91" si="20">B81+B89+B95</f>
        <v>95</v>
      </c>
      <c r="K91" s="109">
        <f t="shared" si="20"/>
        <v>1</v>
      </c>
      <c r="L91" s="110">
        <f t="shared" si="20"/>
        <v>48</v>
      </c>
      <c r="M91" s="111">
        <f t="shared" si="20"/>
        <v>42</v>
      </c>
      <c r="N91" s="110">
        <f t="shared" si="20"/>
        <v>4</v>
      </c>
      <c r="O91" s="112">
        <f t="shared" si="20"/>
        <v>0</v>
      </c>
    </row>
    <row r="92" spans="1:15" ht="13.5" customHeight="1" x14ac:dyDescent="0.2">
      <c r="A92" s="261"/>
      <c r="B92" s="18">
        <v>100</v>
      </c>
      <c r="C92" s="18">
        <v>4.2</v>
      </c>
      <c r="D92" s="185">
        <v>35.200000000000003</v>
      </c>
      <c r="E92" s="185">
        <v>57.6</v>
      </c>
      <c r="F92" s="185">
        <v>1.8</v>
      </c>
      <c r="G92" s="186">
        <v>1.2</v>
      </c>
      <c r="H92" s="17"/>
      <c r="I92" s="261"/>
      <c r="J92" s="102">
        <v>100</v>
      </c>
      <c r="K92" s="113">
        <f>ROUND(K91/$J91*100,1)</f>
        <v>1.1000000000000001</v>
      </c>
      <c r="L92" s="114">
        <f>ROUND(L91/$J91*100,1)</f>
        <v>50.5</v>
      </c>
      <c r="M92" s="115">
        <f>ROUND(M91/$J91*100,1)</f>
        <v>44.2</v>
      </c>
      <c r="N92" s="114">
        <f>ROUND(N91/$J91*100,1)</f>
        <v>4.2</v>
      </c>
      <c r="O92" s="116">
        <f>ROUND(O91/$J91*100,1)</f>
        <v>0</v>
      </c>
    </row>
    <row r="93" spans="1:15" ht="13.5" customHeight="1" x14ac:dyDescent="0.2">
      <c r="A93" s="260" t="str">
        <f>"無職（n = "&amp;TEXT(B93,"#,###")&amp;" ）　"</f>
        <v>無職（n = 413 ）　</v>
      </c>
      <c r="B93" s="32">
        <v>413</v>
      </c>
      <c r="C93" s="26">
        <v>2</v>
      </c>
      <c r="D93" s="27">
        <v>152</v>
      </c>
      <c r="E93" s="27">
        <v>248</v>
      </c>
      <c r="F93" s="27">
        <v>7</v>
      </c>
      <c r="G93" s="28">
        <v>4</v>
      </c>
      <c r="H93" s="158">
        <v>8</v>
      </c>
      <c r="I93" s="262" t="s">
        <v>33</v>
      </c>
      <c r="J93" s="20"/>
      <c r="K93" s="20"/>
      <c r="L93" s="20"/>
      <c r="M93" s="4"/>
      <c r="N93" s="4"/>
      <c r="O93" s="4"/>
    </row>
    <row r="94" spans="1:15" ht="13.5" customHeight="1" x14ac:dyDescent="0.2">
      <c r="A94" s="261"/>
      <c r="B94" s="18">
        <v>100</v>
      </c>
      <c r="C94" s="18">
        <v>0.5</v>
      </c>
      <c r="D94" s="185">
        <v>36.799999999999997</v>
      </c>
      <c r="E94" s="185">
        <v>60</v>
      </c>
      <c r="F94" s="185">
        <v>1.7</v>
      </c>
      <c r="G94" s="186">
        <v>1</v>
      </c>
      <c r="H94" s="17"/>
      <c r="I94" s="263"/>
      <c r="J94" s="7"/>
      <c r="K94" s="7"/>
      <c r="L94" s="7"/>
      <c r="M94" s="7"/>
      <c r="N94" s="7"/>
      <c r="O94" s="7"/>
    </row>
    <row r="95" spans="1:15" ht="13.5" customHeight="1" x14ac:dyDescent="0.2">
      <c r="A95" s="260" t="str">
        <f>"その他（n = "&amp;TEXT(B95,"#,###")&amp;" ）　"</f>
        <v>その他（n = 33 ）　</v>
      </c>
      <c r="B95" s="32">
        <v>33</v>
      </c>
      <c r="C95" s="26">
        <v>0</v>
      </c>
      <c r="D95" s="27">
        <v>10</v>
      </c>
      <c r="E95" s="27">
        <v>21</v>
      </c>
      <c r="F95" s="27">
        <v>2</v>
      </c>
      <c r="G95" s="28">
        <v>0</v>
      </c>
      <c r="H95" s="158">
        <v>9</v>
      </c>
      <c r="I95" s="10" t="str">
        <f>I76</f>
        <v>【職業別】</v>
      </c>
      <c r="J95" s="49" t="str">
        <f>K76</f>
        <v>楽になった</v>
      </c>
      <c r="K95" s="50" t="str">
        <f>L76</f>
        <v>かわらない</v>
      </c>
      <c r="L95" s="49" t="str">
        <f>M76</f>
        <v>苦しくなった</v>
      </c>
      <c r="M95" s="50" t="str">
        <f>N76</f>
        <v>わからない</v>
      </c>
      <c r="N95" s="51" t="str">
        <f>O76</f>
        <v>無回答</v>
      </c>
    </row>
    <row r="96" spans="1:15" ht="13.5" customHeight="1" x14ac:dyDescent="0.2">
      <c r="A96" s="261"/>
      <c r="B96" s="18">
        <v>100</v>
      </c>
      <c r="C96" s="18">
        <v>0</v>
      </c>
      <c r="D96" s="185">
        <v>30.3</v>
      </c>
      <c r="E96" s="185">
        <v>63.6</v>
      </c>
      <c r="F96" s="185">
        <v>6.1</v>
      </c>
      <c r="G96" s="186">
        <v>0</v>
      </c>
      <c r="H96" s="17"/>
      <c r="I96" s="55" t="str">
        <f>I77</f>
        <v>全体（n = 1,699 ）　</v>
      </c>
      <c r="J96" s="59">
        <f>K78</f>
        <v>1.9</v>
      </c>
      <c r="K96" s="60">
        <f t="shared" ref="K96:M96" si="21">L78</f>
        <v>38.4</v>
      </c>
      <c r="L96" s="59">
        <f t="shared" si="21"/>
        <v>57.4</v>
      </c>
      <c r="M96" s="60">
        <f t="shared" si="21"/>
        <v>1.8</v>
      </c>
      <c r="N96" s="61">
        <f t="shared" ref="N96" si="22">O78</f>
        <v>0.4</v>
      </c>
    </row>
    <row r="97" spans="8:14" ht="13.5" customHeight="1" x14ac:dyDescent="0.2">
      <c r="H97" s="17"/>
      <c r="I97" s="70" t="str">
        <f>I79</f>
        <v>自営業（n = 123 ）　</v>
      </c>
      <c r="J97" s="73">
        <f>K80</f>
        <v>3.3</v>
      </c>
      <c r="K97" s="74">
        <f t="shared" ref="K97:M97" si="23">L80</f>
        <v>35</v>
      </c>
      <c r="L97" s="73">
        <f t="shared" si="23"/>
        <v>60.2</v>
      </c>
      <c r="M97" s="74">
        <f t="shared" si="23"/>
        <v>1.6</v>
      </c>
      <c r="N97" s="75">
        <f t="shared" ref="N97" si="24">O80</f>
        <v>0</v>
      </c>
    </row>
    <row r="98" spans="8:14" ht="13.5" customHeight="1" x14ac:dyDescent="0.2">
      <c r="H98" s="17"/>
      <c r="I98" s="71" t="str">
        <f>I81</f>
        <v>会社・団体役員（n = 161 ）　</v>
      </c>
      <c r="J98" s="77">
        <f>K82</f>
        <v>3.1</v>
      </c>
      <c r="K98" s="78">
        <f t="shared" ref="K98:M98" si="25">L82</f>
        <v>45.3</v>
      </c>
      <c r="L98" s="77">
        <f t="shared" si="25"/>
        <v>48.4</v>
      </c>
      <c r="M98" s="78">
        <f t="shared" si="25"/>
        <v>3.1</v>
      </c>
      <c r="N98" s="79">
        <f t="shared" ref="N98" si="26">O82</f>
        <v>0</v>
      </c>
    </row>
    <row r="99" spans="8:14" ht="13.5" customHeight="1" x14ac:dyDescent="0.2">
      <c r="I99" s="71" t="str">
        <f>I83</f>
        <v>正規の従業員・職員（n = 403 ）　</v>
      </c>
      <c r="J99" s="77">
        <f>K84</f>
        <v>2.2000000000000002</v>
      </c>
      <c r="K99" s="78">
        <f t="shared" ref="K99:M99" si="27">L84</f>
        <v>41.2</v>
      </c>
      <c r="L99" s="77">
        <f t="shared" si="27"/>
        <v>55.1</v>
      </c>
      <c r="M99" s="78">
        <f t="shared" si="27"/>
        <v>1.5</v>
      </c>
      <c r="N99" s="79">
        <f t="shared" ref="N99" si="28">O84</f>
        <v>0</v>
      </c>
    </row>
    <row r="100" spans="8:14" ht="13.5" customHeight="1" x14ac:dyDescent="0.2">
      <c r="I100" s="71" t="str">
        <f>I85</f>
        <v>パートタイム・アルバイト・派遣（n = 310 ）　</v>
      </c>
      <c r="J100" s="77">
        <f>K86</f>
        <v>1</v>
      </c>
      <c r="K100" s="78">
        <f t="shared" ref="K100:M100" si="29">L86</f>
        <v>33.9</v>
      </c>
      <c r="L100" s="77">
        <f t="shared" si="29"/>
        <v>63.9</v>
      </c>
      <c r="M100" s="78">
        <f t="shared" si="29"/>
        <v>1.3</v>
      </c>
      <c r="N100" s="79">
        <f t="shared" ref="N100" si="30">O86</f>
        <v>0</v>
      </c>
    </row>
    <row r="101" spans="8:14" ht="13.5" customHeight="1" x14ac:dyDescent="0.2">
      <c r="I101" s="71" t="str">
        <f>I87</f>
        <v>家事従事（n = 165 ）　</v>
      </c>
      <c r="J101" s="77">
        <f>K88</f>
        <v>4.2</v>
      </c>
      <c r="K101" s="78">
        <f t="shared" ref="K101:M101" si="31">L88</f>
        <v>35.200000000000003</v>
      </c>
      <c r="L101" s="77">
        <f t="shared" si="31"/>
        <v>57.6</v>
      </c>
      <c r="M101" s="78">
        <f t="shared" si="31"/>
        <v>1.8</v>
      </c>
      <c r="N101" s="79">
        <f t="shared" ref="N101" si="32">O88</f>
        <v>1.2</v>
      </c>
    </row>
    <row r="102" spans="8:14" ht="13.5" customHeight="1" x14ac:dyDescent="0.2">
      <c r="I102" s="71" t="str">
        <f>I89</f>
        <v>無職（n = 413 ）　</v>
      </c>
      <c r="J102" s="77">
        <f>K90</f>
        <v>0.5</v>
      </c>
      <c r="K102" s="78">
        <f t="shared" ref="K102:M102" si="33">L90</f>
        <v>36.799999999999997</v>
      </c>
      <c r="L102" s="77">
        <f t="shared" si="33"/>
        <v>60</v>
      </c>
      <c r="M102" s="78">
        <f t="shared" si="33"/>
        <v>1.7</v>
      </c>
      <c r="N102" s="79">
        <f t="shared" ref="N102" si="34">O90</f>
        <v>1</v>
      </c>
    </row>
    <row r="103" spans="8:14" ht="13.5" customHeight="1" x14ac:dyDescent="0.2">
      <c r="I103" s="57" t="str">
        <f>I91</f>
        <v>その他（n = 95 ）　</v>
      </c>
      <c r="J103" s="67">
        <f>K92</f>
        <v>1.1000000000000001</v>
      </c>
      <c r="K103" s="68">
        <f t="shared" ref="K103:M103" si="35">L92</f>
        <v>50.5</v>
      </c>
      <c r="L103" s="67">
        <f t="shared" si="35"/>
        <v>44.2</v>
      </c>
      <c r="M103" s="68">
        <f t="shared" si="35"/>
        <v>4.2</v>
      </c>
      <c r="N103" s="69">
        <f t="shared" ref="N103" si="36">O92</f>
        <v>0</v>
      </c>
    </row>
  </sheetData>
  <mergeCells count="36">
    <mergeCell ref="A45:A46"/>
    <mergeCell ref="A30:A31"/>
    <mergeCell ref="A32:A33"/>
    <mergeCell ref="A34:A35"/>
    <mergeCell ref="A39:A40"/>
    <mergeCell ref="A43:A44"/>
    <mergeCell ref="A41:A42"/>
    <mergeCell ref="I77:I78"/>
    <mergeCell ref="A47:A48"/>
    <mergeCell ref="A49:A50"/>
    <mergeCell ref="A51:A52"/>
    <mergeCell ref="A53:A54"/>
    <mergeCell ref="A62:A63"/>
    <mergeCell ref="A64:A65"/>
    <mergeCell ref="A66:A67"/>
    <mergeCell ref="A68:A69"/>
    <mergeCell ref="A70:A71"/>
    <mergeCell ref="A72:A73"/>
    <mergeCell ref="A77:A78"/>
    <mergeCell ref="A79:A80"/>
    <mergeCell ref="I79:I80"/>
    <mergeCell ref="A81:A82"/>
    <mergeCell ref="I81:I82"/>
    <mergeCell ref="A83:A84"/>
    <mergeCell ref="I83:I84"/>
    <mergeCell ref="A85:A86"/>
    <mergeCell ref="I85:I86"/>
    <mergeCell ref="A87:A88"/>
    <mergeCell ref="I87:I88"/>
    <mergeCell ref="A89:A90"/>
    <mergeCell ref="I89:I90"/>
    <mergeCell ref="A91:A92"/>
    <mergeCell ref="I91:I92"/>
    <mergeCell ref="A93:A94"/>
    <mergeCell ref="A95:A96"/>
    <mergeCell ref="I93:I9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4"/>
  </sheetPr>
  <dimension ref="A1:L80"/>
  <sheetViews>
    <sheetView zoomScaleNormal="100" zoomScaleSheetLayoutView="100" workbookViewId="0"/>
  </sheetViews>
  <sheetFormatPr defaultRowHeight="13.2" x14ac:dyDescent="0.2"/>
  <cols>
    <col min="7" max="7" width="6.33203125" bestFit="1" customWidth="1"/>
  </cols>
  <sheetData>
    <row r="1" spans="1:12" x14ac:dyDescent="0.2">
      <c r="A1" s="3" t="s">
        <v>86</v>
      </c>
      <c r="B1" s="1" t="s">
        <v>145</v>
      </c>
      <c r="C1" s="7"/>
      <c r="D1" s="7"/>
      <c r="E1" s="7"/>
    </row>
    <row r="2" spans="1:12" ht="21.6" x14ac:dyDescent="0.2">
      <c r="A2" s="10" t="s">
        <v>20</v>
      </c>
      <c r="B2" s="47" t="s">
        <v>3</v>
      </c>
      <c r="C2" s="48" t="s">
        <v>103</v>
      </c>
      <c r="D2" s="49" t="s">
        <v>104</v>
      </c>
      <c r="E2" s="49" t="s">
        <v>105</v>
      </c>
      <c r="F2" s="51" t="s">
        <v>0</v>
      </c>
      <c r="G2" s="19" t="s">
        <v>32</v>
      </c>
      <c r="H2" s="10" t="str">
        <f>A2</f>
        <v>【性別】</v>
      </c>
      <c r="I2" s="48" t="str">
        <f>C2</f>
        <v>はい</v>
      </c>
      <c r="J2" s="49" t="str">
        <f>D2</f>
        <v>いいえ</v>
      </c>
      <c r="K2" s="50" t="str">
        <f>E2</f>
        <v>わからない</v>
      </c>
      <c r="L2" s="51" t="str">
        <f>F2</f>
        <v>無回答</v>
      </c>
    </row>
    <row r="3" spans="1:12" ht="13.5" customHeight="1" x14ac:dyDescent="0.2">
      <c r="A3" s="292" t="str">
        <f>'問6S（表）'!A3:A4</f>
        <v>全体（n = 1,699 ）　</v>
      </c>
      <c r="B3" s="32">
        <v>1699</v>
      </c>
      <c r="C3" s="29">
        <v>1263</v>
      </c>
      <c r="D3" s="30">
        <v>67</v>
      </c>
      <c r="E3" s="30">
        <v>341</v>
      </c>
      <c r="F3" s="31">
        <v>28</v>
      </c>
      <c r="H3" s="55" t="str">
        <f>A3</f>
        <v>全体（n = 1,699 ）　</v>
      </c>
      <c r="I3" s="58">
        <f>C4</f>
        <v>74.3</v>
      </c>
      <c r="J3" s="59">
        <f>D4</f>
        <v>3.9</v>
      </c>
      <c r="K3" s="60">
        <f>E4</f>
        <v>20.100000000000001</v>
      </c>
      <c r="L3" s="61">
        <f>F4</f>
        <v>1.6</v>
      </c>
    </row>
    <row r="4" spans="1:12" ht="13.5" customHeight="1" x14ac:dyDescent="0.2">
      <c r="A4" s="293"/>
      <c r="B4" s="33">
        <v>100</v>
      </c>
      <c r="C4" s="18">
        <v>74.3</v>
      </c>
      <c r="D4" s="185">
        <v>3.9</v>
      </c>
      <c r="E4" s="185">
        <v>20.100000000000001</v>
      </c>
      <c r="F4" s="186">
        <v>1.6</v>
      </c>
      <c r="H4" s="56" t="str">
        <f>A5</f>
        <v>男性（n = 743 ）　</v>
      </c>
      <c r="I4" s="62">
        <f>C6</f>
        <v>74.400000000000006</v>
      </c>
      <c r="J4" s="63">
        <f>D6</f>
        <v>4</v>
      </c>
      <c r="K4" s="64">
        <f>E6</f>
        <v>19.899999999999999</v>
      </c>
      <c r="L4" s="65">
        <f>F6</f>
        <v>1.6</v>
      </c>
    </row>
    <row r="5" spans="1:12" ht="13.5" customHeight="1" x14ac:dyDescent="0.2">
      <c r="A5" s="292" t="str">
        <f>'問6S（表）'!A5:A6</f>
        <v>男性（n = 743 ）　</v>
      </c>
      <c r="B5" s="32">
        <v>743</v>
      </c>
      <c r="C5" s="26">
        <v>553</v>
      </c>
      <c r="D5" s="27">
        <v>30</v>
      </c>
      <c r="E5" s="27">
        <v>148</v>
      </c>
      <c r="F5" s="28">
        <v>12</v>
      </c>
      <c r="H5" s="57" t="str">
        <f>A7</f>
        <v>女性（n = 921 ）　</v>
      </c>
      <c r="I5" s="66">
        <f>C8</f>
        <v>74.7</v>
      </c>
      <c r="J5" s="67">
        <f>D8</f>
        <v>3.9</v>
      </c>
      <c r="K5" s="68">
        <f>E8</f>
        <v>19.899999999999999</v>
      </c>
      <c r="L5" s="69">
        <f>F8</f>
        <v>1.5</v>
      </c>
    </row>
    <row r="6" spans="1:12" x14ac:dyDescent="0.2">
      <c r="A6" s="293"/>
      <c r="B6" s="18">
        <v>100</v>
      </c>
      <c r="C6" s="18">
        <v>74.400000000000006</v>
      </c>
      <c r="D6" s="185">
        <v>4</v>
      </c>
      <c r="E6" s="185">
        <v>19.899999999999999</v>
      </c>
      <c r="F6" s="186">
        <v>1.6</v>
      </c>
    </row>
    <row r="7" spans="1:12" ht="13.5" customHeight="1" x14ac:dyDescent="0.2">
      <c r="A7" s="292" t="str">
        <f>'問6S（表）'!A7:A8</f>
        <v>女性（n = 921 ）　</v>
      </c>
      <c r="B7" s="32">
        <v>921</v>
      </c>
      <c r="C7" s="26">
        <v>688</v>
      </c>
      <c r="D7" s="27">
        <v>36</v>
      </c>
      <c r="E7" s="27">
        <v>183</v>
      </c>
      <c r="F7" s="28">
        <v>14</v>
      </c>
    </row>
    <row r="8" spans="1:12" x14ac:dyDescent="0.2">
      <c r="A8" s="293"/>
      <c r="B8" s="18">
        <v>100</v>
      </c>
      <c r="C8" s="18">
        <v>74.7</v>
      </c>
      <c r="D8" s="185">
        <v>3.9</v>
      </c>
      <c r="E8" s="185">
        <v>19.899999999999999</v>
      </c>
      <c r="F8" s="186">
        <v>1.5</v>
      </c>
    </row>
    <row r="9" spans="1:12" s="171" customFormat="1" x14ac:dyDescent="0.2">
      <c r="A9" s="172"/>
      <c r="B9" s="170"/>
      <c r="C9" s="160">
        <v>1</v>
      </c>
      <c r="D9" s="160">
        <v>2</v>
      </c>
      <c r="E9" s="160">
        <v>3</v>
      </c>
      <c r="F9" s="160"/>
    </row>
    <row r="11" spans="1:12" x14ac:dyDescent="0.2">
      <c r="A11" s="3" t="s">
        <v>91</v>
      </c>
      <c r="B11" s="1" t="str">
        <f>B1</f>
        <v>今後も岐阜県に住み続けたいか</v>
      </c>
      <c r="C11" s="7"/>
      <c r="D11" s="7"/>
      <c r="E11" s="7"/>
      <c r="F11" s="8"/>
    </row>
    <row r="12" spans="1:12" ht="21" customHeight="1" x14ac:dyDescent="0.2">
      <c r="A12" s="10" t="s">
        <v>25</v>
      </c>
      <c r="B12" s="47" t="str">
        <f>B2</f>
        <v>調査数</v>
      </c>
      <c r="C12" s="48" t="str">
        <f t="shared" ref="C12:E12" si="0">C2</f>
        <v>はい</v>
      </c>
      <c r="D12" s="49" t="str">
        <f t="shared" si="0"/>
        <v>いいえ</v>
      </c>
      <c r="E12" s="50" t="str">
        <f t="shared" si="0"/>
        <v>わからない</v>
      </c>
      <c r="F12" s="51" t="s">
        <v>0</v>
      </c>
      <c r="G12" s="19" t="s">
        <v>32</v>
      </c>
      <c r="H12" s="10" t="str">
        <f>A12</f>
        <v>【年代別】</v>
      </c>
      <c r="I12" s="48" t="str">
        <f>C12</f>
        <v>はい</v>
      </c>
      <c r="J12" s="49" t="str">
        <f>D12</f>
        <v>いいえ</v>
      </c>
      <c r="K12" s="50" t="str">
        <f>E12</f>
        <v>わからない</v>
      </c>
      <c r="L12" s="51" t="str">
        <f>F12</f>
        <v>無回答</v>
      </c>
    </row>
    <row r="13" spans="1:12" ht="13.5" customHeight="1" x14ac:dyDescent="0.2">
      <c r="A13" s="292" t="str">
        <f>'問6S（表）'!A13:A14</f>
        <v>全体（n = 1,699 ）　</v>
      </c>
      <c r="B13" s="32">
        <v>1699</v>
      </c>
      <c r="C13" s="29">
        <v>1263</v>
      </c>
      <c r="D13" s="30">
        <v>67</v>
      </c>
      <c r="E13" s="30">
        <v>341</v>
      </c>
      <c r="F13" s="31">
        <v>28</v>
      </c>
      <c r="H13" s="55" t="str">
        <f>A13</f>
        <v>全体（n = 1,699 ）　</v>
      </c>
      <c r="I13" s="58">
        <f>C14</f>
        <v>74.3</v>
      </c>
      <c r="J13" s="59">
        <f>D14</f>
        <v>3.9</v>
      </c>
      <c r="K13" s="60">
        <f>E14</f>
        <v>20.100000000000001</v>
      </c>
      <c r="L13" s="61">
        <f>F14</f>
        <v>1.6</v>
      </c>
    </row>
    <row r="14" spans="1:12" ht="13.5" customHeight="1" x14ac:dyDescent="0.2">
      <c r="A14" s="293"/>
      <c r="B14" s="33">
        <v>100</v>
      </c>
      <c r="C14" s="18">
        <v>74.3</v>
      </c>
      <c r="D14" s="185">
        <v>3.9</v>
      </c>
      <c r="E14" s="185">
        <v>20.100000000000001</v>
      </c>
      <c r="F14" s="186">
        <v>1.6</v>
      </c>
      <c r="H14" s="70" t="str">
        <f>A15</f>
        <v>18～19歳（n = 22 ）　</v>
      </c>
      <c r="I14" s="72">
        <f>C16</f>
        <v>72.7</v>
      </c>
      <c r="J14" s="73">
        <f t="shared" ref="J14:L14" si="1">D16</f>
        <v>4.5</v>
      </c>
      <c r="K14" s="74">
        <f t="shared" si="1"/>
        <v>22.7</v>
      </c>
      <c r="L14" s="75">
        <f t="shared" si="1"/>
        <v>0</v>
      </c>
    </row>
    <row r="15" spans="1:12" ht="13.5" customHeight="1" x14ac:dyDescent="0.2">
      <c r="A15" s="292" t="str">
        <f>'問6S（表）'!A15:A16</f>
        <v>18～19歳（n = 22 ）　</v>
      </c>
      <c r="B15" s="32">
        <v>22</v>
      </c>
      <c r="C15" s="26">
        <v>16</v>
      </c>
      <c r="D15" s="27">
        <v>1</v>
      </c>
      <c r="E15" s="27">
        <v>5</v>
      </c>
      <c r="F15" s="28">
        <v>0</v>
      </c>
      <c r="H15" s="71" t="str">
        <f>A17</f>
        <v>20～29歳（n = 83 ）　</v>
      </c>
      <c r="I15" s="76">
        <f>C18</f>
        <v>61.4</v>
      </c>
      <c r="J15" s="77">
        <f t="shared" ref="J15:L15" si="2">D18</f>
        <v>4.8</v>
      </c>
      <c r="K15" s="78">
        <f t="shared" si="2"/>
        <v>33.700000000000003</v>
      </c>
      <c r="L15" s="79">
        <f t="shared" si="2"/>
        <v>0</v>
      </c>
    </row>
    <row r="16" spans="1:12" ht="13.5" customHeight="1" x14ac:dyDescent="0.2">
      <c r="A16" s="293"/>
      <c r="B16" s="18">
        <v>100</v>
      </c>
      <c r="C16" s="18">
        <v>72.7</v>
      </c>
      <c r="D16" s="185">
        <v>4.5</v>
      </c>
      <c r="E16" s="185">
        <v>22.7</v>
      </c>
      <c r="F16" s="186">
        <v>0</v>
      </c>
      <c r="H16" s="71" t="str">
        <f>A19</f>
        <v>30～39歳（n = 142 ）　</v>
      </c>
      <c r="I16" s="76">
        <f>C20</f>
        <v>65.5</v>
      </c>
      <c r="J16" s="77">
        <f>D20</f>
        <v>7.7</v>
      </c>
      <c r="K16" s="78">
        <f>E20</f>
        <v>26.8</v>
      </c>
      <c r="L16" s="79">
        <f>F20</f>
        <v>0</v>
      </c>
    </row>
    <row r="17" spans="1:12" ht="13.5" customHeight="1" x14ac:dyDescent="0.2">
      <c r="A17" s="292" t="str">
        <f>'問6S（表）'!A17:A18</f>
        <v>20～29歳（n = 83 ）　</v>
      </c>
      <c r="B17" s="32">
        <v>83</v>
      </c>
      <c r="C17" s="26">
        <v>51</v>
      </c>
      <c r="D17" s="27">
        <v>4</v>
      </c>
      <c r="E17" s="27">
        <v>28</v>
      </c>
      <c r="F17" s="28">
        <v>0</v>
      </c>
      <c r="H17" s="71" t="str">
        <f>A21</f>
        <v>40～49歳（n = 248 ）　</v>
      </c>
      <c r="I17" s="76">
        <f>C22</f>
        <v>71</v>
      </c>
      <c r="J17" s="77">
        <f>D22</f>
        <v>4.8</v>
      </c>
      <c r="K17" s="78">
        <f>E22</f>
        <v>23.4</v>
      </c>
      <c r="L17" s="79">
        <f>F22</f>
        <v>0.8</v>
      </c>
    </row>
    <row r="18" spans="1:12" ht="13.5" customHeight="1" x14ac:dyDescent="0.2">
      <c r="A18" s="293"/>
      <c r="B18" s="18">
        <v>100</v>
      </c>
      <c r="C18" s="18">
        <v>61.4</v>
      </c>
      <c r="D18" s="185">
        <v>4.8</v>
      </c>
      <c r="E18" s="185">
        <v>33.700000000000003</v>
      </c>
      <c r="F18" s="186">
        <v>0</v>
      </c>
      <c r="H18" s="71" t="str">
        <f>A23</f>
        <v>50～59歳（n = 318 ）　</v>
      </c>
      <c r="I18" s="76">
        <f>C24</f>
        <v>68.900000000000006</v>
      </c>
      <c r="J18" s="77">
        <f>D24</f>
        <v>5.7</v>
      </c>
      <c r="K18" s="78">
        <f>E24</f>
        <v>24.2</v>
      </c>
      <c r="L18" s="79">
        <f>F24</f>
        <v>1.3</v>
      </c>
    </row>
    <row r="19" spans="1:12" ht="13.5" customHeight="1" x14ac:dyDescent="0.2">
      <c r="A19" s="292" t="str">
        <f>'問6S（表）'!A19:A20</f>
        <v>30～39歳（n = 142 ）　</v>
      </c>
      <c r="B19" s="32">
        <v>142</v>
      </c>
      <c r="C19" s="26">
        <v>93</v>
      </c>
      <c r="D19" s="27">
        <v>11</v>
      </c>
      <c r="E19" s="27">
        <v>38</v>
      </c>
      <c r="F19" s="28">
        <v>0</v>
      </c>
      <c r="H19" s="71" t="str">
        <f>A25</f>
        <v>60～69歳（n = 322 ）　</v>
      </c>
      <c r="I19" s="76">
        <f>C26</f>
        <v>77.3</v>
      </c>
      <c r="J19" s="77">
        <f>D26</f>
        <v>2.8</v>
      </c>
      <c r="K19" s="78">
        <f>E26</f>
        <v>18.600000000000001</v>
      </c>
      <c r="L19" s="79">
        <f>F26</f>
        <v>1.2</v>
      </c>
    </row>
    <row r="20" spans="1:12" ht="13.5" customHeight="1" x14ac:dyDescent="0.2">
      <c r="A20" s="293"/>
      <c r="B20" s="18">
        <v>100</v>
      </c>
      <c r="C20" s="18">
        <v>65.5</v>
      </c>
      <c r="D20" s="185">
        <v>7.7</v>
      </c>
      <c r="E20" s="185">
        <v>26.8</v>
      </c>
      <c r="F20" s="186">
        <v>0</v>
      </c>
      <c r="H20" s="57" t="str">
        <f>A27</f>
        <v>70歳以上（n = 530 ）　</v>
      </c>
      <c r="I20" s="66">
        <f>C28</f>
        <v>83</v>
      </c>
      <c r="J20" s="67">
        <f>D28</f>
        <v>2.2999999999999998</v>
      </c>
      <c r="K20" s="68">
        <f>E28</f>
        <v>11.7</v>
      </c>
      <c r="L20" s="69">
        <f>F28</f>
        <v>3</v>
      </c>
    </row>
    <row r="21" spans="1:12" ht="13.5" customHeight="1" x14ac:dyDescent="0.2">
      <c r="A21" s="292" t="str">
        <f>'問6S（表）'!A21:A22</f>
        <v>40～49歳（n = 248 ）　</v>
      </c>
      <c r="B21" s="32">
        <v>248</v>
      </c>
      <c r="C21" s="26">
        <v>176</v>
      </c>
      <c r="D21" s="27">
        <v>12</v>
      </c>
      <c r="E21" s="27">
        <v>58</v>
      </c>
      <c r="F21" s="28">
        <v>2</v>
      </c>
    </row>
    <row r="22" spans="1:12" x14ac:dyDescent="0.2">
      <c r="A22" s="293"/>
      <c r="B22" s="18">
        <v>100</v>
      </c>
      <c r="C22" s="18">
        <v>71</v>
      </c>
      <c r="D22" s="185">
        <v>4.8</v>
      </c>
      <c r="E22" s="185">
        <v>23.4</v>
      </c>
      <c r="F22" s="186">
        <v>0.8</v>
      </c>
    </row>
    <row r="23" spans="1:12" x14ac:dyDescent="0.2">
      <c r="A23" s="292" t="str">
        <f>'問6S（表）'!A23:A24</f>
        <v>50～59歳（n = 318 ）　</v>
      </c>
      <c r="B23" s="32">
        <v>318</v>
      </c>
      <c r="C23" s="26">
        <v>219</v>
      </c>
      <c r="D23" s="27">
        <v>18</v>
      </c>
      <c r="E23" s="27">
        <v>77</v>
      </c>
      <c r="F23" s="28">
        <v>4</v>
      </c>
    </row>
    <row r="24" spans="1:12" x14ac:dyDescent="0.2">
      <c r="A24" s="293"/>
      <c r="B24" s="18">
        <v>100</v>
      </c>
      <c r="C24" s="18">
        <v>68.900000000000006</v>
      </c>
      <c r="D24" s="185">
        <v>5.7</v>
      </c>
      <c r="E24" s="185">
        <v>24.2</v>
      </c>
      <c r="F24" s="186">
        <v>1.3</v>
      </c>
    </row>
    <row r="25" spans="1:12" x14ac:dyDescent="0.2">
      <c r="A25" s="292" t="str">
        <f>'問6S（表）'!A25:A26</f>
        <v>60～69歳（n = 322 ）　</v>
      </c>
      <c r="B25" s="32">
        <v>322</v>
      </c>
      <c r="C25" s="26">
        <v>249</v>
      </c>
      <c r="D25" s="27">
        <v>9</v>
      </c>
      <c r="E25" s="27">
        <v>60</v>
      </c>
      <c r="F25" s="28">
        <v>4</v>
      </c>
    </row>
    <row r="26" spans="1:12" x14ac:dyDescent="0.2">
      <c r="A26" s="293"/>
      <c r="B26" s="18">
        <v>100</v>
      </c>
      <c r="C26" s="18">
        <v>77.3</v>
      </c>
      <c r="D26" s="185">
        <v>2.8</v>
      </c>
      <c r="E26" s="185">
        <v>18.600000000000001</v>
      </c>
      <c r="F26" s="186">
        <v>1.2</v>
      </c>
    </row>
    <row r="27" spans="1:12" x14ac:dyDescent="0.2">
      <c r="A27" s="292" t="str">
        <f>'問6S（表）'!A27:A28</f>
        <v>70歳以上（n = 530 ）　</v>
      </c>
      <c r="B27" s="32">
        <v>530</v>
      </c>
      <c r="C27" s="26">
        <v>440</v>
      </c>
      <c r="D27" s="27">
        <v>12</v>
      </c>
      <c r="E27" s="27">
        <v>62</v>
      </c>
      <c r="F27" s="28">
        <v>16</v>
      </c>
    </row>
    <row r="28" spans="1:12" x14ac:dyDescent="0.2">
      <c r="A28" s="293"/>
      <c r="B28" s="18">
        <v>100</v>
      </c>
      <c r="C28" s="18">
        <v>83</v>
      </c>
      <c r="D28" s="185">
        <v>2.2999999999999998</v>
      </c>
      <c r="E28" s="185">
        <v>11.7</v>
      </c>
      <c r="F28" s="186">
        <v>3</v>
      </c>
    </row>
    <row r="30" spans="1:12" ht="13.5" customHeight="1" x14ac:dyDescent="0.2">
      <c r="A30" s="3" t="s">
        <v>96</v>
      </c>
      <c r="B30" s="1" t="str">
        <f>B11</f>
        <v>今後も岐阜県に住み続けたいか</v>
      </c>
      <c r="C30" s="7"/>
      <c r="D30" s="7"/>
      <c r="E30" s="7"/>
      <c r="F30" s="8"/>
    </row>
    <row r="31" spans="1:12" ht="21" customHeight="1" x14ac:dyDescent="0.2">
      <c r="A31" s="11" t="s">
        <v>27</v>
      </c>
      <c r="B31" s="47" t="str">
        <f>B12</f>
        <v>調査数</v>
      </c>
      <c r="C31" s="48" t="str">
        <f>C12</f>
        <v>はい</v>
      </c>
      <c r="D31" s="49" t="str">
        <f>D12</f>
        <v>いいえ</v>
      </c>
      <c r="E31" s="50" t="str">
        <f>E12</f>
        <v>わからない</v>
      </c>
      <c r="F31" s="51" t="str">
        <f>F12</f>
        <v>無回答</v>
      </c>
      <c r="G31" s="19" t="s">
        <v>32</v>
      </c>
      <c r="H31" s="11" t="str">
        <f>A31</f>
        <v>【居住圏域別】</v>
      </c>
      <c r="I31" s="48" t="str">
        <f>C31</f>
        <v>はい</v>
      </c>
      <c r="J31" s="49" t="str">
        <f>D31</f>
        <v>いいえ</v>
      </c>
      <c r="K31" s="50" t="str">
        <f>E31</f>
        <v>わからない</v>
      </c>
      <c r="L31" s="51" t="str">
        <f>F31</f>
        <v>無回答</v>
      </c>
    </row>
    <row r="32" spans="1:12" ht="13.5" customHeight="1" x14ac:dyDescent="0.2">
      <c r="A32" s="292" t="str">
        <f>'問6S（表）'!A32:A33</f>
        <v>全体（n = 1,699 ）　</v>
      </c>
      <c r="B32" s="32">
        <v>1699</v>
      </c>
      <c r="C32" s="29">
        <v>1263</v>
      </c>
      <c r="D32" s="30">
        <v>67</v>
      </c>
      <c r="E32" s="30">
        <v>341</v>
      </c>
      <c r="F32" s="31">
        <v>28</v>
      </c>
      <c r="H32" s="55" t="str">
        <f>A32</f>
        <v>全体（n = 1,699 ）　</v>
      </c>
      <c r="I32" s="58">
        <f>C33</f>
        <v>74.3</v>
      </c>
      <c r="J32" s="59">
        <f>D33</f>
        <v>3.9</v>
      </c>
      <c r="K32" s="60">
        <f>E33</f>
        <v>20.100000000000001</v>
      </c>
      <c r="L32" s="61">
        <f>F33</f>
        <v>1.6</v>
      </c>
    </row>
    <row r="33" spans="1:12" ht="13.5" customHeight="1" x14ac:dyDescent="0.2">
      <c r="A33" s="293"/>
      <c r="B33" s="33">
        <v>100</v>
      </c>
      <c r="C33" s="18">
        <v>74.3</v>
      </c>
      <c r="D33" s="185">
        <v>3.9</v>
      </c>
      <c r="E33" s="185">
        <v>20.100000000000001</v>
      </c>
      <c r="F33" s="186">
        <v>1.6</v>
      </c>
      <c r="H33" s="70" t="str">
        <f>A34</f>
        <v>岐阜圏域（n = 668 ）　</v>
      </c>
      <c r="I33" s="72">
        <f>C35</f>
        <v>79.599999999999994</v>
      </c>
      <c r="J33" s="73">
        <f>D35</f>
        <v>3.1</v>
      </c>
      <c r="K33" s="74">
        <f>E35</f>
        <v>16.2</v>
      </c>
      <c r="L33" s="75">
        <f>F35</f>
        <v>1</v>
      </c>
    </row>
    <row r="34" spans="1:12" ht="13.5" customHeight="1" x14ac:dyDescent="0.2">
      <c r="A34" s="292" t="str">
        <f>'問6S（表）'!A34:A35</f>
        <v>岐阜圏域（n = 668 ）　</v>
      </c>
      <c r="B34" s="32">
        <v>668</v>
      </c>
      <c r="C34" s="26">
        <v>532</v>
      </c>
      <c r="D34" s="27">
        <v>21</v>
      </c>
      <c r="E34" s="27">
        <v>108</v>
      </c>
      <c r="F34" s="28">
        <v>7</v>
      </c>
      <c r="G34" s="158">
        <v>1</v>
      </c>
      <c r="H34" s="71" t="str">
        <f>A36</f>
        <v>西濃圏域（n = 277 ）　</v>
      </c>
      <c r="I34" s="76">
        <f>C37</f>
        <v>72.900000000000006</v>
      </c>
      <c r="J34" s="77">
        <f>D37</f>
        <v>3.2</v>
      </c>
      <c r="K34" s="78">
        <f>E37</f>
        <v>23.1</v>
      </c>
      <c r="L34" s="79">
        <f>F37</f>
        <v>0.7</v>
      </c>
    </row>
    <row r="35" spans="1:12" ht="13.5" customHeight="1" x14ac:dyDescent="0.2">
      <c r="A35" s="293"/>
      <c r="B35" s="18">
        <v>100</v>
      </c>
      <c r="C35" s="18">
        <v>79.599999999999994</v>
      </c>
      <c r="D35" s="185">
        <v>3.1</v>
      </c>
      <c r="E35" s="185">
        <v>16.2</v>
      </c>
      <c r="F35" s="186">
        <v>1</v>
      </c>
      <c r="H35" s="71" t="str">
        <f>A38</f>
        <v>中濃圏域（n = 319 ）　</v>
      </c>
      <c r="I35" s="76">
        <f>C39</f>
        <v>73</v>
      </c>
      <c r="J35" s="77">
        <f>D39</f>
        <v>3.1</v>
      </c>
      <c r="K35" s="78">
        <f>E39</f>
        <v>21</v>
      </c>
      <c r="L35" s="79">
        <f>F39</f>
        <v>2.8</v>
      </c>
    </row>
    <row r="36" spans="1:12" ht="13.5" customHeight="1" x14ac:dyDescent="0.2">
      <c r="A36" s="292" t="str">
        <f>'問6S（表）'!A36:A37</f>
        <v>西濃圏域（n = 277 ）　</v>
      </c>
      <c r="B36" s="32">
        <v>277</v>
      </c>
      <c r="C36" s="26">
        <v>202</v>
      </c>
      <c r="D36" s="27">
        <v>9</v>
      </c>
      <c r="E36" s="27">
        <v>64</v>
      </c>
      <c r="F36" s="28">
        <v>2</v>
      </c>
      <c r="G36" s="158">
        <v>2</v>
      </c>
      <c r="H36" s="71" t="str">
        <f>A40</f>
        <v>東濃圏域（n = 276 ）　</v>
      </c>
      <c r="I36" s="76">
        <f>C41</f>
        <v>68.8</v>
      </c>
      <c r="J36" s="77">
        <f>D41</f>
        <v>6.2</v>
      </c>
      <c r="K36" s="78">
        <f>E41</f>
        <v>23.9</v>
      </c>
      <c r="L36" s="79">
        <f>F41</f>
        <v>1.1000000000000001</v>
      </c>
    </row>
    <row r="37" spans="1:12" ht="13.5" customHeight="1" x14ac:dyDescent="0.2">
      <c r="A37" s="293"/>
      <c r="B37" s="18">
        <v>100</v>
      </c>
      <c r="C37" s="18">
        <v>72.900000000000006</v>
      </c>
      <c r="D37" s="185">
        <v>3.2</v>
      </c>
      <c r="E37" s="185">
        <v>23.1</v>
      </c>
      <c r="F37" s="186">
        <v>0.7</v>
      </c>
      <c r="H37" s="57" t="str">
        <f>A42</f>
        <v>飛騨圏域（n = 102 ）　</v>
      </c>
      <c r="I37" s="66">
        <f>C43</f>
        <v>70.599999999999994</v>
      </c>
      <c r="J37" s="67">
        <f>D43</f>
        <v>6.9</v>
      </c>
      <c r="K37" s="68">
        <f>E43</f>
        <v>20.6</v>
      </c>
      <c r="L37" s="69">
        <f>F43</f>
        <v>2</v>
      </c>
    </row>
    <row r="38" spans="1:12" x14ac:dyDescent="0.2">
      <c r="A38" s="292" t="str">
        <f>'問6S（表）'!A38:A39</f>
        <v>中濃圏域（n = 319 ）　</v>
      </c>
      <c r="B38" s="32">
        <v>319</v>
      </c>
      <c r="C38" s="26">
        <v>233</v>
      </c>
      <c r="D38" s="27">
        <v>10</v>
      </c>
      <c r="E38" s="27">
        <v>67</v>
      </c>
      <c r="F38" s="28">
        <v>9</v>
      </c>
      <c r="G38" s="158">
        <v>3</v>
      </c>
    </row>
    <row r="39" spans="1:12" x14ac:dyDescent="0.2">
      <c r="A39" s="293"/>
      <c r="B39" s="18">
        <v>100</v>
      </c>
      <c r="C39" s="18">
        <v>73</v>
      </c>
      <c r="D39" s="185">
        <v>3.1</v>
      </c>
      <c r="E39" s="185">
        <v>21</v>
      </c>
      <c r="F39" s="186">
        <v>2.8</v>
      </c>
    </row>
    <row r="40" spans="1:12" x14ac:dyDescent="0.2">
      <c r="A40" s="292" t="str">
        <f>'問6S（表）'!A40:A41</f>
        <v>東濃圏域（n = 276 ）　</v>
      </c>
      <c r="B40" s="32">
        <v>276</v>
      </c>
      <c r="C40" s="26">
        <v>190</v>
      </c>
      <c r="D40" s="27">
        <v>17</v>
      </c>
      <c r="E40" s="27">
        <v>66</v>
      </c>
      <c r="F40" s="28">
        <v>3</v>
      </c>
      <c r="G40" s="158">
        <v>4</v>
      </c>
    </row>
    <row r="41" spans="1:12" x14ac:dyDescent="0.2">
      <c r="A41" s="293"/>
      <c r="B41" s="18">
        <v>100</v>
      </c>
      <c r="C41" s="18">
        <v>68.8</v>
      </c>
      <c r="D41" s="185">
        <v>6.2</v>
      </c>
      <c r="E41" s="185">
        <v>23.9</v>
      </c>
      <c r="F41" s="186">
        <v>1.1000000000000001</v>
      </c>
    </row>
    <row r="42" spans="1:12" x14ac:dyDescent="0.2">
      <c r="A42" s="292" t="str">
        <f>'問6S（表）'!A42:A43</f>
        <v>飛騨圏域（n = 102 ）　</v>
      </c>
      <c r="B42" s="32">
        <v>102</v>
      </c>
      <c r="C42" s="26">
        <v>72</v>
      </c>
      <c r="D42" s="27">
        <v>7</v>
      </c>
      <c r="E42" s="27">
        <v>21</v>
      </c>
      <c r="F42" s="28">
        <v>2</v>
      </c>
      <c r="G42" s="158">
        <v>5</v>
      </c>
    </row>
    <row r="43" spans="1:12" x14ac:dyDescent="0.2">
      <c r="A43" s="293"/>
      <c r="B43" s="18">
        <v>100</v>
      </c>
      <c r="C43" s="18">
        <v>70.599999999999994</v>
      </c>
      <c r="D43" s="185">
        <v>6.9</v>
      </c>
      <c r="E43" s="185">
        <v>20.6</v>
      </c>
      <c r="F43" s="186">
        <v>2</v>
      </c>
    </row>
    <row r="45" spans="1:12" ht="13.5" customHeight="1" x14ac:dyDescent="0.2">
      <c r="A45" s="3" t="s">
        <v>97</v>
      </c>
      <c r="B45" s="1" t="str">
        <f>B30</f>
        <v>今後も岐阜県に住み続けたいか</v>
      </c>
      <c r="C45" s="7"/>
      <c r="D45" s="7"/>
      <c r="E45" s="7"/>
      <c r="F45" s="8"/>
    </row>
    <row r="46" spans="1:12" ht="21" customHeight="1" x14ac:dyDescent="0.2">
      <c r="A46" s="11" t="s">
        <v>106</v>
      </c>
      <c r="B46" s="47" t="str">
        <f>B31</f>
        <v>調査数</v>
      </c>
      <c r="C46" s="48" t="str">
        <f t="shared" ref="C46:F46" si="3">C31</f>
        <v>はい</v>
      </c>
      <c r="D46" s="49" t="str">
        <f t="shared" si="3"/>
        <v>いいえ</v>
      </c>
      <c r="E46" s="50" t="str">
        <f t="shared" si="3"/>
        <v>わからない</v>
      </c>
      <c r="F46" s="51" t="str">
        <f t="shared" si="3"/>
        <v>無回答</v>
      </c>
      <c r="G46" s="19" t="s">
        <v>32</v>
      </c>
      <c r="H46" s="10" t="str">
        <f>A46</f>
        <v>【通勤先別】</v>
      </c>
      <c r="I46" s="48" t="str">
        <f>C46</f>
        <v>はい</v>
      </c>
      <c r="J46" s="49" t="str">
        <f>D46</f>
        <v>いいえ</v>
      </c>
      <c r="K46" s="50" t="str">
        <f>E46</f>
        <v>わからない</v>
      </c>
      <c r="L46" s="51" t="str">
        <f>F46</f>
        <v>無回答</v>
      </c>
    </row>
    <row r="47" spans="1:12" ht="13.5" customHeight="1" x14ac:dyDescent="0.2">
      <c r="A47" s="274" t="str">
        <f>"全体（n = "&amp;TEXT(B47,"#,###")&amp;" ）"</f>
        <v>全体（n = 1,059 ）</v>
      </c>
      <c r="B47" s="32">
        <v>1059</v>
      </c>
      <c r="C47" s="29">
        <v>759</v>
      </c>
      <c r="D47" s="30">
        <v>51</v>
      </c>
      <c r="E47" s="30">
        <v>240</v>
      </c>
      <c r="F47" s="31">
        <v>9</v>
      </c>
      <c r="H47" s="55" t="str">
        <f>A47&amp;"※"</f>
        <v>全体（n = 1,059 ）※</v>
      </c>
      <c r="I47" s="58">
        <f>C48</f>
        <v>71.7</v>
      </c>
      <c r="J47" s="59">
        <f>D48</f>
        <v>4.8</v>
      </c>
      <c r="K47" s="60">
        <f>E48</f>
        <v>22.7</v>
      </c>
      <c r="L47" s="61">
        <f>F48</f>
        <v>0.8</v>
      </c>
    </row>
    <row r="48" spans="1:12" ht="13.5" customHeight="1" x14ac:dyDescent="0.2">
      <c r="A48" s="275"/>
      <c r="B48" s="33">
        <v>100</v>
      </c>
      <c r="C48" s="18">
        <v>71.7</v>
      </c>
      <c r="D48" s="185">
        <v>4.8</v>
      </c>
      <c r="E48" s="185">
        <v>22.7</v>
      </c>
      <c r="F48" s="186">
        <v>0.8</v>
      </c>
      <c r="H48" s="70" t="str">
        <f>A49</f>
        <v>居住している市町村（n = 476 ）　</v>
      </c>
      <c r="I48" s="72">
        <f>C50</f>
        <v>74.8</v>
      </c>
      <c r="J48" s="73">
        <f>D50</f>
        <v>4.8</v>
      </c>
      <c r="K48" s="74">
        <f>E50</f>
        <v>19.3</v>
      </c>
      <c r="L48" s="75">
        <f>F50</f>
        <v>1.1000000000000001</v>
      </c>
    </row>
    <row r="49" spans="1:12" ht="13.5" customHeight="1" x14ac:dyDescent="0.2">
      <c r="A49" s="274" t="str">
        <f>"居住している市町村（n = "&amp;TEXT(B49,"#,###")&amp;" ）　"</f>
        <v>居住している市町村（n = 476 ）　</v>
      </c>
      <c r="B49" s="32">
        <v>476</v>
      </c>
      <c r="C49" s="26">
        <v>356</v>
      </c>
      <c r="D49" s="27">
        <v>23</v>
      </c>
      <c r="E49" s="27">
        <v>92</v>
      </c>
      <c r="F49" s="28">
        <v>5</v>
      </c>
      <c r="G49" s="158">
        <v>1</v>
      </c>
      <c r="H49" s="71" t="str">
        <f>A51</f>
        <v>県内の他の市町村（n = 316 ）　</v>
      </c>
      <c r="I49" s="76">
        <f>C52</f>
        <v>72.5</v>
      </c>
      <c r="J49" s="77">
        <f>D52</f>
        <v>4.7</v>
      </c>
      <c r="K49" s="78">
        <f>E52</f>
        <v>22.2</v>
      </c>
      <c r="L49" s="79">
        <f>F52</f>
        <v>0.6</v>
      </c>
    </row>
    <row r="50" spans="1:12" ht="13.5" customHeight="1" x14ac:dyDescent="0.2">
      <c r="A50" s="275"/>
      <c r="B50" s="18">
        <v>100</v>
      </c>
      <c r="C50" s="18">
        <v>74.8</v>
      </c>
      <c r="D50" s="185">
        <v>4.8</v>
      </c>
      <c r="E50" s="185">
        <v>19.3</v>
      </c>
      <c r="F50" s="186">
        <v>1.1000000000000001</v>
      </c>
      <c r="H50" s="57" t="str">
        <f>A53</f>
        <v>県外の市町村（n = 126 ）　</v>
      </c>
      <c r="I50" s="66">
        <f>C54</f>
        <v>58.7</v>
      </c>
      <c r="J50" s="67">
        <f>D54</f>
        <v>6.3</v>
      </c>
      <c r="K50" s="68">
        <f>E54</f>
        <v>34.9</v>
      </c>
      <c r="L50" s="69">
        <f>F54</f>
        <v>0</v>
      </c>
    </row>
    <row r="51" spans="1:12" ht="13.5" customHeight="1" x14ac:dyDescent="0.2">
      <c r="A51" s="274" t="str">
        <f>"県内の他の市町村（n = "&amp;TEXT(B51,"#,###")&amp;" ）　"</f>
        <v>県内の他の市町村（n = 316 ）　</v>
      </c>
      <c r="B51" s="32">
        <v>316</v>
      </c>
      <c r="C51" s="26">
        <v>229</v>
      </c>
      <c r="D51" s="27">
        <v>15</v>
      </c>
      <c r="E51" s="27">
        <v>70</v>
      </c>
      <c r="F51" s="28">
        <v>2</v>
      </c>
      <c r="G51" s="158">
        <v>2</v>
      </c>
    </row>
    <row r="52" spans="1:12" x14ac:dyDescent="0.2">
      <c r="A52" s="275"/>
      <c r="B52" s="18">
        <v>100</v>
      </c>
      <c r="C52" s="18">
        <v>72.5</v>
      </c>
      <c r="D52" s="185">
        <v>4.7</v>
      </c>
      <c r="E52" s="185">
        <v>22.2</v>
      </c>
      <c r="F52" s="186">
        <v>0.6</v>
      </c>
    </row>
    <row r="53" spans="1:12" ht="13.5" customHeight="1" x14ac:dyDescent="0.2">
      <c r="A53" s="274" t="str">
        <f>"県外の市町村（n = "&amp;TEXT(B53,"#,###")&amp;" ）　"</f>
        <v>県外の市町村（n = 126 ）　</v>
      </c>
      <c r="B53" s="32">
        <v>126</v>
      </c>
      <c r="C53" s="26">
        <v>74</v>
      </c>
      <c r="D53" s="27">
        <v>8</v>
      </c>
      <c r="E53" s="27">
        <v>44</v>
      </c>
      <c r="F53" s="28">
        <v>0</v>
      </c>
      <c r="G53" s="158">
        <v>3</v>
      </c>
    </row>
    <row r="54" spans="1:12" x14ac:dyDescent="0.2">
      <c r="A54" s="275"/>
      <c r="B54" s="18">
        <v>100</v>
      </c>
      <c r="C54" s="18">
        <v>58.7</v>
      </c>
      <c r="D54" s="185">
        <v>6.3</v>
      </c>
      <c r="E54" s="185">
        <v>34.9</v>
      </c>
      <c r="F54" s="186">
        <v>0</v>
      </c>
    </row>
    <row r="56" spans="1:12" ht="13.5" customHeight="1" x14ac:dyDescent="0.2">
      <c r="A56" s="3" t="s">
        <v>146</v>
      </c>
      <c r="B56" s="1" t="str">
        <f>B30</f>
        <v>今後も岐阜県に住み続けたいか</v>
      </c>
      <c r="C56" s="7"/>
      <c r="D56" s="7"/>
      <c r="E56" s="7"/>
      <c r="F56" s="8"/>
    </row>
    <row r="57" spans="1:12" ht="21" customHeight="1" x14ac:dyDescent="0.2">
      <c r="A57" s="11" t="s">
        <v>107</v>
      </c>
      <c r="B57" s="47" t="str">
        <f>B31</f>
        <v>調査数</v>
      </c>
      <c r="C57" s="48" t="str">
        <f>C31</f>
        <v>はい</v>
      </c>
      <c r="D57" s="49" t="str">
        <f>D31</f>
        <v>いいえ</v>
      </c>
      <c r="E57" s="50" t="str">
        <f>E31</f>
        <v>わからない</v>
      </c>
      <c r="F57" s="51" t="str">
        <f>F31</f>
        <v>無回答</v>
      </c>
      <c r="G57" s="19" t="s">
        <v>32</v>
      </c>
      <c r="H57" s="11" t="str">
        <f>A57</f>
        <v>【県外居住経験別】</v>
      </c>
      <c r="I57" s="48" t="str">
        <f>C57</f>
        <v>はい</v>
      </c>
      <c r="J57" s="49" t="str">
        <f>D57</f>
        <v>いいえ</v>
      </c>
      <c r="K57" s="50" t="str">
        <f>E57</f>
        <v>わからない</v>
      </c>
      <c r="L57" s="51" t="str">
        <f>F57</f>
        <v>無回答</v>
      </c>
    </row>
    <row r="58" spans="1:12" ht="13.5" customHeight="1" x14ac:dyDescent="0.2">
      <c r="A58" s="292" t="str">
        <f>A32</f>
        <v>全体（n = 1,699 ）　</v>
      </c>
      <c r="B58" s="32">
        <v>1699</v>
      </c>
      <c r="C58" s="29">
        <v>1263</v>
      </c>
      <c r="D58" s="30">
        <v>67</v>
      </c>
      <c r="E58" s="30">
        <v>341</v>
      </c>
      <c r="F58" s="31">
        <v>28</v>
      </c>
      <c r="H58" s="55" t="str">
        <f>A58</f>
        <v>全体（n = 1,699 ）　</v>
      </c>
      <c r="I58" s="58">
        <f>C59</f>
        <v>74.3</v>
      </c>
      <c r="J58" s="59">
        <f>D59</f>
        <v>3.9</v>
      </c>
      <c r="K58" s="60">
        <f>E59</f>
        <v>20.100000000000001</v>
      </c>
      <c r="L58" s="61">
        <f>F59</f>
        <v>1.6</v>
      </c>
    </row>
    <row r="59" spans="1:12" ht="13.5" customHeight="1" x14ac:dyDescent="0.2">
      <c r="A59" s="293"/>
      <c r="B59" s="33">
        <v>100</v>
      </c>
      <c r="C59" s="18">
        <v>74.3</v>
      </c>
      <c r="D59" s="185">
        <v>3.9</v>
      </c>
      <c r="E59" s="185">
        <v>20.100000000000001</v>
      </c>
      <c r="F59" s="186">
        <v>1.6</v>
      </c>
      <c r="H59" s="70" t="str">
        <f>A60</f>
        <v>ない（n = 809 ）　</v>
      </c>
      <c r="I59" s="72">
        <f>C61</f>
        <v>80.099999999999994</v>
      </c>
      <c r="J59" s="73">
        <f>D61</f>
        <v>2.1</v>
      </c>
      <c r="K59" s="74">
        <f>E61</f>
        <v>16.399999999999999</v>
      </c>
      <c r="L59" s="75">
        <f>F61</f>
        <v>1.4</v>
      </c>
    </row>
    <row r="60" spans="1:12" ht="13.5" customHeight="1" x14ac:dyDescent="0.2">
      <c r="A60" s="274" t="str">
        <f>"ない（n = "&amp;TEXT(B60,"#,###")&amp;" ）　"</f>
        <v>ない（n = 809 ）　</v>
      </c>
      <c r="B60" s="32">
        <v>809</v>
      </c>
      <c r="C60" s="26">
        <v>648</v>
      </c>
      <c r="D60" s="27">
        <v>17</v>
      </c>
      <c r="E60" s="27">
        <v>133</v>
      </c>
      <c r="F60" s="28">
        <v>11</v>
      </c>
      <c r="G60" s="158">
        <v>1</v>
      </c>
      <c r="H60" s="71" t="str">
        <f>A62</f>
        <v>ある（通算５年未満）（n = 385 ）　</v>
      </c>
      <c r="I60" s="76">
        <f>C63</f>
        <v>72.7</v>
      </c>
      <c r="J60" s="77">
        <f>D63</f>
        <v>4.9000000000000004</v>
      </c>
      <c r="K60" s="78">
        <f>E63</f>
        <v>20.5</v>
      </c>
      <c r="L60" s="79">
        <f>F63</f>
        <v>1.8</v>
      </c>
    </row>
    <row r="61" spans="1:12" ht="13.5" customHeight="1" x14ac:dyDescent="0.2">
      <c r="A61" s="275"/>
      <c r="B61" s="18">
        <v>100</v>
      </c>
      <c r="C61" s="18">
        <v>80.099999999999994</v>
      </c>
      <c r="D61" s="185">
        <v>2.1</v>
      </c>
      <c r="E61" s="185">
        <v>16.399999999999999</v>
      </c>
      <c r="F61" s="186">
        <v>1.4</v>
      </c>
      <c r="H61" s="57" t="str">
        <f>A64</f>
        <v>ある（通算５年以上（n = 481 ）　</v>
      </c>
      <c r="I61" s="66">
        <f>C65</f>
        <v>65.900000000000006</v>
      </c>
      <c r="J61" s="67">
        <f>D65</f>
        <v>6.4</v>
      </c>
      <c r="K61" s="68">
        <f>E65</f>
        <v>25.8</v>
      </c>
      <c r="L61" s="69">
        <f>F65</f>
        <v>1.9</v>
      </c>
    </row>
    <row r="62" spans="1:12" ht="13.5" customHeight="1" x14ac:dyDescent="0.2">
      <c r="A62" s="294" t="str">
        <f>"ある（通算５年未満）（n = "&amp;TEXT(B62,"#,###")&amp;" ）　"</f>
        <v>ある（通算５年未満）（n = 385 ）　</v>
      </c>
      <c r="B62" s="32">
        <v>385</v>
      </c>
      <c r="C62" s="26">
        <v>280</v>
      </c>
      <c r="D62" s="27">
        <v>19</v>
      </c>
      <c r="E62" s="27">
        <v>79</v>
      </c>
      <c r="F62" s="28">
        <v>7</v>
      </c>
      <c r="G62" s="158">
        <v>2</v>
      </c>
    </row>
    <row r="63" spans="1:12" x14ac:dyDescent="0.2">
      <c r="A63" s="295"/>
      <c r="B63" s="18">
        <v>100</v>
      </c>
      <c r="C63" s="18">
        <v>72.7</v>
      </c>
      <c r="D63" s="185">
        <v>4.9000000000000004</v>
      </c>
      <c r="E63" s="185">
        <v>20.5</v>
      </c>
      <c r="F63" s="186">
        <v>1.8</v>
      </c>
    </row>
    <row r="64" spans="1:12" ht="13.5" customHeight="1" x14ac:dyDescent="0.2">
      <c r="A64" s="294" t="str">
        <f>"ある（通算５年以上（n = "&amp;TEXT(B64,"#,###")&amp;" ）　"</f>
        <v>ある（通算５年以上（n = 481 ）　</v>
      </c>
      <c r="B64" s="32">
        <v>481</v>
      </c>
      <c r="C64" s="26">
        <v>317</v>
      </c>
      <c r="D64" s="27">
        <v>31</v>
      </c>
      <c r="E64" s="27">
        <v>124</v>
      </c>
      <c r="F64" s="28">
        <v>9</v>
      </c>
      <c r="G64" s="158">
        <v>3</v>
      </c>
    </row>
    <row r="65" spans="1:12" x14ac:dyDescent="0.2">
      <c r="A65" s="295"/>
      <c r="B65" s="18">
        <v>100</v>
      </c>
      <c r="C65" s="18">
        <v>65.900000000000006</v>
      </c>
      <c r="D65" s="185">
        <v>6.4</v>
      </c>
      <c r="E65" s="185">
        <v>25.8</v>
      </c>
      <c r="F65" s="186">
        <v>1.9</v>
      </c>
    </row>
    <row r="67" spans="1:12" ht="13.5" customHeight="1" x14ac:dyDescent="0.2">
      <c r="A67" s="3" t="s">
        <v>147</v>
      </c>
      <c r="B67" s="1" t="str">
        <f>B45</f>
        <v>今後も岐阜県に住み続けたいか</v>
      </c>
      <c r="C67" s="7"/>
      <c r="D67" s="7"/>
      <c r="E67" s="7"/>
      <c r="F67" s="8"/>
    </row>
    <row r="68" spans="1:12" ht="21" customHeight="1" x14ac:dyDescent="0.2">
      <c r="A68" s="11" t="s">
        <v>98</v>
      </c>
      <c r="B68" s="47" t="str">
        <f>B46</f>
        <v>調査数</v>
      </c>
      <c r="C68" s="48" t="str">
        <f>C46</f>
        <v>はい</v>
      </c>
      <c r="D68" s="49" t="str">
        <f>D46</f>
        <v>いいえ</v>
      </c>
      <c r="E68" s="49" t="str">
        <f>E46</f>
        <v>わからない</v>
      </c>
      <c r="F68" s="51" t="str">
        <f>F46</f>
        <v>無回答</v>
      </c>
      <c r="G68" s="19" t="s">
        <v>32</v>
      </c>
      <c r="H68" s="10" t="str">
        <f>A68</f>
        <v>【居住環境別】</v>
      </c>
      <c r="I68" s="48" t="str">
        <f>C68</f>
        <v>はい</v>
      </c>
      <c r="J68" s="49" t="str">
        <f>D68</f>
        <v>いいえ</v>
      </c>
      <c r="K68" s="50" t="str">
        <f>E68</f>
        <v>わからない</v>
      </c>
      <c r="L68" s="51" t="str">
        <f>F68</f>
        <v>無回答</v>
      </c>
    </row>
    <row r="69" spans="1:12" ht="13.5" customHeight="1" x14ac:dyDescent="0.2">
      <c r="A69" s="292" t="str">
        <f>'問6S（表）'!A47</f>
        <v>全体（n = 1,699 ）　</v>
      </c>
      <c r="B69" s="32">
        <v>1699</v>
      </c>
      <c r="C69" s="29">
        <v>1263</v>
      </c>
      <c r="D69" s="30">
        <v>67</v>
      </c>
      <c r="E69" s="30">
        <v>341</v>
      </c>
      <c r="F69" s="31">
        <v>28</v>
      </c>
      <c r="H69" s="55" t="str">
        <f>A69</f>
        <v>全体（n = 1,699 ）　</v>
      </c>
      <c r="I69" s="58">
        <f>C70</f>
        <v>74.3</v>
      </c>
      <c r="J69" s="59">
        <f>D70</f>
        <v>3.9</v>
      </c>
      <c r="K69" s="60">
        <f>E70</f>
        <v>20.100000000000001</v>
      </c>
      <c r="L69" s="61">
        <f>F70</f>
        <v>1.6</v>
      </c>
    </row>
    <row r="70" spans="1:12" ht="13.5" customHeight="1" x14ac:dyDescent="0.2">
      <c r="A70" s="293"/>
      <c r="B70" s="18">
        <v>100</v>
      </c>
      <c r="C70" s="18">
        <v>74.3</v>
      </c>
      <c r="D70" s="185">
        <v>3.9</v>
      </c>
      <c r="E70" s="185">
        <v>20.100000000000001</v>
      </c>
      <c r="F70" s="186">
        <v>1.6</v>
      </c>
      <c r="H70" s="70" t="str">
        <f>A71</f>
        <v>農村地域（n = 283 ）　</v>
      </c>
      <c r="I70" s="72">
        <f>C72</f>
        <v>74.900000000000006</v>
      </c>
      <c r="J70" s="73">
        <f>D72</f>
        <v>3.9</v>
      </c>
      <c r="K70" s="74">
        <f>E72</f>
        <v>20.5</v>
      </c>
      <c r="L70" s="75">
        <f>F72</f>
        <v>0.7</v>
      </c>
    </row>
    <row r="71" spans="1:12" ht="13.5" customHeight="1" x14ac:dyDescent="0.2">
      <c r="A71" s="292" t="str">
        <f>'問6S（表）'!A49</f>
        <v>農村地域（n = 283 ）　</v>
      </c>
      <c r="B71" s="32">
        <v>283</v>
      </c>
      <c r="C71" s="26">
        <v>212</v>
      </c>
      <c r="D71" s="27">
        <v>11</v>
      </c>
      <c r="E71" s="27">
        <v>58</v>
      </c>
      <c r="F71" s="28">
        <v>2</v>
      </c>
      <c r="G71" s="158">
        <v>1</v>
      </c>
      <c r="H71" s="71" t="str">
        <f>A73</f>
        <v>山間地域（n = 244 ）　</v>
      </c>
      <c r="I71" s="76">
        <f>C74</f>
        <v>65.599999999999994</v>
      </c>
      <c r="J71" s="77">
        <f>D74</f>
        <v>6.6</v>
      </c>
      <c r="K71" s="78">
        <f>E74</f>
        <v>25.4</v>
      </c>
      <c r="L71" s="79">
        <f>F74</f>
        <v>2.5</v>
      </c>
    </row>
    <row r="72" spans="1:12" ht="13.5" customHeight="1" x14ac:dyDescent="0.2">
      <c r="A72" s="293"/>
      <c r="B72" s="18">
        <v>100</v>
      </c>
      <c r="C72" s="18">
        <v>74.900000000000006</v>
      </c>
      <c r="D72" s="185">
        <v>3.9</v>
      </c>
      <c r="E72" s="185">
        <v>20.5</v>
      </c>
      <c r="F72" s="186">
        <v>0.7</v>
      </c>
      <c r="H72" s="71" t="str">
        <f>A75</f>
        <v>商業地域（n = 83 ）　</v>
      </c>
      <c r="I72" s="76">
        <f>C76</f>
        <v>73.5</v>
      </c>
      <c r="J72" s="77">
        <f>D76</f>
        <v>3.6</v>
      </c>
      <c r="K72" s="78">
        <f>E76</f>
        <v>21.7</v>
      </c>
      <c r="L72" s="79">
        <f>F76</f>
        <v>1.2</v>
      </c>
    </row>
    <row r="73" spans="1:12" ht="13.5" customHeight="1" x14ac:dyDescent="0.2">
      <c r="A73" s="292" t="str">
        <f>'問6S（表）'!A51</f>
        <v>山間地域（n = 244 ）　</v>
      </c>
      <c r="B73" s="32">
        <v>244</v>
      </c>
      <c r="C73" s="26">
        <v>160</v>
      </c>
      <c r="D73" s="27">
        <v>16</v>
      </c>
      <c r="E73" s="27">
        <v>62</v>
      </c>
      <c r="F73" s="28">
        <v>6</v>
      </c>
      <c r="G73" s="158">
        <v>2</v>
      </c>
      <c r="H73" s="71" t="str">
        <f>A77</f>
        <v>住宅地域（n = 1,017 ）　</v>
      </c>
      <c r="I73" s="76">
        <f>C78</f>
        <v>76.900000000000006</v>
      </c>
      <c r="J73" s="77">
        <f>D78</f>
        <v>3.5</v>
      </c>
      <c r="K73" s="78">
        <f>E78</f>
        <v>18.100000000000001</v>
      </c>
      <c r="L73" s="79">
        <f>F78</f>
        <v>1.5</v>
      </c>
    </row>
    <row r="74" spans="1:12" ht="13.5" customHeight="1" x14ac:dyDescent="0.2">
      <c r="A74" s="293"/>
      <c r="B74" s="18">
        <v>100</v>
      </c>
      <c r="C74" s="18">
        <v>65.599999999999994</v>
      </c>
      <c r="D74" s="185">
        <v>6.6</v>
      </c>
      <c r="E74" s="185">
        <v>25.4</v>
      </c>
      <c r="F74" s="186">
        <v>2.5</v>
      </c>
      <c r="H74" s="57" t="str">
        <f>A79</f>
        <v>その他（n = 32 ）　</v>
      </c>
      <c r="I74" s="66">
        <f>C80</f>
        <v>65.599999999999994</v>
      </c>
      <c r="J74" s="67">
        <f>D80</f>
        <v>3.1</v>
      </c>
      <c r="K74" s="68">
        <f>E80</f>
        <v>31.3</v>
      </c>
      <c r="L74" s="69">
        <f>F80</f>
        <v>0</v>
      </c>
    </row>
    <row r="75" spans="1:12" ht="13.5" customHeight="1" x14ac:dyDescent="0.2">
      <c r="A75" s="292" t="str">
        <f>'問6S（表）'!A53</f>
        <v>商業地域（n = 83 ）　</v>
      </c>
      <c r="B75" s="32">
        <v>83</v>
      </c>
      <c r="C75" s="26">
        <v>61</v>
      </c>
      <c r="D75" s="27">
        <v>3</v>
      </c>
      <c r="E75" s="27">
        <v>18</v>
      </c>
      <c r="F75" s="28">
        <v>1</v>
      </c>
      <c r="G75" s="158">
        <v>3</v>
      </c>
    </row>
    <row r="76" spans="1:12" ht="13.5" customHeight="1" x14ac:dyDescent="0.2">
      <c r="A76" s="293"/>
      <c r="B76" s="18">
        <v>100</v>
      </c>
      <c r="C76" s="18">
        <v>73.5</v>
      </c>
      <c r="D76" s="185">
        <v>3.6</v>
      </c>
      <c r="E76" s="185">
        <v>21.7</v>
      </c>
      <c r="F76" s="186">
        <v>1.2</v>
      </c>
    </row>
    <row r="77" spans="1:12" ht="13.5" customHeight="1" x14ac:dyDescent="0.2">
      <c r="A77" s="292" t="str">
        <f>'問6S（表）'!A55</f>
        <v>住宅地域（n = 1,017 ）　</v>
      </c>
      <c r="B77" s="32">
        <v>1017</v>
      </c>
      <c r="C77" s="26">
        <v>782</v>
      </c>
      <c r="D77" s="27">
        <v>36</v>
      </c>
      <c r="E77" s="27">
        <v>184</v>
      </c>
      <c r="F77" s="28">
        <v>15</v>
      </c>
      <c r="G77" s="158">
        <v>4</v>
      </c>
    </row>
    <row r="78" spans="1:12" ht="13.5" customHeight="1" x14ac:dyDescent="0.2">
      <c r="A78" s="293"/>
      <c r="B78" s="18">
        <v>100</v>
      </c>
      <c r="C78" s="18">
        <v>76.900000000000006</v>
      </c>
      <c r="D78" s="185">
        <v>3.5</v>
      </c>
      <c r="E78" s="185">
        <v>18.100000000000001</v>
      </c>
      <c r="F78" s="186">
        <v>1.5</v>
      </c>
    </row>
    <row r="79" spans="1:12" x14ac:dyDescent="0.2">
      <c r="A79" s="292" t="str">
        <f>'問6S（表）'!A57</f>
        <v>その他（n = 32 ）　</v>
      </c>
      <c r="B79" s="32">
        <v>32</v>
      </c>
      <c r="C79" s="26">
        <v>21</v>
      </c>
      <c r="D79" s="27">
        <v>1</v>
      </c>
      <c r="E79" s="27">
        <v>10</v>
      </c>
      <c r="F79" s="28">
        <v>0</v>
      </c>
      <c r="G79" s="158">
        <v>5</v>
      </c>
    </row>
    <row r="80" spans="1:12" x14ac:dyDescent="0.2">
      <c r="A80" s="293"/>
      <c r="B80" s="18">
        <v>100</v>
      </c>
      <c r="C80" s="18">
        <v>65.599999999999994</v>
      </c>
      <c r="D80" s="185">
        <v>3.1</v>
      </c>
      <c r="E80" s="185">
        <v>31.3</v>
      </c>
      <c r="F80" s="186">
        <v>0</v>
      </c>
    </row>
  </sheetData>
  <mergeCells count="31">
    <mergeCell ref="A34:A35"/>
    <mergeCell ref="A3:A4"/>
    <mergeCell ref="A5:A6"/>
    <mergeCell ref="A7:A8"/>
    <mergeCell ref="A13:A14"/>
    <mergeCell ref="A17:A18"/>
    <mergeCell ref="A19:A20"/>
    <mergeCell ref="A21:A22"/>
    <mergeCell ref="A23:A24"/>
    <mergeCell ref="A25:A26"/>
    <mergeCell ref="A27:A28"/>
    <mergeCell ref="A32:A33"/>
    <mergeCell ref="A15:A16"/>
    <mergeCell ref="A36:A37"/>
    <mergeCell ref="A38:A39"/>
    <mergeCell ref="A40:A41"/>
    <mergeCell ref="A42:A43"/>
    <mergeCell ref="A58:A59"/>
    <mergeCell ref="A79:A80"/>
    <mergeCell ref="A62:A63"/>
    <mergeCell ref="A64:A65"/>
    <mergeCell ref="A47:A48"/>
    <mergeCell ref="A49:A50"/>
    <mergeCell ref="A51:A52"/>
    <mergeCell ref="A53:A54"/>
    <mergeCell ref="A60:A61"/>
    <mergeCell ref="A69:A70"/>
    <mergeCell ref="A71:A72"/>
    <mergeCell ref="A73:A74"/>
    <mergeCell ref="A75:A76"/>
    <mergeCell ref="A77:A78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E6C4-9718-4041-BD16-E61EE5B3F039}">
  <sheetPr>
    <tabColor theme="4"/>
  </sheetPr>
  <dimension ref="A1:AC88"/>
  <sheetViews>
    <sheetView zoomScaleNormal="100" workbookViewId="0"/>
  </sheetViews>
  <sheetFormatPr defaultRowHeight="13.2" x14ac:dyDescent="0.2"/>
  <sheetData>
    <row r="1" spans="1:29" x14ac:dyDescent="0.2">
      <c r="A1" s="3" t="s">
        <v>250</v>
      </c>
      <c r="B1" s="1" t="s">
        <v>249</v>
      </c>
      <c r="C1" s="7"/>
      <c r="D1" s="8"/>
      <c r="E1" s="7"/>
      <c r="F1" s="7"/>
      <c r="G1" s="7"/>
      <c r="H1" s="8" t="s">
        <v>1</v>
      </c>
      <c r="I1" s="7"/>
      <c r="J1" s="7"/>
      <c r="K1" s="7"/>
      <c r="L1" s="7"/>
      <c r="M1" s="7"/>
      <c r="N1" s="7"/>
    </row>
    <row r="2" spans="1:29" ht="183.6" x14ac:dyDescent="0.2">
      <c r="A2" s="10" t="s">
        <v>20</v>
      </c>
      <c r="B2" s="47" t="s">
        <v>3</v>
      </c>
      <c r="C2" s="48" t="s">
        <v>239</v>
      </c>
      <c r="D2" s="49" t="s">
        <v>248</v>
      </c>
      <c r="E2" s="49" t="s">
        <v>247</v>
      </c>
      <c r="F2" s="49" t="s">
        <v>232</v>
      </c>
      <c r="G2" s="49" t="s">
        <v>246</v>
      </c>
      <c r="H2" s="49" t="s">
        <v>245</v>
      </c>
      <c r="I2" s="49" t="s">
        <v>227</v>
      </c>
      <c r="J2" s="49" t="s">
        <v>244</v>
      </c>
      <c r="K2" s="49" t="s">
        <v>243</v>
      </c>
      <c r="L2" s="49" t="s">
        <v>213</v>
      </c>
      <c r="M2" s="49" t="s">
        <v>242</v>
      </c>
      <c r="N2" s="49" t="s">
        <v>100</v>
      </c>
      <c r="O2" s="51" t="s">
        <v>0</v>
      </c>
      <c r="P2" s="217" t="s">
        <v>117</v>
      </c>
    </row>
    <row r="3" spans="1:29" ht="13.5" customHeight="1" x14ac:dyDescent="0.2">
      <c r="A3" s="274" t="str">
        <f>"全体（n = "&amp;TEXT(B3,"#,###")&amp;" ）　"</f>
        <v>全体（n = 1,699 ）　</v>
      </c>
      <c r="B3" s="220">
        <v>1699</v>
      </c>
      <c r="C3" s="29">
        <v>789</v>
      </c>
      <c r="D3" s="30">
        <v>763</v>
      </c>
      <c r="E3" s="30">
        <v>858</v>
      </c>
      <c r="F3" s="30">
        <v>185</v>
      </c>
      <c r="G3" s="30">
        <v>59</v>
      </c>
      <c r="H3" s="30">
        <v>114</v>
      </c>
      <c r="I3" s="30">
        <v>26</v>
      </c>
      <c r="J3" s="30">
        <v>464</v>
      </c>
      <c r="K3" s="30">
        <v>98</v>
      </c>
      <c r="L3" s="30">
        <v>145</v>
      </c>
      <c r="M3" s="30">
        <v>174</v>
      </c>
      <c r="N3" s="30">
        <v>47</v>
      </c>
      <c r="O3" s="31">
        <v>47</v>
      </c>
      <c r="P3" s="5">
        <f>SUM($C3:O3)</f>
        <v>3769</v>
      </c>
    </row>
    <row r="4" spans="1:29" x14ac:dyDescent="0.2">
      <c r="A4" s="275"/>
      <c r="B4" s="33">
        <v>100</v>
      </c>
      <c r="C4" s="18">
        <v>46.4</v>
      </c>
      <c r="D4" s="185">
        <v>44.9</v>
      </c>
      <c r="E4" s="185">
        <v>50.5</v>
      </c>
      <c r="F4" s="185">
        <v>10.9</v>
      </c>
      <c r="G4" s="185">
        <v>3.5</v>
      </c>
      <c r="H4" s="185">
        <v>6.7</v>
      </c>
      <c r="I4" s="185">
        <v>1.5</v>
      </c>
      <c r="J4" s="185">
        <v>27.3</v>
      </c>
      <c r="K4" s="185">
        <v>5.8</v>
      </c>
      <c r="L4" s="185">
        <v>8.5</v>
      </c>
      <c r="M4" s="185">
        <v>10.199999999999999</v>
      </c>
      <c r="N4" s="185">
        <v>2.8</v>
      </c>
      <c r="O4" s="186">
        <v>2.8</v>
      </c>
      <c r="P4" s="179"/>
    </row>
    <row r="5" spans="1:29" ht="13.5" customHeight="1" x14ac:dyDescent="0.2">
      <c r="A5" s="274" t="str">
        <f>"男性（n = "&amp;TEXT(B5,"#,###")&amp;" ）　"</f>
        <v>男性（n = 743 ）　</v>
      </c>
      <c r="B5" s="32">
        <v>743</v>
      </c>
      <c r="C5" s="26">
        <v>341</v>
      </c>
      <c r="D5" s="27">
        <v>349</v>
      </c>
      <c r="E5" s="27">
        <v>367</v>
      </c>
      <c r="F5" s="27">
        <v>79</v>
      </c>
      <c r="G5" s="27">
        <v>30</v>
      </c>
      <c r="H5" s="27">
        <v>61</v>
      </c>
      <c r="I5" s="27">
        <v>12</v>
      </c>
      <c r="J5" s="27">
        <v>241</v>
      </c>
      <c r="K5" s="27">
        <v>57</v>
      </c>
      <c r="L5" s="27">
        <v>56</v>
      </c>
      <c r="M5" s="27">
        <v>61</v>
      </c>
      <c r="N5" s="27">
        <v>17</v>
      </c>
      <c r="O5" s="28">
        <v>23</v>
      </c>
      <c r="P5" s="5">
        <f>SUM($C5:O5)</f>
        <v>1694</v>
      </c>
      <c r="Q5" t="str">
        <f>" 男性（N = "&amp;TEXT(P5,"#,###")&amp;" : n = "&amp;TEXT($B$5,"#,###")&amp;"）"</f>
        <v xml:space="preserve"> 男性（N = 1,694 : n = 743）</v>
      </c>
    </row>
    <row r="6" spans="1:29" x14ac:dyDescent="0.2">
      <c r="A6" s="275"/>
      <c r="B6" s="33">
        <v>100</v>
      </c>
      <c r="C6" s="18">
        <v>45.9</v>
      </c>
      <c r="D6" s="185">
        <v>47</v>
      </c>
      <c r="E6" s="185">
        <v>49.4</v>
      </c>
      <c r="F6" s="185">
        <v>10.6</v>
      </c>
      <c r="G6" s="185">
        <v>4</v>
      </c>
      <c r="H6" s="185">
        <v>8.1999999999999993</v>
      </c>
      <c r="I6" s="185">
        <v>1.6</v>
      </c>
      <c r="J6" s="185">
        <v>32.4</v>
      </c>
      <c r="K6" s="185">
        <v>7.7</v>
      </c>
      <c r="L6" s="185">
        <v>7.5</v>
      </c>
      <c r="M6" s="185">
        <v>8.1999999999999993</v>
      </c>
      <c r="N6" s="185">
        <v>2.2999999999999998</v>
      </c>
      <c r="O6" s="186">
        <v>3.1</v>
      </c>
      <c r="P6" s="183"/>
    </row>
    <row r="7" spans="1:29" ht="13.5" customHeight="1" x14ac:dyDescent="0.2">
      <c r="A7" s="274" t="str">
        <f>"女性（n = "&amp;TEXT(B7,"#,###")&amp;" ）　"</f>
        <v>女性（n = 921 ）　</v>
      </c>
      <c r="B7" s="32">
        <v>921</v>
      </c>
      <c r="C7" s="26">
        <v>436</v>
      </c>
      <c r="D7" s="27">
        <v>400</v>
      </c>
      <c r="E7" s="27">
        <v>473</v>
      </c>
      <c r="F7" s="27">
        <v>102</v>
      </c>
      <c r="G7" s="27">
        <v>26</v>
      </c>
      <c r="H7" s="27">
        <v>49</v>
      </c>
      <c r="I7" s="27">
        <v>14</v>
      </c>
      <c r="J7" s="27">
        <v>218</v>
      </c>
      <c r="K7" s="27">
        <v>39</v>
      </c>
      <c r="L7" s="27">
        <v>87</v>
      </c>
      <c r="M7" s="27">
        <v>107</v>
      </c>
      <c r="N7" s="27">
        <v>30</v>
      </c>
      <c r="O7" s="28">
        <v>21</v>
      </c>
      <c r="P7" s="5">
        <f>SUM($C7:O7)</f>
        <v>2002</v>
      </c>
      <c r="Q7" t="str">
        <f>" 女性（N = "&amp;TEXT(P7,"#,###")&amp;" : n = "&amp;TEXT($B$7,"#,###")&amp;"）"</f>
        <v xml:space="preserve"> 女性（N = 2,002 : n = 921）</v>
      </c>
    </row>
    <row r="8" spans="1:29" x14ac:dyDescent="0.2">
      <c r="A8" s="275"/>
      <c r="B8" s="33">
        <v>100</v>
      </c>
      <c r="C8" s="18">
        <v>47.3</v>
      </c>
      <c r="D8" s="185">
        <v>43.4</v>
      </c>
      <c r="E8" s="185">
        <v>51.4</v>
      </c>
      <c r="F8" s="185">
        <v>11.1</v>
      </c>
      <c r="G8" s="185">
        <v>2.8</v>
      </c>
      <c r="H8" s="185">
        <v>5.3</v>
      </c>
      <c r="I8" s="185">
        <v>1.5</v>
      </c>
      <c r="J8" s="185">
        <v>23.7</v>
      </c>
      <c r="K8" s="185">
        <v>4.2</v>
      </c>
      <c r="L8" s="185">
        <v>9.4</v>
      </c>
      <c r="M8" s="185">
        <v>11.6</v>
      </c>
      <c r="N8" s="185">
        <v>3.3</v>
      </c>
      <c r="O8" s="186">
        <v>2.2999999999999998</v>
      </c>
      <c r="P8" s="183"/>
    </row>
    <row r="9" spans="1:29" s="171" customFormat="1" x14ac:dyDescent="0.2">
      <c r="A9" s="172"/>
      <c r="B9" s="170"/>
      <c r="C9" s="25">
        <f t="shared" ref="C9:M9" si="0">_xlfn.RANK.EQ(C4,$C$4:$M$4,0)</f>
        <v>2</v>
      </c>
      <c r="D9" s="25">
        <f t="shared" si="0"/>
        <v>3</v>
      </c>
      <c r="E9" s="25">
        <f t="shared" si="0"/>
        <v>1</v>
      </c>
      <c r="F9" s="25">
        <f t="shared" si="0"/>
        <v>5</v>
      </c>
      <c r="G9" s="25">
        <f t="shared" si="0"/>
        <v>10</v>
      </c>
      <c r="H9" s="25">
        <f t="shared" si="0"/>
        <v>8</v>
      </c>
      <c r="I9" s="25">
        <f t="shared" si="0"/>
        <v>11</v>
      </c>
      <c r="J9" s="25">
        <f t="shared" si="0"/>
        <v>4</v>
      </c>
      <c r="K9" s="25">
        <f t="shared" si="0"/>
        <v>9</v>
      </c>
      <c r="L9" s="25">
        <f t="shared" si="0"/>
        <v>7</v>
      </c>
      <c r="M9" s="25">
        <f t="shared" si="0"/>
        <v>6</v>
      </c>
      <c r="N9" s="25">
        <v>12</v>
      </c>
      <c r="O9" s="25">
        <v>13</v>
      </c>
      <c r="P9" s="218"/>
    </row>
    <row r="10" spans="1:29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29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Q11" s="38"/>
      <c r="R11" s="25">
        <v>1</v>
      </c>
      <c r="S11" s="25">
        <v>2</v>
      </c>
      <c r="T11" s="25">
        <v>3</v>
      </c>
      <c r="U11" s="25">
        <v>4</v>
      </c>
      <c r="V11" s="25">
        <v>5</v>
      </c>
      <c r="W11" s="25">
        <v>6</v>
      </c>
      <c r="X11" s="25">
        <v>7</v>
      </c>
      <c r="Y11" s="25">
        <v>8</v>
      </c>
      <c r="Z11" s="25">
        <v>9</v>
      </c>
      <c r="AA11" s="25">
        <v>10</v>
      </c>
      <c r="AB11" s="25">
        <v>11</v>
      </c>
      <c r="AC11" s="25">
        <v>12</v>
      </c>
    </row>
    <row r="12" spans="1:29" ht="183.6" x14ac:dyDescent="0.2">
      <c r="A12" s="10" t="str">
        <f>A2</f>
        <v>【性別】</v>
      </c>
      <c r="B12" s="216" t="str">
        <f>B2</f>
        <v>調査数</v>
      </c>
      <c r="C12" s="49" t="s">
        <v>236</v>
      </c>
      <c r="D12" s="49" t="s">
        <v>235</v>
      </c>
      <c r="E12" s="49" t="s">
        <v>234</v>
      </c>
      <c r="F12" s="49" t="s">
        <v>233</v>
      </c>
      <c r="G12" s="49" t="s">
        <v>232</v>
      </c>
      <c r="H12" s="49" t="s">
        <v>231</v>
      </c>
      <c r="I12" s="49" t="s">
        <v>213</v>
      </c>
      <c r="J12" s="49" t="s">
        <v>230</v>
      </c>
      <c r="K12" s="49" t="s">
        <v>229</v>
      </c>
      <c r="L12" s="49" t="s">
        <v>228</v>
      </c>
      <c r="M12" s="49" t="s">
        <v>227</v>
      </c>
      <c r="N12" s="49" t="s">
        <v>100</v>
      </c>
      <c r="O12" s="51" t="s">
        <v>0</v>
      </c>
      <c r="P12" s="37" t="s">
        <v>32</v>
      </c>
      <c r="Q12" s="10" t="str">
        <f>A12</f>
        <v>【性別】</v>
      </c>
      <c r="R12" s="48" t="str">
        <f t="shared" ref="R12:AC12" si="1">C12</f>
        <v>テレビ（ニュース）</v>
      </c>
      <c r="S12" s="48" t="str">
        <f t="shared" si="1"/>
        <v>　　　　　　岐阜県広報「岐阜県からのお知らせ」
（市町村広報紙、地域情報誌（フリーペーパー）
　　　　　　　　　又は行政情報アプリなどに掲載）</v>
      </c>
      <c r="T12" s="48" t="str">
        <f t="shared" si="1"/>
        <v>新聞の記事</v>
      </c>
      <c r="U12" s="48" t="str">
        <f t="shared" si="1"/>
        <v>インターネット（ニュース）</v>
      </c>
      <c r="V12" s="48" t="str">
        <f t="shared" si="1"/>
        <v>テレビ（県の広報番組）</v>
      </c>
      <c r="W12" s="48" t="str">
        <f t="shared" si="1"/>
        <v>パンフレット、ポスター</v>
      </c>
      <c r="X12" s="48" t="str">
        <f t="shared" si="1"/>
        <v>　フェイスブック、X（旧Twitter）などのSNS
（ソーシャル・ネットワーキング・サービス）</v>
      </c>
      <c r="Y12" s="48" t="str">
        <f t="shared" si="1"/>
        <v>ラジオ（ニュース）</v>
      </c>
      <c r="Z12" s="48" t="str">
        <f t="shared" si="1"/>
        <v>インターネット（岐阜県庁ホームページ）</v>
      </c>
      <c r="AA12" s="48" t="str">
        <f t="shared" si="1"/>
        <v>テレビ（データ放送）</v>
      </c>
      <c r="AB12" s="48" t="str">
        <f t="shared" si="1"/>
        <v>ラジオ（県の広報番組）</v>
      </c>
      <c r="AC12" s="48" t="str">
        <f t="shared" si="1"/>
        <v>その他</v>
      </c>
    </row>
    <row r="13" spans="1:29" ht="12.75" customHeight="1" x14ac:dyDescent="0.2">
      <c r="A13" s="270" t="str">
        <f>A3</f>
        <v>全体（n = 1,699 ）　</v>
      </c>
      <c r="B13" s="215">
        <f>B3</f>
        <v>1699</v>
      </c>
      <c r="C13" s="109">
        <v>858</v>
      </c>
      <c r="D13" s="110">
        <v>789</v>
      </c>
      <c r="E13" s="110">
        <v>763</v>
      </c>
      <c r="F13" s="110">
        <v>464</v>
      </c>
      <c r="G13" s="110">
        <v>185</v>
      </c>
      <c r="H13" s="110">
        <v>174</v>
      </c>
      <c r="I13" s="110">
        <v>145</v>
      </c>
      <c r="J13" s="110">
        <v>114</v>
      </c>
      <c r="K13" s="110">
        <v>98</v>
      </c>
      <c r="L13" s="110">
        <v>59</v>
      </c>
      <c r="M13" s="110">
        <v>26</v>
      </c>
      <c r="N13" s="111">
        <v>47</v>
      </c>
      <c r="O13" s="112">
        <v>47</v>
      </c>
      <c r="P13" s="154">
        <f>SUM(C13:O13)</f>
        <v>3769</v>
      </c>
      <c r="Q13" s="81" t="str">
        <f>A15</f>
        <v>男性（n = 743 ）　</v>
      </c>
      <c r="R13" s="62">
        <f t="shared" ref="R13:AC13" si="2">C16</f>
        <v>49.4</v>
      </c>
      <c r="S13" s="62">
        <f t="shared" si="2"/>
        <v>45.9</v>
      </c>
      <c r="T13" s="62">
        <f t="shared" si="2"/>
        <v>47</v>
      </c>
      <c r="U13" s="62">
        <f t="shared" si="2"/>
        <v>32.4</v>
      </c>
      <c r="V13" s="62">
        <f t="shared" si="2"/>
        <v>10.6</v>
      </c>
      <c r="W13" s="62">
        <f t="shared" si="2"/>
        <v>8.1999999999999993</v>
      </c>
      <c r="X13" s="62">
        <f t="shared" si="2"/>
        <v>7.5</v>
      </c>
      <c r="Y13" s="62">
        <f t="shared" si="2"/>
        <v>8.1999999999999993</v>
      </c>
      <c r="Z13" s="62">
        <f t="shared" si="2"/>
        <v>7.7</v>
      </c>
      <c r="AA13" s="62">
        <f t="shared" si="2"/>
        <v>4</v>
      </c>
      <c r="AB13" s="62">
        <f t="shared" si="2"/>
        <v>1.6</v>
      </c>
      <c r="AC13" s="62">
        <f t="shared" si="2"/>
        <v>2.2999999999999998</v>
      </c>
    </row>
    <row r="14" spans="1:29" ht="12.75" customHeight="1" x14ac:dyDescent="0.2">
      <c r="A14" s="271"/>
      <c r="B14" s="102">
        <f>B4</f>
        <v>100</v>
      </c>
      <c r="C14" s="113">
        <v>50.5</v>
      </c>
      <c r="D14" s="114">
        <v>46.4</v>
      </c>
      <c r="E14" s="114">
        <v>44.9</v>
      </c>
      <c r="F14" s="114">
        <v>27.3</v>
      </c>
      <c r="G14" s="114">
        <v>10.9</v>
      </c>
      <c r="H14" s="114">
        <v>10.199999999999999</v>
      </c>
      <c r="I14" s="114">
        <v>8.5</v>
      </c>
      <c r="J14" s="114">
        <v>6.7</v>
      </c>
      <c r="K14" s="114">
        <v>5.8</v>
      </c>
      <c r="L14" s="114">
        <v>3.5</v>
      </c>
      <c r="M14" s="114">
        <v>1.5</v>
      </c>
      <c r="N14" s="115">
        <v>2.8</v>
      </c>
      <c r="O14" s="116">
        <v>2.8</v>
      </c>
      <c r="Q14" s="82" t="str">
        <f>A17</f>
        <v>女性（n = 921 ）　</v>
      </c>
      <c r="R14" s="66">
        <f t="shared" ref="R14:AC14" si="3">C18</f>
        <v>51.4</v>
      </c>
      <c r="S14" s="66">
        <f t="shared" si="3"/>
        <v>47.3</v>
      </c>
      <c r="T14" s="66">
        <f t="shared" si="3"/>
        <v>43.4</v>
      </c>
      <c r="U14" s="66">
        <f t="shared" si="3"/>
        <v>23.7</v>
      </c>
      <c r="V14" s="66">
        <f t="shared" si="3"/>
        <v>11.1</v>
      </c>
      <c r="W14" s="66">
        <f t="shared" si="3"/>
        <v>11.6</v>
      </c>
      <c r="X14" s="66">
        <f t="shared" si="3"/>
        <v>9.4</v>
      </c>
      <c r="Y14" s="66">
        <f t="shared" si="3"/>
        <v>5.3</v>
      </c>
      <c r="Z14" s="66">
        <f t="shared" si="3"/>
        <v>4.2</v>
      </c>
      <c r="AA14" s="66">
        <f t="shared" si="3"/>
        <v>2.8</v>
      </c>
      <c r="AB14" s="66">
        <f t="shared" si="3"/>
        <v>1.5</v>
      </c>
      <c r="AC14" s="66">
        <f t="shared" si="3"/>
        <v>3.3</v>
      </c>
    </row>
    <row r="15" spans="1:29" ht="13.5" customHeight="1" x14ac:dyDescent="0.2">
      <c r="A15" s="270" t="str">
        <f>A5</f>
        <v>男性（n = 743 ）　</v>
      </c>
      <c r="B15" s="101">
        <f>B5</f>
        <v>743</v>
      </c>
      <c r="C15" s="117">
        <v>367</v>
      </c>
      <c r="D15" s="118">
        <v>341</v>
      </c>
      <c r="E15" s="118">
        <v>349</v>
      </c>
      <c r="F15" s="118">
        <v>241</v>
      </c>
      <c r="G15" s="118">
        <v>79</v>
      </c>
      <c r="H15" s="118">
        <v>61</v>
      </c>
      <c r="I15" s="118">
        <v>56</v>
      </c>
      <c r="J15" s="118">
        <v>61</v>
      </c>
      <c r="K15" s="118">
        <v>57</v>
      </c>
      <c r="L15" s="118">
        <v>30</v>
      </c>
      <c r="M15" s="118">
        <v>12</v>
      </c>
      <c r="N15" s="128">
        <v>17</v>
      </c>
      <c r="O15" s="119">
        <v>23</v>
      </c>
    </row>
    <row r="16" spans="1:29" x14ac:dyDescent="0.2">
      <c r="A16" s="271"/>
      <c r="B16" s="102">
        <f>B6</f>
        <v>100</v>
      </c>
      <c r="C16" s="113">
        <v>49.4</v>
      </c>
      <c r="D16" s="114">
        <v>45.9</v>
      </c>
      <c r="E16" s="114">
        <v>47</v>
      </c>
      <c r="F16" s="114">
        <v>32.4</v>
      </c>
      <c r="G16" s="114">
        <v>10.6</v>
      </c>
      <c r="H16" s="114">
        <v>8.1999999999999993</v>
      </c>
      <c r="I16" s="114">
        <v>7.5</v>
      </c>
      <c r="J16" s="114">
        <v>8.1999999999999993</v>
      </c>
      <c r="K16" s="114">
        <v>7.7</v>
      </c>
      <c r="L16" s="114">
        <v>4</v>
      </c>
      <c r="M16" s="114">
        <v>1.6</v>
      </c>
      <c r="N16" s="115">
        <v>2.2999999999999998</v>
      </c>
      <c r="O16" s="116">
        <v>3.1</v>
      </c>
    </row>
    <row r="17" spans="1:17" ht="13.5" customHeight="1" x14ac:dyDescent="0.2">
      <c r="A17" s="270" t="str">
        <f>A7</f>
        <v>女性（n = 921 ）　</v>
      </c>
      <c r="B17" s="101">
        <f>B7</f>
        <v>921</v>
      </c>
      <c r="C17" s="117">
        <v>473</v>
      </c>
      <c r="D17" s="118">
        <v>436</v>
      </c>
      <c r="E17" s="118">
        <v>400</v>
      </c>
      <c r="F17" s="118">
        <v>218</v>
      </c>
      <c r="G17" s="118">
        <v>102</v>
      </c>
      <c r="H17" s="118">
        <v>107</v>
      </c>
      <c r="I17" s="118">
        <v>87</v>
      </c>
      <c r="J17" s="118">
        <v>49</v>
      </c>
      <c r="K17" s="118">
        <v>39</v>
      </c>
      <c r="L17" s="118">
        <v>26</v>
      </c>
      <c r="M17" s="118">
        <v>14</v>
      </c>
      <c r="N17" s="128">
        <v>30</v>
      </c>
      <c r="O17" s="119">
        <v>21</v>
      </c>
    </row>
    <row r="18" spans="1:17" x14ac:dyDescent="0.2">
      <c r="A18" s="271"/>
      <c r="B18" s="102">
        <f>B8</f>
        <v>100</v>
      </c>
      <c r="C18" s="113">
        <v>51.4</v>
      </c>
      <c r="D18" s="114">
        <v>47.3</v>
      </c>
      <c r="E18" s="114">
        <v>43.4</v>
      </c>
      <c r="F18" s="114">
        <v>23.7</v>
      </c>
      <c r="G18" s="114">
        <v>11.1</v>
      </c>
      <c r="H18" s="114">
        <v>11.6</v>
      </c>
      <c r="I18" s="114">
        <v>9.4</v>
      </c>
      <c r="J18" s="114">
        <v>5.3</v>
      </c>
      <c r="K18" s="114">
        <v>4.2</v>
      </c>
      <c r="L18" s="114">
        <v>2.8</v>
      </c>
      <c r="M18" s="114">
        <v>1.5</v>
      </c>
      <c r="N18" s="115">
        <v>3.3</v>
      </c>
      <c r="O18" s="116">
        <v>2.2999999999999998</v>
      </c>
    </row>
    <row r="20" spans="1:17" x14ac:dyDescent="0.2">
      <c r="A20" s="3" t="s">
        <v>241</v>
      </c>
      <c r="B20" s="1" t="str">
        <f>B1</f>
        <v>施策や事業についての情報の入手方法</v>
      </c>
      <c r="C20" s="7"/>
      <c r="D20" s="8"/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</row>
    <row r="21" spans="1:17" ht="101.25" customHeight="1" x14ac:dyDescent="0.2">
      <c r="A21" s="10" t="s">
        <v>59</v>
      </c>
      <c r="B21" s="47" t="str">
        <f>B2</f>
        <v>調査数</v>
      </c>
      <c r="C21" s="48" t="str">
        <f t="shared" ref="C21:M21" si="4">C2</f>
        <v>　　　　　　岐阜県広報「岐阜県からのお知らせ」
（市町村広報紙、地域情報誌（フリーペーパー）
　　　　　　　　　又は行政情報アプリなどに掲載）</v>
      </c>
      <c r="D21" s="49" t="str">
        <f t="shared" si="4"/>
        <v>新聞の記事</v>
      </c>
      <c r="E21" s="49" t="str">
        <f t="shared" si="4"/>
        <v>テレビ（ニュース）</v>
      </c>
      <c r="F21" s="49" t="str">
        <f t="shared" si="4"/>
        <v>テレビ（県の広報番組）</v>
      </c>
      <c r="G21" s="49" t="str">
        <f t="shared" si="4"/>
        <v>テレビ（データ放送）</v>
      </c>
      <c r="H21" s="49" t="str">
        <f t="shared" si="4"/>
        <v>ラジオ（ニュース）</v>
      </c>
      <c r="I21" s="50" t="str">
        <f t="shared" si="4"/>
        <v>ラジオ（県の広報番組）</v>
      </c>
      <c r="J21" s="49" t="str">
        <f t="shared" si="4"/>
        <v>インターネット（ニュース）</v>
      </c>
      <c r="K21" s="49" t="str">
        <f t="shared" si="4"/>
        <v>インターネット（岐阜県庁ホームページ）</v>
      </c>
      <c r="L21" s="49" t="str">
        <f t="shared" si="4"/>
        <v>　フェイスブック、X（旧Twitter）などのSNS
（ソーシャル・ネットワーキング・サービス）</v>
      </c>
      <c r="M21" s="50" t="str">
        <f t="shared" si="4"/>
        <v>パンフレット、ポスター</v>
      </c>
      <c r="N21" s="49" t="s">
        <v>100</v>
      </c>
      <c r="O21" s="51" t="s">
        <v>0</v>
      </c>
      <c r="P21" s="217" t="s">
        <v>117</v>
      </c>
    </row>
    <row r="22" spans="1:17" ht="13.5" customHeight="1" x14ac:dyDescent="0.2">
      <c r="A22" s="292" t="str">
        <f>A13</f>
        <v>全体（n = 1,699 ）　</v>
      </c>
      <c r="B22" s="219">
        <v>1699</v>
      </c>
      <c r="C22" s="29">
        <v>789</v>
      </c>
      <c r="D22" s="30">
        <v>763</v>
      </c>
      <c r="E22" s="30">
        <v>858</v>
      </c>
      <c r="F22" s="30">
        <v>185</v>
      </c>
      <c r="G22" s="30">
        <v>59</v>
      </c>
      <c r="H22" s="30">
        <v>114</v>
      </c>
      <c r="I22" s="30">
        <v>26</v>
      </c>
      <c r="J22" s="30">
        <v>464</v>
      </c>
      <c r="K22" s="30">
        <v>98</v>
      </c>
      <c r="L22" s="30">
        <v>145</v>
      </c>
      <c r="M22" s="30">
        <v>174</v>
      </c>
      <c r="N22" s="30">
        <v>47</v>
      </c>
      <c r="O22" s="31">
        <v>47</v>
      </c>
      <c r="P22" s="5">
        <f>SUM($C22:O22)</f>
        <v>3769</v>
      </c>
    </row>
    <row r="23" spans="1:17" x14ac:dyDescent="0.2">
      <c r="A23" s="293"/>
      <c r="B23" s="33">
        <v>100</v>
      </c>
      <c r="C23" s="18">
        <v>46.4</v>
      </c>
      <c r="D23" s="185">
        <v>44.9</v>
      </c>
      <c r="E23" s="185">
        <v>50.5</v>
      </c>
      <c r="F23" s="185">
        <v>10.9</v>
      </c>
      <c r="G23" s="185">
        <v>3.5</v>
      </c>
      <c r="H23" s="185">
        <v>6.7</v>
      </c>
      <c r="I23" s="185">
        <v>1.5</v>
      </c>
      <c r="J23" s="185">
        <v>27.3</v>
      </c>
      <c r="K23" s="185">
        <v>5.8</v>
      </c>
      <c r="L23" s="185">
        <v>8.5</v>
      </c>
      <c r="M23" s="185">
        <v>10.199999999999999</v>
      </c>
      <c r="N23" s="185">
        <v>2.8</v>
      </c>
      <c r="O23" s="186">
        <v>2.8</v>
      </c>
      <c r="P23" s="179"/>
    </row>
    <row r="24" spans="1:17" ht="13.5" customHeight="1" x14ac:dyDescent="0.2">
      <c r="A24" s="274" t="str">
        <f>"18～19歳（n = "&amp;TEXT(B24,"#,###")&amp;" ）　"</f>
        <v>18～19歳（n = 22 ）　</v>
      </c>
      <c r="B24" s="32">
        <v>22</v>
      </c>
      <c r="C24" s="29">
        <v>3</v>
      </c>
      <c r="D24" s="30">
        <v>2</v>
      </c>
      <c r="E24" s="30">
        <v>10</v>
      </c>
      <c r="F24" s="30">
        <v>2</v>
      </c>
      <c r="G24" s="30">
        <v>0</v>
      </c>
      <c r="H24" s="30">
        <v>0</v>
      </c>
      <c r="I24" s="30">
        <v>0</v>
      </c>
      <c r="J24" s="30">
        <v>8</v>
      </c>
      <c r="K24" s="30">
        <v>1</v>
      </c>
      <c r="L24" s="30">
        <v>3</v>
      </c>
      <c r="M24" s="30">
        <v>3</v>
      </c>
      <c r="N24" s="30">
        <v>2</v>
      </c>
      <c r="O24" s="31">
        <v>0</v>
      </c>
      <c r="P24" s="5">
        <f>SUM($C24:O24)</f>
        <v>34</v>
      </c>
      <c r="Q24" t="str">
        <f>" 18～19歳（N = "&amp;TEXT(P24,"#,###")&amp;" : n = "&amp;TEXT($B$24,"#,###")&amp;"）"</f>
        <v xml:space="preserve"> 18～19歳（N = 34 : n = 22）</v>
      </c>
    </row>
    <row r="25" spans="1:17" x14ac:dyDescent="0.2">
      <c r="A25" s="275"/>
      <c r="B25" s="33">
        <v>100</v>
      </c>
      <c r="C25" s="18">
        <v>13.6</v>
      </c>
      <c r="D25" s="185">
        <v>9.1</v>
      </c>
      <c r="E25" s="185">
        <v>45.5</v>
      </c>
      <c r="F25" s="185">
        <v>9.1</v>
      </c>
      <c r="G25" s="185">
        <v>0</v>
      </c>
      <c r="H25" s="185">
        <v>0</v>
      </c>
      <c r="I25" s="185">
        <v>0</v>
      </c>
      <c r="J25" s="185">
        <v>36.4</v>
      </c>
      <c r="K25" s="185">
        <v>4.5</v>
      </c>
      <c r="L25" s="185">
        <v>13.6</v>
      </c>
      <c r="M25" s="185">
        <v>13.6</v>
      </c>
      <c r="N25" s="185">
        <v>9.1</v>
      </c>
      <c r="O25" s="186">
        <v>0</v>
      </c>
      <c r="P25" s="179"/>
    </row>
    <row r="26" spans="1:17" ht="13.5" customHeight="1" x14ac:dyDescent="0.2">
      <c r="A26" s="274" t="str">
        <f>"20～29歳（n = "&amp;TEXT(B26,"#,###")&amp;" ）　"</f>
        <v>20～29歳（n = 83 ）　</v>
      </c>
      <c r="B26" s="32">
        <v>83</v>
      </c>
      <c r="C26" s="29">
        <v>23</v>
      </c>
      <c r="D26" s="30">
        <v>10</v>
      </c>
      <c r="E26" s="30">
        <v>34</v>
      </c>
      <c r="F26" s="30">
        <v>6</v>
      </c>
      <c r="G26" s="30">
        <v>3</v>
      </c>
      <c r="H26" s="30">
        <v>0</v>
      </c>
      <c r="I26" s="30">
        <v>0</v>
      </c>
      <c r="J26" s="30">
        <v>26</v>
      </c>
      <c r="K26" s="30">
        <v>8</v>
      </c>
      <c r="L26" s="30">
        <v>20</v>
      </c>
      <c r="M26" s="30">
        <v>11</v>
      </c>
      <c r="N26" s="30">
        <v>5</v>
      </c>
      <c r="O26" s="31">
        <v>4</v>
      </c>
      <c r="P26" s="5">
        <f>SUM($C26:O26)</f>
        <v>150</v>
      </c>
      <c r="Q26" t="str">
        <f>" 20～29歳（N = "&amp;TEXT(P26,"#,###")&amp;" : n = "&amp;TEXT($B$26,"#,###")&amp;"）"</f>
        <v xml:space="preserve"> 20～29歳（N = 150 : n = 83）</v>
      </c>
    </row>
    <row r="27" spans="1:17" x14ac:dyDescent="0.2">
      <c r="A27" s="275"/>
      <c r="B27" s="33">
        <v>100</v>
      </c>
      <c r="C27" s="18">
        <v>27.7</v>
      </c>
      <c r="D27" s="185">
        <v>12</v>
      </c>
      <c r="E27" s="185">
        <v>41</v>
      </c>
      <c r="F27" s="185">
        <v>7.2</v>
      </c>
      <c r="G27" s="185">
        <v>3.6</v>
      </c>
      <c r="H27" s="185">
        <v>0</v>
      </c>
      <c r="I27" s="185">
        <v>0</v>
      </c>
      <c r="J27" s="185">
        <v>31.3</v>
      </c>
      <c r="K27" s="185">
        <v>9.6</v>
      </c>
      <c r="L27" s="185">
        <v>24.1</v>
      </c>
      <c r="M27" s="185">
        <v>13.3</v>
      </c>
      <c r="N27" s="185">
        <v>6</v>
      </c>
      <c r="O27" s="186">
        <v>4.8</v>
      </c>
      <c r="P27" s="179"/>
    </row>
    <row r="28" spans="1:17" ht="13.5" customHeight="1" x14ac:dyDescent="0.2">
      <c r="A28" s="274" t="str">
        <f>"30～39歳（n = "&amp;TEXT(B28,"#,###")&amp;" ）　"</f>
        <v>30～39歳（n = 142 ）　</v>
      </c>
      <c r="B28" s="32">
        <v>142</v>
      </c>
      <c r="C28" s="29">
        <v>50</v>
      </c>
      <c r="D28" s="30">
        <v>24</v>
      </c>
      <c r="E28" s="30">
        <v>54</v>
      </c>
      <c r="F28" s="30">
        <v>12</v>
      </c>
      <c r="G28" s="30">
        <v>5</v>
      </c>
      <c r="H28" s="30">
        <v>4</v>
      </c>
      <c r="I28" s="30">
        <v>4</v>
      </c>
      <c r="J28" s="30">
        <v>53</v>
      </c>
      <c r="K28" s="30">
        <v>8</v>
      </c>
      <c r="L28" s="30">
        <v>28</v>
      </c>
      <c r="M28" s="30">
        <v>15</v>
      </c>
      <c r="N28" s="30">
        <v>9</v>
      </c>
      <c r="O28" s="31">
        <v>5</v>
      </c>
      <c r="P28" s="5">
        <f>SUM($C28:O28)</f>
        <v>271</v>
      </c>
      <c r="Q28" t="str">
        <f>" 30～39歳（N = "&amp;TEXT(P28,"#,###")&amp;" : n = "&amp;TEXT($B$28,"#,###")&amp;"）"</f>
        <v xml:space="preserve"> 30～39歳（N = 271 : n = 142）</v>
      </c>
    </row>
    <row r="29" spans="1:17" x14ac:dyDescent="0.2">
      <c r="A29" s="275"/>
      <c r="B29" s="33">
        <v>100</v>
      </c>
      <c r="C29" s="18">
        <v>35.200000000000003</v>
      </c>
      <c r="D29" s="185">
        <v>16.899999999999999</v>
      </c>
      <c r="E29" s="185">
        <v>38</v>
      </c>
      <c r="F29" s="185">
        <v>8.5</v>
      </c>
      <c r="G29" s="185">
        <v>3.5</v>
      </c>
      <c r="H29" s="185">
        <v>2.8</v>
      </c>
      <c r="I29" s="185">
        <v>2.8</v>
      </c>
      <c r="J29" s="185">
        <v>37.299999999999997</v>
      </c>
      <c r="K29" s="185">
        <v>5.6</v>
      </c>
      <c r="L29" s="185">
        <v>19.7</v>
      </c>
      <c r="M29" s="185">
        <v>10.6</v>
      </c>
      <c r="N29" s="185">
        <v>6.3</v>
      </c>
      <c r="O29" s="186">
        <v>3.5</v>
      </c>
      <c r="P29" s="179"/>
    </row>
    <row r="30" spans="1:17" ht="13.5" customHeight="1" x14ac:dyDescent="0.2">
      <c r="A30" s="274" t="str">
        <f>"40～49歳（n = "&amp;TEXT(B30,"#,###")&amp;" ）　"</f>
        <v>40～49歳（n = 248 ）　</v>
      </c>
      <c r="B30" s="32">
        <v>248</v>
      </c>
      <c r="C30" s="29">
        <v>91</v>
      </c>
      <c r="D30" s="30">
        <v>63</v>
      </c>
      <c r="E30" s="30">
        <v>104</v>
      </c>
      <c r="F30" s="30">
        <v>18</v>
      </c>
      <c r="G30" s="30">
        <v>9</v>
      </c>
      <c r="H30" s="30">
        <v>15</v>
      </c>
      <c r="I30" s="30">
        <v>3</v>
      </c>
      <c r="J30" s="30">
        <v>124</v>
      </c>
      <c r="K30" s="30">
        <v>19</v>
      </c>
      <c r="L30" s="30">
        <v>39</v>
      </c>
      <c r="M30" s="30">
        <v>30</v>
      </c>
      <c r="N30" s="30">
        <v>7</v>
      </c>
      <c r="O30" s="31">
        <v>3</v>
      </c>
      <c r="P30" s="5">
        <f>SUM($C30:O30)</f>
        <v>525</v>
      </c>
      <c r="Q30" t="str">
        <f>" 40～49歳（N = "&amp;TEXT(P30,"#,###")&amp;" : n = "&amp;TEXT($B$30,"#,###")&amp;"）"</f>
        <v xml:space="preserve"> 40～49歳（N = 525 : n = 248）</v>
      </c>
    </row>
    <row r="31" spans="1:17" x14ac:dyDescent="0.2">
      <c r="A31" s="275"/>
      <c r="B31" s="33">
        <v>100</v>
      </c>
      <c r="C31" s="18">
        <v>36.700000000000003</v>
      </c>
      <c r="D31" s="185">
        <v>25.4</v>
      </c>
      <c r="E31" s="185">
        <v>41.9</v>
      </c>
      <c r="F31" s="185">
        <v>7.3</v>
      </c>
      <c r="G31" s="185">
        <v>3.6</v>
      </c>
      <c r="H31" s="185">
        <v>6</v>
      </c>
      <c r="I31" s="185">
        <v>1.2</v>
      </c>
      <c r="J31" s="185">
        <v>50</v>
      </c>
      <c r="K31" s="185">
        <v>7.7</v>
      </c>
      <c r="L31" s="185">
        <v>15.7</v>
      </c>
      <c r="M31" s="185">
        <v>12.1</v>
      </c>
      <c r="N31" s="185">
        <v>2.8</v>
      </c>
      <c r="O31" s="186">
        <v>1.2</v>
      </c>
      <c r="P31" s="179"/>
    </row>
    <row r="32" spans="1:17" ht="13.5" customHeight="1" x14ac:dyDescent="0.2">
      <c r="A32" s="274" t="str">
        <f>"50～59歳（n = "&amp;TEXT(B32,"#,###")&amp;" ）　"</f>
        <v>50～59歳（n = 318 ）　</v>
      </c>
      <c r="B32" s="32">
        <v>318</v>
      </c>
      <c r="C32" s="29">
        <v>129</v>
      </c>
      <c r="D32" s="30">
        <v>123</v>
      </c>
      <c r="E32" s="30">
        <v>162</v>
      </c>
      <c r="F32" s="30">
        <v>24</v>
      </c>
      <c r="G32" s="30">
        <v>6</v>
      </c>
      <c r="H32" s="30">
        <v>23</v>
      </c>
      <c r="I32" s="30">
        <v>6</v>
      </c>
      <c r="J32" s="30">
        <v>110</v>
      </c>
      <c r="K32" s="30">
        <v>25</v>
      </c>
      <c r="L32" s="30">
        <v>29</v>
      </c>
      <c r="M32" s="30">
        <v>30</v>
      </c>
      <c r="N32" s="30">
        <v>12</v>
      </c>
      <c r="O32" s="31">
        <v>11</v>
      </c>
      <c r="P32" s="5">
        <f>SUM($C32:O32)</f>
        <v>690</v>
      </c>
      <c r="Q32" t="str">
        <f>" 50～59歳（N = "&amp;TEXT(P32,"#,###")&amp;" : n = "&amp;TEXT($B$32,"#,###")&amp;"）"</f>
        <v xml:space="preserve"> 50～59歳（N = 690 : n = 318）</v>
      </c>
    </row>
    <row r="33" spans="1:29" x14ac:dyDescent="0.2">
      <c r="A33" s="275"/>
      <c r="B33" s="33">
        <v>100</v>
      </c>
      <c r="C33" s="18">
        <v>40.6</v>
      </c>
      <c r="D33" s="185">
        <v>38.700000000000003</v>
      </c>
      <c r="E33" s="185">
        <v>50.9</v>
      </c>
      <c r="F33" s="185">
        <v>7.5</v>
      </c>
      <c r="G33" s="185">
        <v>1.9</v>
      </c>
      <c r="H33" s="185">
        <v>7.2</v>
      </c>
      <c r="I33" s="185">
        <v>1.9</v>
      </c>
      <c r="J33" s="185">
        <v>34.6</v>
      </c>
      <c r="K33" s="185">
        <v>7.9</v>
      </c>
      <c r="L33" s="185">
        <v>9.1</v>
      </c>
      <c r="M33" s="185">
        <v>9.4</v>
      </c>
      <c r="N33" s="185">
        <v>3.8</v>
      </c>
      <c r="O33" s="186">
        <v>3.5</v>
      </c>
      <c r="P33" s="179"/>
    </row>
    <row r="34" spans="1:29" ht="13.5" customHeight="1" x14ac:dyDescent="0.2">
      <c r="A34" s="274" t="str">
        <f>"60～69歳（n = "&amp;TEXT(B34,"#,###")&amp;" ）　"</f>
        <v>60～69歳（n = 322 ）　</v>
      </c>
      <c r="B34" s="32">
        <v>322</v>
      </c>
      <c r="C34" s="29">
        <v>160</v>
      </c>
      <c r="D34" s="30">
        <v>178</v>
      </c>
      <c r="E34" s="30">
        <v>164</v>
      </c>
      <c r="F34" s="30">
        <v>28</v>
      </c>
      <c r="G34" s="30">
        <v>11</v>
      </c>
      <c r="H34" s="30">
        <v>20</v>
      </c>
      <c r="I34" s="30">
        <v>4</v>
      </c>
      <c r="J34" s="30">
        <v>83</v>
      </c>
      <c r="K34" s="30">
        <v>19</v>
      </c>
      <c r="L34" s="30">
        <v>12</v>
      </c>
      <c r="M34" s="30">
        <v>25</v>
      </c>
      <c r="N34" s="30">
        <v>8</v>
      </c>
      <c r="O34" s="31">
        <v>3</v>
      </c>
      <c r="P34" s="5">
        <f>SUM($C34:O34)</f>
        <v>715</v>
      </c>
      <c r="Q34" t="str">
        <f>" 60～69歳（N = "&amp;TEXT(P34,"#,###")&amp;" : n = "&amp;TEXT($B$34,"#,###")&amp;"）"</f>
        <v xml:space="preserve"> 60～69歳（N = 715 : n = 322）</v>
      </c>
    </row>
    <row r="35" spans="1:29" x14ac:dyDescent="0.2">
      <c r="A35" s="275"/>
      <c r="B35" s="33">
        <v>100</v>
      </c>
      <c r="C35" s="18">
        <v>49.7</v>
      </c>
      <c r="D35" s="185">
        <v>55.3</v>
      </c>
      <c r="E35" s="185">
        <v>50.9</v>
      </c>
      <c r="F35" s="185">
        <v>8.6999999999999993</v>
      </c>
      <c r="G35" s="185">
        <v>3.4</v>
      </c>
      <c r="H35" s="185">
        <v>6.2</v>
      </c>
      <c r="I35" s="185">
        <v>1.2</v>
      </c>
      <c r="J35" s="185">
        <v>25.8</v>
      </c>
      <c r="K35" s="185">
        <v>5.9</v>
      </c>
      <c r="L35" s="185">
        <v>3.7</v>
      </c>
      <c r="M35" s="185">
        <v>7.8</v>
      </c>
      <c r="N35" s="185">
        <v>2.5</v>
      </c>
      <c r="O35" s="186">
        <v>0.9</v>
      </c>
      <c r="P35" s="179"/>
    </row>
    <row r="36" spans="1:29" ht="13.5" customHeight="1" x14ac:dyDescent="0.2">
      <c r="A36" s="274" t="str">
        <f>"70歳以上（n = "&amp;TEXT(B36,"#,###")&amp;" ）　"</f>
        <v>70歳以上（n = 530 ）　</v>
      </c>
      <c r="B36" s="32">
        <v>530</v>
      </c>
      <c r="C36" s="29">
        <v>319</v>
      </c>
      <c r="D36" s="30">
        <v>346</v>
      </c>
      <c r="E36" s="30">
        <v>313</v>
      </c>
      <c r="F36" s="30">
        <v>93</v>
      </c>
      <c r="G36" s="30">
        <v>24</v>
      </c>
      <c r="H36" s="30">
        <v>47</v>
      </c>
      <c r="I36" s="30">
        <v>9</v>
      </c>
      <c r="J36" s="30">
        <v>57</v>
      </c>
      <c r="K36" s="30">
        <v>17</v>
      </c>
      <c r="L36" s="30">
        <v>13</v>
      </c>
      <c r="M36" s="30">
        <v>56</v>
      </c>
      <c r="N36" s="30">
        <v>3</v>
      </c>
      <c r="O36" s="31">
        <v>18</v>
      </c>
      <c r="P36" s="5">
        <f>SUM($C36:O36)</f>
        <v>1315</v>
      </c>
      <c r="Q36" t="str">
        <f>" 70歳以上（N = "&amp;TEXT(P36,"#,###")&amp;" : n = "&amp;TEXT($B$36,"#,###")&amp;"）"</f>
        <v xml:space="preserve"> 70歳以上（N = 1,315 : n = 530）</v>
      </c>
    </row>
    <row r="37" spans="1:29" x14ac:dyDescent="0.2">
      <c r="A37" s="275"/>
      <c r="B37" s="33">
        <v>100</v>
      </c>
      <c r="C37" s="18">
        <v>60.2</v>
      </c>
      <c r="D37" s="185">
        <v>65.3</v>
      </c>
      <c r="E37" s="185">
        <v>59.1</v>
      </c>
      <c r="F37" s="185">
        <v>17.5</v>
      </c>
      <c r="G37" s="185">
        <v>4.5</v>
      </c>
      <c r="H37" s="185">
        <v>8.9</v>
      </c>
      <c r="I37" s="185">
        <v>1.7</v>
      </c>
      <c r="J37" s="185">
        <v>10.8</v>
      </c>
      <c r="K37" s="185">
        <v>3.2</v>
      </c>
      <c r="L37" s="185">
        <v>2.5</v>
      </c>
      <c r="M37" s="185">
        <v>10.6</v>
      </c>
      <c r="N37" s="185">
        <v>0.6</v>
      </c>
      <c r="O37" s="186">
        <v>3.4</v>
      </c>
      <c r="P37" s="183"/>
    </row>
    <row r="38" spans="1:29" s="171" customFormat="1" x14ac:dyDescent="0.2">
      <c r="A38" s="172"/>
      <c r="B38" s="170"/>
      <c r="C38" s="170">
        <f t="shared" ref="C38:M38" si="5">_xlfn.RANK.EQ(C23,$C$23:$M$23,0)</f>
        <v>2</v>
      </c>
      <c r="D38" s="170">
        <f t="shared" si="5"/>
        <v>3</v>
      </c>
      <c r="E38" s="170">
        <f t="shared" si="5"/>
        <v>1</v>
      </c>
      <c r="F38" s="170">
        <f t="shared" si="5"/>
        <v>5</v>
      </c>
      <c r="G38" s="170">
        <f t="shared" si="5"/>
        <v>10</v>
      </c>
      <c r="H38" s="170">
        <f t="shared" si="5"/>
        <v>8</v>
      </c>
      <c r="I38" s="170">
        <f t="shared" si="5"/>
        <v>11</v>
      </c>
      <c r="J38" s="170">
        <f t="shared" si="5"/>
        <v>4</v>
      </c>
      <c r="K38" s="170">
        <f t="shared" si="5"/>
        <v>9</v>
      </c>
      <c r="L38" s="170">
        <f t="shared" si="5"/>
        <v>7</v>
      </c>
      <c r="M38" s="170">
        <f t="shared" si="5"/>
        <v>6</v>
      </c>
      <c r="N38" s="25">
        <v>12</v>
      </c>
      <c r="O38" s="25">
        <v>13</v>
      </c>
      <c r="P38" s="218"/>
    </row>
    <row r="39" spans="1:29" x14ac:dyDescent="0.2">
      <c r="A39" s="24" t="s">
        <v>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29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Q40" s="38"/>
      <c r="R40" s="25">
        <v>1</v>
      </c>
      <c r="S40" s="25">
        <v>2</v>
      </c>
      <c r="T40" s="25">
        <v>3</v>
      </c>
      <c r="U40" s="25">
        <v>4</v>
      </c>
      <c r="V40" s="25">
        <v>5</v>
      </c>
      <c r="W40" s="25">
        <v>6</v>
      </c>
      <c r="X40" s="25">
        <v>7</v>
      </c>
      <c r="Y40" s="25">
        <v>8</v>
      </c>
      <c r="Z40" s="25">
        <v>9</v>
      </c>
      <c r="AA40" s="25">
        <v>10</v>
      </c>
      <c r="AB40" s="25">
        <v>11</v>
      </c>
      <c r="AC40" s="25">
        <v>12</v>
      </c>
    </row>
    <row r="41" spans="1:29" ht="183.6" x14ac:dyDescent="0.2">
      <c r="A41" s="10" t="str">
        <f>A21</f>
        <v>【年代別】</v>
      </c>
      <c r="B41" s="216" t="str">
        <f>B12</f>
        <v>調査数</v>
      </c>
      <c r="C41" s="49" t="s">
        <v>236</v>
      </c>
      <c r="D41" s="49" t="s">
        <v>235</v>
      </c>
      <c r="E41" s="49" t="s">
        <v>234</v>
      </c>
      <c r="F41" s="49" t="s">
        <v>233</v>
      </c>
      <c r="G41" s="49" t="s">
        <v>232</v>
      </c>
      <c r="H41" s="49" t="s">
        <v>231</v>
      </c>
      <c r="I41" s="49" t="s">
        <v>213</v>
      </c>
      <c r="J41" s="49" t="s">
        <v>230</v>
      </c>
      <c r="K41" s="49" t="s">
        <v>229</v>
      </c>
      <c r="L41" s="49" t="s">
        <v>228</v>
      </c>
      <c r="M41" s="49" t="s">
        <v>227</v>
      </c>
      <c r="N41" s="49" t="s">
        <v>100</v>
      </c>
      <c r="O41" s="51" t="s">
        <v>0</v>
      </c>
      <c r="P41" s="37" t="s">
        <v>32</v>
      </c>
      <c r="Q41" s="10" t="str">
        <f>A41</f>
        <v>【年代別】</v>
      </c>
      <c r="R41" s="48" t="str">
        <f t="shared" ref="R41:AC41" si="6">C41</f>
        <v>テレビ（ニュース）</v>
      </c>
      <c r="S41" s="49" t="str">
        <f t="shared" si="6"/>
        <v>　　　　　　岐阜県広報「岐阜県からのお知らせ」
（市町村広報紙、地域情報誌（フリーペーパー）
　　　　　　　　　又は行政情報アプリなどに掲載）</v>
      </c>
      <c r="T41" s="49" t="str">
        <f t="shared" si="6"/>
        <v>新聞の記事</v>
      </c>
      <c r="U41" s="49" t="str">
        <f t="shared" si="6"/>
        <v>インターネット（ニュース）</v>
      </c>
      <c r="V41" s="49" t="str">
        <f t="shared" si="6"/>
        <v>テレビ（県の広報番組）</v>
      </c>
      <c r="W41" s="49" t="str">
        <f t="shared" si="6"/>
        <v>パンフレット、ポスター</v>
      </c>
      <c r="X41" s="50" t="str">
        <f t="shared" si="6"/>
        <v>　フェイスブック、X（旧Twitter）などのSNS
（ソーシャル・ネットワーキング・サービス）</v>
      </c>
      <c r="Y41" s="50" t="str">
        <f t="shared" si="6"/>
        <v>ラジオ（ニュース）</v>
      </c>
      <c r="Z41" s="49" t="str">
        <f t="shared" si="6"/>
        <v>インターネット（岐阜県庁ホームページ）</v>
      </c>
      <c r="AA41" s="50" t="str">
        <f t="shared" si="6"/>
        <v>テレビ（データ放送）</v>
      </c>
      <c r="AB41" s="49" t="str">
        <f t="shared" si="6"/>
        <v>ラジオ（県の広報番組）</v>
      </c>
      <c r="AC41" s="51" t="str">
        <f t="shared" si="6"/>
        <v>その他</v>
      </c>
    </row>
    <row r="42" spans="1:29" ht="12.75" customHeight="1" x14ac:dyDescent="0.2">
      <c r="A42" s="270" t="str">
        <f>A22</f>
        <v>全体（n = 1,699 ）　</v>
      </c>
      <c r="B42" s="215">
        <f t="shared" ref="B42:B57" si="7">B22</f>
        <v>1699</v>
      </c>
      <c r="C42" s="109">
        <v>858</v>
      </c>
      <c r="D42" s="110">
        <v>789</v>
      </c>
      <c r="E42" s="110">
        <v>763</v>
      </c>
      <c r="F42" s="110">
        <v>464</v>
      </c>
      <c r="G42" s="110">
        <v>185</v>
      </c>
      <c r="H42" s="110">
        <v>174</v>
      </c>
      <c r="I42" s="111">
        <v>145</v>
      </c>
      <c r="J42" s="111">
        <v>114</v>
      </c>
      <c r="K42" s="110">
        <v>98</v>
      </c>
      <c r="L42" s="110">
        <v>59</v>
      </c>
      <c r="M42" s="110">
        <v>26</v>
      </c>
      <c r="N42" s="111">
        <v>47</v>
      </c>
      <c r="O42" s="112">
        <v>47</v>
      </c>
      <c r="P42" s="154"/>
      <c r="Q42" s="81" t="str">
        <f>A44</f>
        <v>18～19歳（n = 22 ）　</v>
      </c>
      <c r="R42" s="72">
        <f t="shared" ref="R42:AC42" si="8">C45</f>
        <v>45.5</v>
      </c>
      <c r="S42" s="73">
        <f t="shared" si="8"/>
        <v>13.6</v>
      </c>
      <c r="T42" s="73">
        <f t="shared" si="8"/>
        <v>9.1</v>
      </c>
      <c r="U42" s="73">
        <f t="shared" si="8"/>
        <v>36.4</v>
      </c>
      <c r="V42" s="73">
        <f t="shared" si="8"/>
        <v>9.1</v>
      </c>
      <c r="W42" s="73">
        <f t="shared" si="8"/>
        <v>13.6</v>
      </c>
      <c r="X42" s="74">
        <f t="shared" si="8"/>
        <v>13.6</v>
      </c>
      <c r="Y42" s="74">
        <f t="shared" si="8"/>
        <v>0</v>
      </c>
      <c r="Z42" s="73">
        <f t="shared" si="8"/>
        <v>4.5</v>
      </c>
      <c r="AA42" s="74">
        <f t="shared" si="8"/>
        <v>0</v>
      </c>
      <c r="AB42" s="73">
        <f t="shared" si="8"/>
        <v>0</v>
      </c>
      <c r="AC42" s="75">
        <f t="shared" si="8"/>
        <v>9.1</v>
      </c>
    </row>
    <row r="43" spans="1:29" ht="12.75" customHeight="1" x14ac:dyDescent="0.2">
      <c r="A43" s="271"/>
      <c r="B43" s="102">
        <f t="shared" si="7"/>
        <v>100</v>
      </c>
      <c r="C43" s="113">
        <v>50.5</v>
      </c>
      <c r="D43" s="114">
        <v>46.4</v>
      </c>
      <c r="E43" s="114">
        <v>44.9</v>
      </c>
      <c r="F43" s="114">
        <v>27.3</v>
      </c>
      <c r="G43" s="114">
        <v>10.9</v>
      </c>
      <c r="H43" s="114">
        <v>10.199999999999999</v>
      </c>
      <c r="I43" s="115">
        <v>8.5</v>
      </c>
      <c r="J43" s="115">
        <v>6.7</v>
      </c>
      <c r="K43" s="114">
        <v>5.8</v>
      </c>
      <c r="L43" s="114">
        <v>3.5</v>
      </c>
      <c r="M43" s="114">
        <v>1.5</v>
      </c>
      <c r="N43" s="115">
        <v>2.8</v>
      </c>
      <c r="O43" s="116">
        <v>2.8</v>
      </c>
      <c r="Q43" s="83" t="str">
        <f>A46</f>
        <v>20～29歳（n = 83 ）　</v>
      </c>
      <c r="R43" s="76">
        <f t="shared" ref="R43:AC43" si="9">C47</f>
        <v>41</v>
      </c>
      <c r="S43" s="77">
        <f t="shared" si="9"/>
        <v>27.7</v>
      </c>
      <c r="T43" s="77">
        <f t="shared" si="9"/>
        <v>12</v>
      </c>
      <c r="U43" s="77">
        <f t="shared" si="9"/>
        <v>31.3</v>
      </c>
      <c r="V43" s="77">
        <f t="shared" si="9"/>
        <v>7.2</v>
      </c>
      <c r="W43" s="77">
        <f t="shared" si="9"/>
        <v>13.3</v>
      </c>
      <c r="X43" s="78">
        <f t="shared" si="9"/>
        <v>24.1</v>
      </c>
      <c r="Y43" s="78">
        <f t="shared" si="9"/>
        <v>0</v>
      </c>
      <c r="Z43" s="77">
        <f t="shared" si="9"/>
        <v>9.6</v>
      </c>
      <c r="AA43" s="78">
        <f t="shared" si="9"/>
        <v>3.6</v>
      </c>
      <c r="AB43" s="77">
        <f t="shared" si="9"/>
        <v>0</v>
      </c>
      <c r="AC43" s="79">
        <f t="shared" si="9"/>
        <v>6</v>
      </c>
    </row>
    <row r="44" spans="1:29" ht="12.75" customHeight="1" x14ac:dyDescent="0.2">
      <c r="A44" s="270" t="str">
        <f>A24</f>
        <v>18～19歳（n = 22 ）　</v>
      </c>
      <c r="B44" s="101">
        <f t="shared" si="7"/>
        <v>22</v>
      </c>
      <c r="C44" s="117">
        <v>10</v>
      </c>
      <c r="D44" s="118">
        <v>3</v>
      </c>
      <c r="E44" s="118">
        <v>2</v>
      </c>
      <c r="F44" s="118">
        <v>8</v>
      </c>
      <c r="G44" s="118">
        <v>2</v>
      </c>
      <c r="H44" s="118">
        <v>3</v>
      </c>
      <c r="I44" s="128">
        <v>3</v>
      </c>
      <c r="J44" s="128">
        <v>0</v>
      </c>
      <c r="K44" s="118">
        <v>1</v>
      </c>
      <c r="L44" s="118">
        <v>0</v>
      </c>
      <c r="M44" s="118">
        <v>0</v>
      </c>
      <c r="N44" s="128">
        <v>2</v>
      </c>
      <c r="O44" s="119">
        <v>0</v>
      </c>
      <c r="Q44" s="83" t="str">
        <f>A48</f>
        <v>30～39歳（n = 142 ）　</v>
      </c>
      <c r="R44" s="76">
        <f t="shared" ref="R44:AC44" si="10">C49</f>
        <v>38</v>
      </c>
      <c r="S44" s="77">
        <f t="shared" si="10"/>
        <v>35.200000000000003</v>
      </c>
      <c r="T44" s="77">
        <f t="shared" si="10"/>
        <v>16.899999999999999</v>
      </c>
      <c r="U44" s="77">
        <f t="shared" si="10"/>
        <v>37.299999999999997</v>
      </c>
      <c r="V44" s="77">
        <f t="shared" si="10"/>
        <v>8.5</v>
      </c>
      <c r="W44" s="77">
        <f t="shared" si="10"/>
        <v>10.6</v>
      </c>
      <c r="X44" s="78">
        <f t="shared" si="10"/>
        <v>19.7</v>
      </c>
      <c r="Y44" s="78">
        <f t="shared" si="10"/>
        <v>2.8</v>
      </c>
      <c r="Z44" s="77">
        <f t="shared" si="10"/>
        <v>5.6</v>
      </c>
      <c r="AA44" s="78">
        <f t="shared" si="10"/>
        <v>3.5</v>
      </c>
      <c r="AB44" s="77">
        <f t="shared" si="10"/>
        <v>2.8</v>
      </c>
      <c r="AC44" s="79">
        <f t="shared" si="10"/>
        <v>6.3</v>
      </c>
    </row>
    <row r="45" spans="1:29" ht="12.75" customHeight="1" x14ac:dyDescent="0.2">
      <c r="A45" s="271"/>
      <c r="B45" s="102">
        <f t="shared" si="7"/>
        <v>100</v>
      </c>
      <c r="C45" s="113">
        <v>45.5</v>
      </c>
      <c r="D45" s="114">
        <v>13.6</v>
      </c>
      <c r="E45" s="114">
        <v>9.1</v>
      </c>
      <c r="F45" s="114">
        <v>36.4</v>
      </c>
      <c r="G45" s="114">
        <v>9.1</v>
      </c>
      <c r="H45" s="114">
        <v>13.6</v>
      </c>
      <c r="I45" s="115">
        <v>13.6</v>
      </c>
      <c r="J45" s="115">
        <v>0</v>
      </c>
      <c r="K45" s="114">
        <v>4.5</v>
      </c>
      <c r="L45" s="114">
        <v>0</v>
      </c>
      <c r="M45" s="114">
        <v>0</v>
      </c>
      <c r="N45" s="115">
        <v>9.1</v>
      </c>
      <c r="O45" s="116">
        <v>0</v>
      </c>
      <c r="Q45" s="83" t="str">
        <f>A50</f>
        <v>40～49歳（n = 248 ）　</v>
      </c>
      <c r="R45" s="76">
        <f t="shared" ref="R45:AC45" si="11">C51</f>
        <v>41.9</v>
      </c>
      <c r="S45" s="77">
        <f t="shared" si="11"/>
        <v>36.700000000000003</v>
      </c>
      <c r="T45" s="77">
        <f t="shared" si="11"/>
        <v>25.4</v>
      </c>
      <c r="U45" s="77">
        <f t="shared" si="11"/>
        <v>50</v>
      </c>
      <c r="V45" s="77">
        <f t="shared" si="11"/>
        <v>7.3</v>
      </c>
      <c r="W45" s="77">
        <f t="shared" si="11"/>
        <v>12.1</v>
      </c>
      <c r="X45" s="78">
        <f t="shared" si="11"/>
        <v>15.7</v>
      </c>
      <c r="Y45" s="78">
        <f t="shared" si="11"/>
        <v>6</v>
      </c>
      <c r="Z45" s="77">
        <f t="shared" si="11"/>
        <v>7.7</v>
      </c>
      <c r="AA45" s="78">
        <f t="shared" si="11"/>
        <v>3.6</v>
      </c>
      <c r="AB45" s="77">
        <f t="shared" si="11"/>
        <v>1.2</v>
      </c>
      <c r="AC45" s="79">
        <f t="shared" si="11"/>
        <v>2.8</v>
      </c>
    </row>
    <row r="46" spans="1:29" ht="12.75" customHeight="1" x14ac:dyDescent="0.2">
      <c r="A46" s="270" t="str">
        <f>A26</f>
        <v>20～29歳（n = 83 ）　</v>
      </c>
      <c r="B46" s="101">
        <f t="shared" si="7"/>
        <v>83</v>
      </c>
      <c r="C46" s="117">
        <v>34</v>
      </c>
      <c r="D46" s="118">
        <v>23</v>
      </c>
      <c r="E46" s="118">
        <v>10</v>
      </c>
      <c r="F46" s="118">
        <v>26</v>
      </c>
      <c r="G46" s="118">
        <v>6</v>
      </c>
      <c r="H46" s="118">
        <v>11</v>
      </c>
      <c r="I46" s="128">
        <v>20</v>
      </c>
      <c r="J46" s="128">
        <v>0</v>
      </c>
      <c r="K46" s="118">
        <v>8</v>
      </c>
      <c r="L46" s="118">
        <v>3</v>
      </c>
      <c r="M46" s="118">
        <v>0</v>
      </c>
      <c r="N46" s="128">
        <v>5</v>
      </c>
      <c r="O46" s="119">
        <v>4</v>
      </c>
      <c r="Q46" s="83" t="str">
        <f>A52</f>
        <v>50～59歳（n = 318 ）　</v>
      </c>
      <c r="R46" s="76">
        <f t="shared" ref="R46:AC46" si="12">C53</f>
        <v>50.9</v>
      </c>
      <c r="S46" s="77">
        <f t="shared" si="12"/>
        <v>40.6</v>
      </c>
      <c r="T46" s="77">
        <f t="shared" si="12"/>
        <v>38.700000000000003</v>
      </c>
      <c r="U46" s="77">
        <f t="shared" si="12"/>
        <v>34.6</v>
      </c>
      <c r="V46" s="77">
        <f t="shared" si="12"/>
        <v>7.5</v>
      </c>
      <c r="W46" s="77">
        <f t="shared" si="12"/>
        <v>9.4</v>
      </c>
      <c r="X46" s="78">
        <f t="shared" si="12"/>
        <v>9.1</v>
      </c>
      <c r="Y46" s="78">
        <f t="shared" si="12"/>
        <v>7.2</v>
      </c>
      <c r="Z46" s="77">
        <f t="shared" si="12"/>
        <v>7.9</v>
      </c>
      <c r="AA46" s="78">
        <f t="shared" si="12"/>
        <v>1.9</v>
      </c>
      <c r="AB46" s="77">
        <f t="shared" si="12"/>
        <v>1.9</v>
      </c>
      <c r="AC46" s="79">
        <f t="shared" si="12"/>
        <v>3.8</v>
      </c>
    </row>
    <row r="47" spans="1:29" ht="12.75" customHeight="1" x14ac:dyDescent="0.2">
      <c r="A47" s="271"/>
      <c r="B47" s="102">
        <f t="shared" si="7"/>
        <v>100</v>
      </c>
      <c r="C47" s="113">
        <v>41</v>
      </c>
      <c r="D47" s="114">
        <v>27.7</v>
      </c>
      <c r="E47" s="114">
        <v>12</v>
      </c>
      <c r="F47" s="114">
        <v>31.3</v>
      </c>
      <c r="G47" s="114">
        <v>7.2</v>
      </c>
      <c r="H47" s="114">
        <v>13.3</v>
      </c>
      <c r="I47" s="115">
        <v>24.1</v>
      </c>
      <c r="J47" s="115">
        <v>0</v>
      </c>
      <c r="K47" s="114">
        <v>9.6</v>
      </c>
      <c r="L47" s="114">
        <v>3.6</v>
      </c>
      <c r="M47" s="114">
        <v>0</v>
      </c>
      <c r="N47" s="115">
        <v>6</v>
      </c>
      <c r="O47" s="116">
        <v>4.8</v>
      </c>
      <c r="Q47" s="83" t="str">
        <f>A54</f>
        <v>60～69歳（n = 322 ）　</v>
      </c>
      <c r="R47" s="76">
        <f t="shared" ref="R47:AC47" si="13">C55</f>
        <v>50.9</v>
      </c>
      <c r="S47" s="77">
        <f t="shared" si="13"/>
        <v>49.7</v>
      </c>
      <c r="T47" s="77">
        <f t="shared" si="13"/>
        <v>55.3</v>
      </c>
      <c r="U47" s="77">
        <f t="shared" si="13"/>
        <v>25.8</v>
      </c>
      <c r="V47" s="77">
        <f t="shared" si="13"/>
        <v>8.6999999999999993</v>
      </c>
      <c r="W47" s="77">
        <f t="shared" si="13"/>
        <v>7.8</v>
      </c>
      <c r="X47" s="78">
        <f t="shared" si="13"/>
        <v>3.7</v>
      </c>
      <c r="Y47" s="78">
        <f t="shared" si="13"/>
        <v>6.2</v>
      </c>
      <c r="Z47" s="77">
        <f t="shared" si="13"/>
        <v>5.9</v>
      </c>
      <c r="AA47" s="78">
        <f t="shared" si="13"/>
        <v>3.4</v>
      </c>
      <c r="AB47" s="77">
        <f t="shared" si="13"/>
        <v>1.2</v>
      </c>
      <c r="AC47" s="79">
        <f t="shared" si="13"/>
        <v>2.5</v>
      </c>
    </row>
    <row r="48" spans="1:29" ht="13.5" customHeight="1" x14ac:dyDescent="0.2">
      <c r="A48" s="270" t="str">
        <f>A28</f>
        <v>30～39歳（n = 142 ）　</v>
      </c>
      <c r="B48" s="101">
        <f t="shared" si="7"/>
        <v>142</v>
      </c>
      <c r="C48" s="117">
        <v>54</v>
      </c>
      <c r="D48" s="118">
        <v>50</v>
      </c>
      <c r="E48" s="118">
        <v>24</v>
      </c>
      <c r="F48" s="118">
        <v>53</v>
      </c>
      <c r="G48" s="118">
        <v>12</v>
      </c>
      <c r="H48" s="118">
        <v>15</v>
      </c>
      <c r="I48" s="128">
        <v>28</v>
      </c>
      <c r="J48" s="128">
        <v>4</v>
      </c>
      <c r="K48" s="118">
        <v>8</v>
      </c>
      <c r="L48" s="118">
        <v>5</v>
      </c>
      <c r="M48" s="118">
        <v>4</v>
      </c>
      <c r="N48" s="128">
        <v>9</v>
      </c>
      <c r="O48" s="119">
        <v>5</v>
      </c>
      <c r="Q48" s="82" t="str">
        <f>A56</f>
        <v>70歳以上（n = 530 ）　</v>
      </c>
      <c r="R48" s="66">
        <f t="shared" ref="R48:AC48" si="14">C57</f>
        <v>59.1</v>
      </c>
      <c r="S48" s="67">
        <f t="shared" si="14"/>
        <v>60.2</v>
      </c>
      <c r="T48" s="67">
        <f t="shared" si="14"/>
        <v>65.3</v>
      </c>
      <c r="U48" s="67">
        <f t="shared" si="14"/>
        <v>10.8</v>
      </c>
      <c r="V48" s="67">
        <f t="shared" si="14"/>
        <v>17.5</v>
      </c>
      <c r="W48" s="67">
        <f t="shared" si="14"/>
        <v>10.6</v>
      </c>
      <c r="X48" s="68">
        <f t="shared" si="14"/>
        <v>2.5</v>
      </c>
      <c r="Y48" s="68">
        <f t="shared" si="14"/>
        <v>8.9</v>
      </c>
      <c r="Z48" s="67">
        <f t="shared" si="14"/>
        <v>3.2</v>
      </c>
      <c r="AA48" s="68">
        <f t="shared" si="14"/>
        <v>4.5</v>
      </c>
      <c r="AB48" s="67">
        <f t="shared" si="14"/>
        <v>1.7</v>
      </c>
      <c r="AC48" s="69">
        <f t="shared" si="14"/>
        <v>0.6</v>
      </c>
    </row>
    <row r="49" spans="1:17" x14ac:dyDescent="0.2">
      <c r="A49" s="271"/>
      <c r="B49" s="102">
        <f t="shared" si="7"/>
        <v>100</v>
      </c>
      <c r="C49" s="113">
        <v>38</v>
      </c>
      <c r="D49" s="114">
        <v>35.200000000000003</v>
      </c>
      <c r="E49" s="114">
        <v>16.899999999999999</v>
      </c>
      <c r="F49" s="114">
        <v>37.299999999999997</v>
      </c>
      <c r="G49" s="114">
        <v>8.5</v>
      </c>
      <c r="H49" s="114">
        <v>10.6</v>
      </c>
      <c r="I49" s="115">
        <v>19.7</v>
      </c>
      <c r="J49" s="115">
        <v>2.8</v>
      </c>
      <c r="K49" s="114">
        <v>5.6</v>
      </c>
      <c r="L49" s="114">
        <v>3.5</v>
      </c>
      <c r="M49" s="114">
        <v>2.8</v>
      </c>
      <c r="N49" s="115">
        <v>6.3</v>
      </c>
      <c r="O49" s="116">
        <v>3.5</v>
      </c>
    </row>
    <row r="50" spans="1:17" ht="13.5" customHeight="1" x14ac:dyDescent="0.2">
      <c r="A50" s="270" t="str">
        <f>A30</f>
        <v>40～49歳（n = 248 ）　</v>
      </c>
      <c r="B50" s="101">
        <f t="shared" si="7"/>
        <v>248</v>
      </c>
      <c r="C50" s="117">
        <v>104</v>
      </c>
      <c r="D50" s="118">
        <v>91</v>
      </c>
      <c r="E50" s="118">
        <v>63</v>
      </c>
      <c r="F50" s="118">
        <v>124</v>
      </c>
      <c r="G50" s="118">
        <v>18</v>
      </c>
      <c r="H50" s="118">
        <v>30</v>
      </c>
      <c r="I50" s="128">
        <v>39</v>
      </c>
      <c r="J50" s="128">
        <v>15</v>
      </c>
      <c r="K50" s="118">
        <v>19</v>
      </c>
      <c r="L50" s="118">
        <v>9</v>
      </c>
      <c r="M50" s="118">
        <v>3</v>
      </c>
      <c r="N50" s="128">
        <v>7</v>
      </c>
      <c r="O50" s="119">
        <v>3</v>
      </c>
    </row>
    <row r="51" spans="1:17" x14ac:dyDescent="0.2">
      <c r="A51" s="271"/>
      <c r="B51" s="102">
        <f t="shared" si="7"/>
        <v>100</v>
      </c>
      <c r="C51" s="113">
        <v>41.9</v>
      </c>
      <c r="D51" s="114">
        <v>36.700000000000003</v>
      </c>
      <c r="E51" s="114">
        <v>25.4</v>
      </c>
      <c r="F51" s="114">
        <v>50</v>
      </c>
      <c r="G51" s="114">
        <v>7.3</v>
      </c>
      <c r="H51" s="114">
        <v>12.1</v>
      </c>
      <c r="I51" s="115">
        <v>15.7</v>
      </c>
      <c r="J51" s="115">
        <v>6</v>
      </c>
      <c r="K51" s="114">
        <v>7.7</v>
      </c>
      <c r="L51" s="114">
        <v>3.6</v>
      </c>
      <c r="M51" s="114">
        <v>1.2</v>
      </c>
      <c r="N51" s="115">
        <v>2.8</v>
      </c>
      <c r="O51" s="116">
        <v>1.2</v>
      </c>
    </row>
    <row r="52" spans="1:17" ht="13.5" customHeight="1" x14ac:dyDescent="0.2">
      <c r="A52" s="270" t="str">
        <f>A32</f>
        <v>50～59歳（n = 318 ）　</v>
      </c>
      <c r="B52" s="101">
        <f t="shared" si="7"/>
        <v>318</v>
      </c>
      <c r="C52" s="117">
        <v>162</v>
      </c>
      <c r="D52" s="118">
        <v>129</v>
      </c>
      <c r="E52" s="118">
        <v>123</v>
      </c>
      <c r="F52" s="118">
        <v>110</v>
      </c>
      <c r="G52" s="118">
        <v>24</v>
      </c>
      <c r="H52" s="118">
        <v>30</v>
      </c>
      <c r="I52" s="128">
        <v>29</v>
      </c>
      <c r="J52" s="128">
        <v>23</v>
      </c>
      <c r="K52" s="118">
        <v>25</v>
      </c>
      <c r="L52" s="118">
        <v>6</v>
      </c>
      <c r="M52" s="118">
        <v>6</v>
      </c>
      <c r="N52" s="128">
        <v>12</v>
      </c>
      <c r="O52" s="119">
        <v>11</v>
      </c>
    </row>
    <row r="53" spans="1:17" x14ac:dyDescent="0.2">
      <c r="A53" s="271"/>
      <c r="B53" s="102">
        <f t="shared" si="7"/>
        <v>100</v>
      </c>
      <c r="C53" s="113">
        <v>50.9</v>
      </c>
      <c r="D53" s="114">
        <v>40.6</v>
      </c>
      <c r="E53" s="114">
        <v>38.700000000000003</v>
      </c>
      <c r="F53" s="114">
        <v>34.6</v>
      </c>
      <c r="G53" s="114">
        <v>7.5</v>
      </c>
      <c r="H53" s="114">
        <v>9.4</v>
      </c>
      <c r="I53" s="115">
        <v>9.1</v>
      </c>
      <c r="J53" s="115">
        <v>7.2</v>
      </c>
      <c r="K53" s="114">
        <v>7.9</v>
      </c>
      <c r="L53" s="114">
        <v>1.9</v>
      </c>
      <c r="M53" s="114">
        <v>1.9</v>
      </c>
      <c r="N53" s="115">
        <v>3.8</v>
      </c>
      <c r="O53" s="116">
        <v>3.5</v>
      </c>
    </row>
    <row r="54" spans="1:17" ht="13.5" customHeight="1" x14ac:dyDescent="0.2">
      <c r="A54" s="270" t="str">
        <f>A34</f>
        <v>60～69歳（n = 322 ）　</v>
      </c>
      <c r="B54" s="101">
        <f t="shared" si="7"/>
        <v>322</v>
      </c>
      <c r="C54" s="117">
        <v>164</v>
      </c>
      <c r="D54" s="118">
        <v>160</v>
      </c>
      <c r="E54" s="118">
        <v>178</v>
      </c>
      <c r="F54" s="118">
        <v>83</v>
      </c>
      <c r="G54" s="118">
        <v>28</v>
      </c>
      <c r="H54" s="118">
        <v>25</v>
      </c>
      <c r="I54" s="128">
        <v>12</v>
      </c>
      <c r="J54" s="128">
        <v>20</v>
      </c>
      <c r="K54" s="118">
        <v>19</v>
      </c>
      <c r="L54" s="118">
        <v>11</v>
      </c>
      <c r="M54" s="118">
        <v>4</v>
      </c>
      <c r="N54" s="128">
        <v>8</v>
      </c>
      <c r="O54" s="119">
        <v>3</v>
      </c>
    </row>
    <row r="55" spans="1:17" x14ac:dyDescent="0.2">
      <c r="A55" s="271"/>
      <c r="B55" s="102">
        <f t="shared" si="7"/>
        <v>100</v>
      </c>
      <c r="C55" s="113">
        <v>50.9</v>
      </c>
      <c r="D55" s="114">
        <v>49.7</v>
      </c>
      <c r="E55" s="114">
        <v>55.3</v>
      </c>
      <c r="F55" s="114">
        <v>25.8</v>
      </c>
      <c r="G55" s="114">
        <v>8.6999999999999993</v>
      </c>
      <c r="H55" s="114">
        <v>7.8</v>
      </c>
      <c r="I55" s="115">
        <v>3.7</v>
      </c>
      <c r="J55" s="115">
        <v>6.2</v>
      </c>
      <c r="K55" s="114">
        <v>5.9</v>
      </c>
      <c r="L55" s="114">
        <v>3.4</v>
      </c>
      <c r="M55" s="114">
        <v>1.2</v>
      </c>
      <c r="N55" s="115">
        <v>2.5</v>
      </c>
      <c r="O55" s="116">
        <v>0.9</v>
      </c>
    </row>
    <row r="56" spans="1:17" ht="13.5" customHeight="1" x14ac:dyDescent="0.2">
      <c r="A56" s="270" t="str">
        <f>A36</f>
        <v>70歳以上（n = 530 ）　</v>
      </c>
      <c r="B56" s="101">
        <f t="shared" si="7"/>
        <v>530</v>
      </c>
      <c r="C56" s="117">
        <v>313</v>
      </c>
      <c r="D56" s="118">
        <v>319</v>
      </c>
      <c r="E56" s="118">
        <v>346</v>
      </c>
      <c r="F56" s="118">
        <v>57</v>
      </c>
      <c r="G56" s="118">
        <v>93</v>
      </c>
      <c r="H56" s="118">
        <v>56</v>
      </c>
      <c r="I56" s="128">
        <v>13</v>
      </c>
      <c r="J56" s="128">
        <v>47</v>
      </c>
      <c r="K56" s="118">
        <v>17</v>
      </c>
      <c r="L56" s="118">
        <v>24</v>
      </c>
      <c r="M56" s="118">
        <v>9</v>
      </c>
      <c r="N56" s="128">
        <v>3</v>
      </c>
      <c r="O56" s="119">
        <v>18</v>
      </c>
    </row>
    <row r="57" spans="1:17" x14ac:dyDescent="0.2">
      <c r="A57" s="271"/>
      <c r="B57" s="102">
        <f t="shared" si="7"/>
        <v>100</v>
      </c>
      <c r="C57" s="113">
        <v>59.1</v>
      </c>
      <c r="D57" s="114">
        <v>60.2</v>
      </c>
      <c r="E57" s="114">
        <v>65.3</v>
      </c>
      <c r="F57" s="114">
        <v>10.8</v>
      </c>
      <c r="G57" s="114">
        <v>17.5</v>
      </c>
      <c r="H57" s="114">
        <v>10.6</v>
      </c>
      <c r="I57" s="115">
        <v>2.5</v>
      </c>
      <c r="J57" s="115">
        <v>8.9</v>
      </c>
      <c r="K57" s="114">
        <v>3.2</v>
      </c>
      <c r="L57" s="114">
        <v>4.5</v>
      </c>
      <c r="M57" s="114">
        <v>1.7</v>
      </c>
      <c r="N57" s="115">
        <v>0.6</v>
      </c>
      <c r="O57" s="116">
        <v>3.4</v>
      </c>
    </row>
    <row r="59" spans="1:17" x14ac:dyDescent="0.2">
      <c r="A59" s="3" t="s">
        <v>240</v>
      </c>
      <c r="B59" s="1" t="str">
        <f>B20</f>
        <v>施策や事業についての情報の入手方法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  <c r="M59" s="7"/>
      <c r="N59" s="7"/>
    </row>
    <row r="60" spans="1:17" ht="101.25" customHeight="1" x14ac:dyDescent="0.2">
      <c r="A60" s="11" t="s">
        <v>27</v>
      </c>
      <c r="B60" s="47" t="str">
        <f>B21</f>
        <v>調査数</v>
      </c>
      <c r="C60" s="48" t="s">
        <v>239</v>
      </c>
      <c r="D60" s="49" t="s">
        <v>234</v>
      </c>
      <c r="E60" s="49" t="s">
        <v>236</v>
      </c>
      <c r="F60" s="49" t="s">
        <v>238</v>
      </c>
      <c r="G60" s="49" t="s">
        <v>228</v>
      </c>
      <c r="H60" s="49" t="s">
        <v>230</v>
      </c>
      <c r="I60" s="50" t="s">
        <v>237</v>
      </c>
      <c r="J60" s="49" t="s">
        <v>233</v>
      </c>
      <c r="K60" s="49" t="s">
        <v>229</v>
      </c>
      <c r="L60" s="49" t="s">
        <v>213</v>
      </c>
      <c r="M60" s="50" t="s">
        <v>231</v>
      </c>
      <c r="N60" s="49" t="s">
        <v>100</v>
      </c>
      <c r="O60" s="51" t="s">
        <v>0</v>
      </c>
      <c r="P60" s="217" t="s">
        <v>117</v>
      </c>
    </row>
    <row r="61" spans="1:17" ht="13.5" customHeight="1" x14ac:dyDescent="0.2">
      <c r="A61" s="270" t="str">
        <f>A42</f>
        <v>全体（n = 1,699 ）　</v>
      </c>
      <c r="B61" s="219">
        <v>1699</v>
      </c>
      <c r="C61" s="29">
        <v>789</v>
      </c>
      <c r="D61" s="30">
        <v>763</v>
      </c>
      <c r="E61" s="30">
        <v>858</v>
      </c>
      <c r="F61" s="30">
        <v>185</v>
      </c>
      <c r="G61" s="30">
        <v>59</v>
      </c>
      <c r="H61" s="30">
        <v>114</v>
      </c>
      <c r="I61" s="30">
        <v>26</v>
      </c>
      <c r="J61" s="30">
        <v>464</v>
      </c>
      <c r="K61" s="30">
        <v>98</v>
      </c>
      <c r="L61" s="30">
        <v>145</v>
      </c>
      <c r="M61" s="30">
        <v>174</v>
      </c>
      <c r="N61" s="30">
        <v>47</v>
      </c>
      <c r="O61" s="31">
        <v>47</v>
      </c>
      <c r="P61" s="5">
        <f>SUM($C61:O61)</f>
        <v>3769</v>
      </c>
    </row>
    <row r="62" spans="1:17" x14ac:dyDescent="0.2">
      <c r="A62" s="271"/>
      <c r="B62" s="33">
        <v>100</v>
      </c>
      <c r="C62" s="18">
        <v>46.4</v>
      </c>
      <c r="D62" s="185">
        <v>44.9</v>
      </c>
      <c r="E62" s="185">
        <v>50.5</v>
      </c>
      <c r="F62" s="185">
        <v>10.9</v>
      </c>
      <c r="G62" s="185">
        <v>3.5</v>
      </c>
      <c r="H62" s="185">
        <v>6.7</v>
      </c>
      <c r="I62" s="185">
        <v>1.5</v>
      </c>
      <c r="J62" s="185">
        <v>27.3</v>
      </c>
      <c r="K62" s="185">
        <v>5.8</v>
      </c>
      <c r="L62" s="185">
        <v>8.5</v>
      </c>
      <c r="M62" s="185">
        <v>10.199999999999999</v>
      </c>
      <c r="N62" s="185">
        <v>2.8</v>
      </c>
      <c r="O62" s="186">
        <v>2.8</v>
      </c>
      <c r="P62" s="179"/>
    </row>
    <row r="63" spans="1:17" ht="13.5" customHeight="1" x14ac:dyDescent="0.2">
      <c r="A63" s="274" t="str">
        <f>"岐阜圏域（n = "&amp;TEXT(B63,"#,###")&amp;" ）　"</f>
        <v>岐阜圏域（n = 668 ）　</v>
      </c>
      <c r="B63" s="32">
        <v>668</v>
      </c>
      <c r="C63" s="29">
        <v>354</v>
      </c>
      <c r="D63" s="30">
        <v>287</v>
      </c>
      <c r="E63" s="30">
        <v>330</v>
      </c>
      <c r="F63" s="30">
        <v>63</v>
      </c>
      <c r="G63" s="30">
        <v>21</v>
      </c>
      <c r="H63" s="30">
        <v>41</v>
      </c>
      <c r="I63" s="30">
        <v>6</v>
      </c>
      <c r="J63" s="30">
        <v>182</v>
      </c>
      <c r="K63" s="30">
        <v>38</v>
      </c>
      <c r="L63" s="30">
        <v>62</v>
      </c>
      <c r="M63" s="30">
        <v>71</v>
      </c>
      <c r="N63" s="30">
        <v>22</v>
      </c>
      <c r="O63" s="31">
        <v>12</v>
      </c>
      <c r="P63" s="5">
        <f>SUM($C63:O63)</f>
        <v>1489</v>
      </c>
      <c r="Q63" t="str">
        <f>" 岐阜圏域（N = "&amp;TEXT(P63,"#,###")&amp;" : n = "&amp;TEXT($B$63,"#,###")&amp;"）"</f>
        <v xml:space="preserve"> 岐阜圏域（N = 1,489 : n = 668）</v>
      </c>
    </row>
    <row r="64" spans="1:17" x14ac:dyDescent="0.2">
      <c r="A64" s="275"/>
      <c r="B64" s="33">
        <v>100</v>
      </c>
      <c r="C64" s="18">
        <v>53</v>
      </c>
      <c r="D64" s="185">
        <v>43</v>
      </c>
      <c r="E64" s="185">
        <v>49.4</v>
      </c>
      <c r="F64" s="185">
        <v>9.4</v>
      </c>
      <c r="G64" s="185">
        <v>3.1</v>
      </c>
      <c r="H64" s="185">
        <v>6.1</v>
      </c>
      <c r="I64" s="185">
        <v>0.9</v>
      </c>
      <c r="J64" s="185">
        <v>27.2</v>
      </c>
      <c r="K64" s="185">
        <v>5.7</v>
      </c>
      <c r="L64" s="185">
        <v>9.3000000000000007</v>
      </c>
      <c r="M64" s="185">
        <v>10.6</v>
      </c>
      <c r="N64" s="185">
        <v>3.3</v>
      </c>
      <c r="O64" s="186">
        <v>1.8</v>
      </c>
      <c r="P64" s="183"/>
    </row>
    <row r="65" spans="1:29" ht="13.5" customHeight="1" x14ac:dyDescent="0.2">
      <c r="A65" s="274" t="str">
        <f>"西濃圏域（n = "&amp;TEXT(B65,"#,###")&amp;" ）　"</f>
        <v>西濃圏域（n = 277 ）　</v>
      </c>
      <c r="B65" s="32">
        <v>277</v>
      </c>
      <c r="C65" s="29">
        <v>122</v>
      </c>
      <c r="D65" s="30">
        <v>124</v>
      </c>
      <c r="E65" s="30">
        <v>130</v>
      </c>
      <c r="F65" s="30">
        <v>37</v>
      </c>
      <c r="G65" s="30">
        <v>16</v>
      </c>
      <c r="H65" s="30">
        <v>20</v>
      </c>
      <c r="I65" s="30">
        <v>7</v>
      </c>
      <c r="J65" s="30">
        <v>78</v>
      </c>
      <c r="K65" s="30">
        <v>26</v>
      </c>
      <c r="L65" s="30">
        <v>29</v>
      </c>
      <c r="M65" s="30">
        <v>33</v>
      </c>
      <c r="N65" s="30">
        <v>10</v>
      </c>
      <c r="O65" s="31">
        <v>9</v>
      </c>
      <c r="P65" s="5">
        <f>SUM($C65:O65)</f>
        <v>641</v>
      </c>
      <c r="Q65" t="str">
        <f>" 西濃圏域（N = "&amp;TEXT(P65,"#,###")&amp;" : n = "&amp;TEXT($B$65,"#,###")&amp;"）"</f>
        <v xml:space="preserve"> 西濃圏域（N = 641 : n = 277）</v>
      </c>
    </row>
    <row r="66" spans="1:29" x14ac:dyDescent="0.2">
      <c r="A66" s="275"/>
      <c r="B66" s="33">
        <v>100</v>
      </c>
      <c r="C66" s="18">
        <v>44</v>
      </c>
      <c r="D66" s="185">
        <v>44.8</v>
      </c>
      <c r="E66" s="185">
        <v>46.9</v>
      </c>
      <c r="F66" s="185">
        <v>13.4</v>
      </c>
      <c r="G66" s="185">
        <v>5.8</v>
      </c>
      <c r="H66" s="185">
        <v>7.2</v>
      </c>
      <c r="I66" s="185">
        <v>2.5</v>
      </c>
      <c r="J66" s="185">
        <v>28.2</v>
      </c>
      <c r="K66" s="185">
        <v>9.4</v>
      </c>
      <c r="L66" s="185">
        <v>10.5</v>
      </c>
      <c r="M66" s="185">
        <v>11.9</v>
      </c>
      <c r="N66" s="185">
        <v>3.6</v>
      </c>
      <c r="O66" s="186">
        <v>3.2</v>
      </c>
      <c r="P66" s="179"/>
    </row>
    <row r="67" spans="1:29" ht="13.5" customHeight="1" x14ac:dyDescent="0.2">
      <c r="A67" s="274" t="str">
        <f>"中濃圏域（n = "&amp;TEXT(B67,"#,###")&amp;" ）　"</f>
        <v>中濃圏域（n = 319 ）　</v>
      </c>
      <c r="B67" s="32">
        <v>319</v>
      </c>
      <c r="C67" s="29">
        <v>130</v>
      </c>
      <c r="D67" s="30">
        <v>132</v>
      </c>
      <c r="E67" s="30">
        <v>166</v>
      </c>
      <c r="F67" s="30">
        <v>35</v>
      </c>
      <c r="G67" s="30">
        <v>10</v>
      </c>
      <c r="H67" s="30">
        <v>23</v>
      </c>
      <c r="I67" s="30">
        <v>3</v>
      </c>
      <c r="J67" s="30">
        <v>97</v>
      </c>
      <c r="K67" s="30">
        <v>13</v>
      </c>
      <c r="L67" s="30">
        <v>18</v>
      </c>
      <c r="M67" s="30">
        <v>23</v>
      </c>
      <c r="N67" s="30">
        <v>4</v>
      </c>
      <c r="O67" s="31">
        <v>16</v>
      </c>
      <c r="P67" s="5">
        <f>SUM($C67:O67)</f>
        <v>670</v>
      </c>
      <c r="Q67" t="str">
        <f>" 中濃圏域（N = "&amp;TEXT(P67,"#,###")&amp;" : n = "&amp;TEXT($B$67,"#,###")&amp;"）"</f>
        <v xml:space="preserve"> 中濃圏域（N = 670 : n = 319）</v>
      </c>
    </row>
    <row r="68" spans="1:29" x14ac:dyDescent="0.2">
      <c r="A68" s="275"/>
      <c r="B68" s="33">
        <v>100</v>
      </c>
      <c r="C68" s="18">
        <v>40.799999999999997</v>
      </c>
      <c r="D68" s="185">
        <v>41.4</v>
      </c>
      <c r="E68" s="185">
        <v>52</v>
      </c>
      <c r="F68" s="185">
        <v>11</v>
      </c>
      <c r="G68" s="185">
        <v>3.1</v>
      </c>
      <c r="H68" s="185">
        <v>7.2</v>
      </c>
      <c r="I68" s="185">
        <v>0.9</v>
      </c>
      <c r="J68" s="185">
        <v>30.4</v>
      </c>
      <c r="K68" s="185">
        <v>4.0999999999999996</v>
      </c>
      <c r="L68" s="185">
        <v>5.6</v>
      </c>
      <c r="M68" s="185">
        <v>7.2</v>
      </c>
      <c r="N68" s="185">
        <v>1.3</v>
      </c>
      <c r="O68" s="186">
        <v>5</v>
      </c>
      <c r="P68" s="179"/>
    </row>
    <row r="69" spans="1:29" ht="13.5" customHeight="1" x14ac:dyDescent="0.2">
      <c r="A69" s="274" t="str">
        <f>"東濃圏域（n = "&amp;TEXT(B69,"#,###")&amp;" ）　"</f>
        <v>東濃圏域（n = 276 ）　</v>
      </c>
      <c r="B69" s="32">
        <v>276</v>
      </c>
      <c r="C69" s="29">
        <v>111</v>
      </c>
      <c r="D69" s="30">
        <v>136</v>
      </c>
      <c r="E69" s="30">
        <v>148</v>
      </c>
      <c r="F69" s="30">
        <v>32</v>
      </c>
      <c r="G69" s="30">
        <v>7</v>
      </c>
      <c r="H69" s="30">
        <v>21</v>
      </c>
      <c r="I69" s="30">
        <v>9</v>
      </c>
      <c r="J69" s="30">
        <v>70</v>
      </c>
      <c r="K69" s="30">
        <v>11</v>
      </c>
      <c r="L69" s="30">
        <v>27</v>
      </c>
      <c r="M69" s="30">
        <v>30</v>
      </c>
      <c r="N69" s="30">
        <v>8</v>
      </c>
      <c r="O69" s="31">
        <v>4</v>
      </c>
      <c r="P69" s="5">
        <f>SUM($C69:O69)</f>
        <v>614</v>
      </c>
      <c r="Q69" t="str">
        <f>" 東濃圏域（N = "&amp;TEXT(P69,"#,###")&amp;" : n = "&amp;TEXT($B$69,"#,###")&amp;"）"</f>
        <v xml:space="preserve"> 東濃圏域（N = 614 : n = 276）</v>
      </c>
    </row>
    <row r="70" spans="1:29" x14ac:dyDescent="0.2">
      <c r="A70" s="275"/>
      <c r="B70" s="33">
        <v>100</v>
      </c>
      <c r="C70" s="18">
        <v>40.200000000000003</v>
      </c>
      <c r="D70" s="185">
        <v>49.3</v>
      </c>
      <c r="E70" s="185">
        <v>53.6</v>
      </c>
      <c r="F70" s="185">
        <v>11.6</v>
      </c>
      <c r="G70" s="185">
        <v>2.5</v>
      </c>
      <c r="H70" s="185">
        <v>7.6</v>
      </c>
      <c r="I70" s="185">
        <v>3.3</v>
      </c>
      <c r="J70" s="185">
        <v>25.4</v>
      </c>
      <c r="K70" s="185">
        <v>4</v>
      </c>
      <c r="L70" s="185">
        <v>9.8000000000000007</v>
      </c>
      <c r="M70" s="185">
        <v>10.9</v>
      </c>
      <c r="N70" s="185">
        <v>2.9</v>
      </c>
      <c r="O70" s="186">
        <v>1.4</v>
      </c>
      <c r="P70" s="179"/>
    </row>
    <row r="71" spans="1:29" ht="13.5" customHeight="1" x14ac:dyDescent="0.2">
      <c r="A71" s="274" t="str">
        <f>"飛騨圏域（n = "&amp;TEXT(B71,"#,###")&amp;" ）　"</f>
        <v>飛騨圏域（n = 102 ）　</v>
      </c>
      <c r="B71" s="32">
        <v>102</v>
      </c>
      <c r="C71" s="29">
        <v>54</v>
      </c>
      <c r="D71" s="30">
        <v>58</v>
      </c>
      <c r="E71" s="30">
        <v>58</v>
      </c>
      <c r="F71" s="30">
        <v>14</v>
      </c>
      <c r="G71" s="30">
        <v>4</v>
      </c>
      <c r="H71" s="30">
        <v>3</v>
      </c>
      <c r="I71" s="30">
        <v>1</v>
      </c>
      <c r="J71" s="30">
        <v>24</v>
      </c>
      <c r="K71" s="30">
        <v>5</v>
      </c>
      <c r="L71" s="30">
        <v>7</v>
      </c>
      <c r="M71" s="30">
        <v>12</v>
      </c>
      <c r="N71" s="30">
        <v>1</v>
      </c>
      <c r="O71" s="31">
        <v>1</v>
      </c>
      <c r="P71" s="5">
        <f>SUM($C71:O71)</f>
        <v>242</v>
      </c>
      <c r="Q71" t="str">
        <f>" 飛騨圏域（N = "&amp;TEXT(P71,"#,###")&amp;" : n = "&amp;TEXT($B$71,"#,###")&amp;"）"</f>
        <v xml:space="preserve"> 飛騨圏域（N = 242 : n = 102）</v>
      </c>
    </row>
    <row r="72" spans="1:29" x14ac:dyDescent="0.2">
      <c r="A72" s="275"/>
      <c r="B72" s="33">
        <v>100</v>
      </c>
      <c r="C72" s="18">
        <v>52.9</v>
      </c>
      <c r="D72" s="185">
        <v>56.9</v>
      </c>
      <c r="E72" s="185">
        <v>56.9</v>
      </c>
      <c r="F72" s="185">
        <v>13.7</v>
      </c>
      <c r="G72" s="185">
        <v>3.9</v>
      </c>
      <c r="H72" s="185">
        <v>2.9</v>
      </c>
      <c r="I72" s="185">
        <v>1</v>
      </c>
      <c r="J72" s="185">
        <v>23.5</v>
      </c>
      <c r="K72" s="185">
        <v>4.9000000000000004</v>
      </c>
      <c r="L72" s="185">
        <v>6.9</v>
      </c>
      <c r="M72" s="185">
        <v>11.8</v>
      </c>
      <c r="N72" s="185">
        <v>1</v>
      </c>
      <c r="O72" s="186">
        <v>1</v>
      </c>
      <c r="P72" s="179"/>
    </row>
    <row r="73" spans="1:29" s="171" customFormat="1" x14ac:dyDescent="0.2">
      <c r="A73" s="172"/>
      <c r="B73" s="170"/>
      <c r="C73" s="170">
        <f t="shared" ref="C73:M73" si="15">_xlfn.RANK.EQ(C62,$C$62:$M$62,0)</f>
        <v>2</v>
      </c>
      <c r="D73" s="170">
        <f t="shared" si="15"/>
        <v>3</v>
      </c>
      <c r="E73" s="170">
        <f t="shared" si="15"/>
        <v>1</v>
      </c>
      <c r="F73" s="170">
        <f t="shared" si="15"/>
        <v>5</v>
      </c>
      <c r="G73" s="170">
        <f t="shared" si="15"/>
        <v>10</v>
      </c>
      <c r="H73" s="170">
        <f t="shared" si="15"/>
        <v>8</v>
      </c>
      <c r="I73" s="170">
        <f t="shared" si="15"/>
        <v>11</v>
      </c>
      <c r="J73" s="170">
        <f t="shared" si="15"/>
        <v>4</v>
      </c>
      <c r="K73" s="170">
        <f t="shared" si="15"/>
        <v>9</v>
      </c>
      <c r="L73" s="170">
        <f t="shared" si="15"/>
        <v>7</v>
      </c>
      <c r="M73" s="170">
        <f t="shared" si="15"/>
        <v>6</v>
      </c>
      <c r="N73" s="25">
        <v>12</v>
      </c>
      <c r="O73" s="25">
        <v>13</v>
      </c>
      <c r="P73" s="218"/>
    </row>
    <row r="74" spans="1:29" x14ac:dyDescent="0.2">
      <c r="A74" s="24" t="s">
        <v>2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17"/>
    </row>
    <row r="75" spans="1:29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Q75" s="38"/>
      <c r="R75" s="25">
        <v>1</v>
      </c>
      <c r="S75" s="25">
        <v>2</v>
      </c>
      <c r="T75" s="25">
        <v>3</v>
      </c>
      <c r="U75" s="25">
        <v>4</v>
      </c>
      <c r="V75" s="25">
        <v>5</v>
      </c>
      <c r="W75" s="25">
        <v>6</v>
      </c>
      <c r="X75" s="25">
        <v>7</v>
      </c>
      <c r="Y75" s="25">
        <v>8</v>
      </c>
      <c r="Z75" s="25">
        <v>9</v>
      </c>
      <c r="AA75" s="25">
        <v>10</v>
      </c>
      <c r="AB75" s="25">
        <v>11</v>
      </c>
      <c r="AC75" s="25">
        <v>12</v>
      </c>
    </row>
    <row r="76" spans="1:29" ht="101.25" customHeight="1" x14ac:dyDescent="0.2">
      <c r="A76" s="10" t="str">
        <f>A60</f>
        <v>【居住圏域別】</v>
      </c>
      <c r="B76" s="216" t="str">
        <f>B41</f>
        <v>調査数</v>
      </c>
      <c r="C76" s="49" t="s">
        <v>236</v>
      </c>
      <c r="D76" s="49" t="s">
        <v>235</v>
      </c>
      <c r="E76" s="49" t="s">
        <v>234</v>
      </c>
      <c r="F76" s="49" t="s">
        <v>233</v>
      </c>
      <c r="G76" s="49" t="s">
        <v>232</v>
      </c>
      <c r="H76" s="49" t="s">
        <v>231</v>
      </c>
      <c r="I76" s="49" t="s">
        <v>213</v>
      </c>
      <c r="J76" s="49" t="s">
        <v>230</v>
      </c>
      <c r="K76" s="49" t="s">
        <v>229</v>
      </c>
      <c r="L76" s="49" t="s">
        <v>228</v>
      </c>
      <c r="M76" s="49" t="s">
        <v>227</v>
      </c>
      <c r="N76" s="49" t="s">
        <v>100</v>
      </c>
      <c r="O76" s="51" t="s">
        <v>0</v>
      </c>
      <c r="P76" s="37" t="s">
        <v>32</v>
      </c>
      <c r="Q76" s="10" t="str">
        <f>A76</f>
        <v>【居住圏域別】</v>
      </c>
      <c r="R76" s="48" t="str">
        <f t="shared" ref="R76:AC76" si="16">C76</f>
        <v>テレビ（ニュース）</v>
      </c>
      <c r="S76" s="49" t="str">
        <f t="shared" si="16"/>
        <v>　　　　　　岐阜県広報「岐阜県からのお知らせ」
（市町村広報紙、地域情報誌（フリーペーパー）
　　　　　　　　　又は行政情報アプリなどに掲載）</v>
      </c>
      <c r="T76" s="49" t="str">
        <f t="shared" si="16"/>
        <v>新聞の記事</v>
      </c>
      <c r="U76" s="49" t="str">
        <f t="shared" si="16"/>
        <v>インターネット（ニュース）</v>
      </c>
      <c r="V76" s="49" t="str">
        <f t="shared" si="16"/>
        <v>テレビ（県の広報番組）</v>
      </c>
      <c r="W76" s="49" t="str">
        <f t="shared" si="16"/>
        <v>パンフレット、ポスター</v>
      </c>
      <c r="X76" s="50" t="str">
        <f t="shared" si="16"/>
        <v>　フェイスブック、X（旧Twitter）などのSNS
（ソーシャル・ネットワーキング・サービス）</v>
      </c>
      <c r="Y76" s="50" t="str">
        <f t="shared" si="16"/>
        <v>ラジオ（ニュース）</v>
      </c>
      <c r="Z76" s="49" t="str">
        <f t="shared" si="16"/>
        <v>インターネット（岐阜県庁ホームページ）</v>
      </c>
      <c r="AA76" s="50" t="str">
        <f t="shared" si="16"/>
        <v>テレビ（データ放送）</v>
      </c>
      <c r="AB76" s="49" t="str">
        <f t="shared" si="16"/>
        <v>ラジオ（県の広報番組）</v>
      </c>
      <c r="AC76" s="51" t="str">
        <f t="shared" si="16"/>
        <v>その他</v>
      </c>
    </row>
    <row r="77" spans="1:29" ht="12.75" customHeight="1" x14ac:dyDescent="0.2">
      <c r="A77" s="270" t="str">
        <f>A61</f>
        <v>全体（n = 1,699 ）　</v>
      </c>
      <c r="B77" s="215">
        <f t="shared" ref="B77:B88" si="17">B61</f>
        <v>1699</v>
      </c>
      <c r="C77" s="109">
        <v>858</v>
      </c>
      <c r="D77" s="110">
        <v>789</v>
      </c>
      <c r="E77" s="110">
        <v>763</v>
      </c>
      <c r="F77" s="110">
        <v>464</v>
      </c>
      <c r="G77" s="110">
        <v>185</v>
      </c>
      <c r="H77" s="110">
        <v>174</v>
      </c>
      <c r="I77" s="111">
        <v>145</v>
      </c>
      <c r="J77" s="110">
        <v>114</v>
      </c>
      <c r="K77" s="110">
        <v>98</v>
      </c>
      <c r="L77" s="110">
        <v>59</v>
      </c>
      <c r="M77" s="110">
        <v>26</v>
      </c>
      <c r="N77" s="111">
        <v>47</v>
      </c>
      <c r="O77" s="112">
        <v>47</v>
      </c>
      <c r="P77" s="154"/>
      <c r="Q77" s="81" t="str">
        <f>A79</f>
        <v>岐阜圏域（n = 668 ）　</v>
      </c>
      <c r="R77" s="72">
        <f t="shared" ref="R77:AC77" si="18">C80</f>
        <v>49.4</v>
      </c>
      <c r="S77" s="73">
        <f t="shared" si="18"/>
        <v>53</v>
      </c>
      <c r="T77" s="73">
        <f t="shared" si="18"/>
        <v>43</v>
      </c>
      <c r="U77" s="73">
        <f t="shared" si="18"/>
        <v>27.2</v>
      </c>
      <c r="V77" s="73">
        <f t="shared" si="18"/>
        <v>9.4</v>
      </c>
      <c r="W77" s="73">
        <f t="shared" si="18"/>
        <v>10.6</v>
      </c>
      <c r="X77" s="74">
        <f t="shared" si="18"/>
        <v>9.3000000000000007</v>
      </c>
      <c r="Y77" s="74">
        <f t="shared" si="18"/>
        <v>6.1</v>
      </c>
      <c r="Z77" s="73">
        <f t="shared" si="18"/>
        <v>5.7</v>
      </c>
      <c r="AA77" s="74">
        <f t="shared" si="18"/>
        <v>3.1</v>
      </c>
      <c r="AB77" s="73">
        <f t="shared" si="18"/>
        <v>0.9</v>
      </c>
      <c r="AC77" s="75">
        <f t="shared" si="18"/>
        <v>3.3</v>
      </c>
    </row>
    <row r="78" spans="1:29" ht="12.75" customHeight="1" x14ac:dyDescent="0.2">
      <c r="A78" s="271"/>
      <c r="B78" s="102">
        <f t="shared" si="17"/>
        <v>100</v>
      </c>
      <c r="C78" s="113">
        <v>50.5</v>
      </c>
      <c r="D78" s="114">
        <v>46.4</v>
      </c>
      <c r="E78" s="114">
        <v>44.9</v>
      </c>
      <c r="F78" s="114">
        <v>27.3</v>
      </c>
      <c r="G78" s="114">
        <v>10.9</v>
      </c>
      <c r="H78" s="114">
        <v>10.199999999999999</v>
      </c>
      <c r="I78" s="115">
        <v>8.5</v>
      </c>
      <c r="J78" s="114">
        <v>6.7</v>
      </c>
      <c r="K78" s="114">
        <v>5.8</v>
      </c>
      <c r="L78" s="114">
        <v>3.5</v>
      </c>
      <c r="M78" s="114">
        <v>1.5</v>
      </c>
      <c r="N78" s="115">
        <v>2.8</v>
      </c>
      <c r="O78" s="116">
        <v>2.8</v>
      </c>
      <c r="Q78" s="83" t="str">
        <f>A81</f>
        <v>西濃圏域（n = 277 ）　</v>
      </c>
      <c r="R78" s="76">
        <f t="shared" ref="R78:AC78" si="19">C82</f>
        <v>46.9</v>
      </c>
      <c r="S78" s="77">
        <f t="shared" si="19"/>
        <v>44</v>
      </c>
      <c r="T78" s="77">
        <f t="shared" si="19"/>
        <v>44.8</v>
      </c>
      <c r="U78" s="77">
        <f t="shared" si="19"/>
        <v>28.2</v>
      </c>
      <c r="V78" s="77">
        <f t="shared" si="19"/>
        <v>13.4</v>
      </c>
      <c r="W78" s="77">
        <f t="shared" si="19"/>
        <v>11.9</v>
      </c>
      <c r="X78" s="78">
        <f t="shared" si="19"/>
        <v>10.5</v>
      </c>
      <c r="Y78" s="78">
        <f t="shared" si="19"/>
        <v>7.2</v>
      </c>
      <c r="Z78" s="77">
        <f t="shared" si="19"/>
        <v>9.4</v>
      </c>
      <c r="AA78" s="78">
        <f t="shared" si="19"/>
        <v>5.8</v>
      </c>
      <c r="AB78" s="77">
        <f t="shared" si="19"/>
        <v>2.5</v>
      </c>
      <c r="AC78" s="79">
        <f t="shared" si="19"/>
        <v>3.6</v>
      </c>
    </row>
    <row r="79" spans="1:29" ht="12.75" customHeight="1" x14ac:dyDescent="0.2">
      <c r="A79" s="270" t="str">
        <f>A63</f>
        <v>岐阜圏域（n = 668 ）　</v>
      </c>
      <c r="B79" s="101">
        <f t="shared" si="17"/>
        <v>668</v>
      </c>
      <c r="C79" s="117">
        <v>330</v>
      </c>
      <c r="D79" s="118">
        <v>354</v>
      </c>
      <c r="E79" s="118">
        <v>287</v>
      </c>
      <c r="F79" s="118">
        <v>182</v>
      </c>
      <c r="G79" s="118">
        <v>63</v>
      </c>
      <c r="H79" s="118">
        <v>71</v>
      </c>
      <c r="I79" s="128">
        <v>62</v>
      </c>
      <c r="J79" s="118">
        <v>41</v>
      </c>
      <c r="K79" s="118">
        <v>38</v>
      </c>
      <c r="L79" s="118">
        <v>21</v>
      </c>
      <c r="M79" s="118">
        <v>6</v>
      </c>
      <c r="N79" s="128">
        <v>22</v>
      </c>
      <c r="O79" s="119">
        <v>12</v>
      </c>
      <c r="Q79" s="83" t="str">
        <f>A83</f>
        <v>中濃圏域（n = 319 ）　</v>
      </c>
      <c r="R79" s="76">
        <f t="shared" ref="R79:AC79" si="20">C84</f>
        <v>52</v>
      </c>
      <c r="S79" s="77">
        <f t="shared" si="20"/>
        <v>40.799999999999997</v>
      </c>
      <c r="T79" s="77">
        <f t="shared" si="20"/>
        <v>41.4</v>
      </c>
      <c r="U79" s="77">
        <f t="shared" si="20"/>
        <v>30.4</v>
      </c>
      <c r="V79" s="77">
        <f t="shared" si="20"/>
        <v>11</v>
      </c>
      <c r="W79" s="77">
        <f t="shared" si="20"/>
        <v>7.2</v>
      </c>
      <c r="X79" s="78">
        <f t="shared" si="20"/>
        <v>5.6</v>
      </c>
      <c r="Y79" s="78">
        <f t="shared" si="20"/>
        <v>7.2</v>
      </c>
      <c r="Z79" s="77">
        <f t="shared" si="20"/>
        <v>4.0999999999999996</v>
      </c>
      <c r="AA79" s="78">
        <f t="shared" si="20"/>
        <v>3.1</v>
      </c>
      <c r="AB79" s="77">
        <f t="shared" si="20"/>
        <v>0.9</v>
      </c>
      <c r="AC79" s="79">
        <f t="shared" si="20"/>
        <v>1.3</v>
      </c>
    </row>
    <row r="80" spans="1:29" ht="12.75" customHeight="1" x14ac:dyDescent="0.2">
      <c r="A80" s="271"/>
      <c r="B80" s="102">
        <f t="shared" si="17"/>
        <v>100</v>
      </c>
      <c r="C80" s="113">
        <v>49.4</v>
      </c>
      <c r="D80" s="114">
        <v>53</v>
      </c>
      <c r="E80" s="114">
        <v>43</v>
      </c>
      <c r="F80" s="114">
        <v>27.2</v>
      </c>
      <c r="G80" s="114">
        <v>9.4</v>
      </c>
      <c r="H80" s="114">
        <v>10.6</v>
      </c>
      <c r="I80" s="115">
        <v>9.3000000000000007</v>
      </c>
      <c r="J80" s="114">
        <v>6.1</v>
      </c>
      <c r="K80" s="114">
        <v>5.7</v>
      </c>
      <c r="L80" s="114">
        <v>3.1</v>
      </c>
      <c r="M80" s="114">
        <v>0.9</v>
      </c>
      <c r="N80" s="115">
        <v>3.3</v>
      </c>
      <c r="O80" s="116">
        <v>1.8</v>
      </c>
      <c r="Q80" s="83" t="str">
        <f>A85</f>
        <v>東濃圏域（n = 276 ）　</v>
      </c>
      <c r="R80" s="76">
        <f t="shared" ref="R80:AC80" si="21">C86</f>
        <v>53.6</v>
      </c>
      <c r="S80" s="77">
        <f t="shared" si="21"/>
        <v>40.200000000000003</v>
      </c>
      <c r="T80" s="77">
        <f t="shared" si="21"/>
        <v>49.3</v>
      </c>
      <c r="U80" s="77">
        <f t="shared" si="21"/>
        <v>25.4</v>
      </c>
      <c r="V80" s="77">
        <f t="shared" si="21"/>
        <v>11.6</v>
      </c>
      <c r="W80" s="77">
        <f t="shared" si="21"/>
        <v>10.9</v>
      </c>
      <c r="X80" s="78">
        <f t="shared" si="21"/>
        <v>9.8000000000000007</v>
      </c>
      <c r="Y80" s="78">
        <f t="shared" si="21"/>
        <v>7.6</v>
      </c>
      <c r="Z80" s="77">
        <f t="shared" si="21"/>
        <v>4</v>
      </c>
      <c r="AA80" s="78">
        <f t="shared" si="21"/>
        <v>2.5</v>
      </c>
      <c r="AB80" s="77">
        <f t="shared" si="21"/>
        <v>3.3</v>
      </c>
      <c r="AC80" s="79">
        <f t="shared" si="21"/>
        <v>2.9</v>
      </c>
    </row>
    <row r="81" spans="1:29" ht="13.5" customHeight="1" x14ac:dyDescent="0.2">
      <c r="A81" s="270" t="str">
        <f>A65</f>
        <v>西濃圏域（n = 277 ）　</v>
      </c>
      <c r="B81" s="101">
        <f t="shared" si="17"/>
        <v>277</v>
      </c>
      <c r="C81" s="117">
        <v>130</v>
      </c>
      <c r="D81" s="118">
        <v>122</v>
      </c>
      <c r="E81" s="118">
        <v>124</v>
      </c>
      <c r="F81" s="118">
        <v>78</v>
      </c>
      <c r="G81" s="118">
        <v>37</v>
      </c>
      <c r="H81" s="118">
        <v>33</v>
      </c>
      <c r="I81" s="128">
        <v>29</v>
      </c>
      <c r="J81" s="118">
        <v>20</v>
      </c>
      <c r="K81" s="118">
        <v>26</v>
      </c>
      <c r="L81" s="118">
        <v>16</v>
      </c>
      <c r="M81" s="118">
        <v>7</v>
      </c>
      <c r="N81" s="128">
        <v>10</v>
      </c>
      <c r="O81" s="119">
        <v>9</v>
      </c>
      <c r="Q81" s="82" t="str">
        <f>A87</f>
        <v>飛騨圏域（n = 102 ）　</v>
      </c>
      <c r="R81" s="66">
        <f t="shared" ref="R81:AC81" si="22">C88</f>
        <v>56.9</v>
      </c>
      <c r="S81" s="67">
        <f t="shared" si="22"/>
        <v>52.9</v>
      </c>
      <c r="T81" s="67">
        <f t="shared" si="22"/>
        <v>56.9</v>
      </c>
      <c r="U81" s="67">
        <f t="shared" si="22"/>
        <v>23.5</v>
      </c>
      <c r="V81" s="67">
        <f t="shared" si="22"/>
        <v>13.7</v>
      </c>
      <c r="W81" s="67">
        <f t="shared" si="22"/>
        <v>11.8</v>
      </c>
      <c r="X81" s="68">
        <f t="shared" si="22"/>
        <v>6.9</v>
      </c>
      <c r="Y81" s="68">
        <f t="shared" si="22"/>
        <v>2.9</v>
      </c>
      <c r="Z81" s="67">
        <f t="shared" si="22"/>
        <v>4.9000000000000004</v>
      </c>
      <c r="AA81" s="68">
        <f t="shared" si="22"/>
        <v>3.9</v>
      </c>
      <c r="AB81" s="67">
        <f t="shared" si="22"/>
        <v>1</v>
      </c>
      <c r="AC81" s="69">
        <f t="shared" si="22"/>
        <v>1</v>
      </c>
    </row>
    <row r="82" spans="1:29" x14ac:dyDescent="0.2">
      <c r="A82" s="271"/>
      <c r="B82" s="102">
        <f t="shared" si="17"/>
        <v>100</v>
      </c>
      <c r="C82" s="113">
        <v>46.9</v>
      </c>
      <c r="D82" s="114">
        <v>44</v>
      </c>
      <c r="E82" s="114">
        <v>44.8</v>
      </c>
      <c r="F82" s="114">
        <v>28.2</v>
      </c>
      <c r="G82" s="114">
        <v>13.4</v>
      </c>
      <c r="H82" s="114">
        <v>11.9</v>
      </c>
      <c r="I82" s="115">
        <v>10.5</v>
      </c>
      <c r="J82" s="114">
        <v>7.2</v>
      </c>
      <c r="K82" s="114">
        <v>9.4</v>
      </c>
      <c r="L82" s="114">
        <v>5.8</v>
      </c>
      <c r="M82" s="114">
        <v>2.5</v>
      </c>
      <c r="N82" s="115">
        <v>3.6</v>
      </c>
      <c r="O82" s="116">
        <v>3.2</v>
      </c>
    </row>
    <row r="83" spans="1:29" x14ac:dyDescent="0.2">
      <c r="A83" s="270" t="str">
        <f>A67</f>
        <v>中濃圏域（n = 319 ）　</v>
      </c>
      <c r="B83" s="101">
        <f t="shared" si="17"/>
        <v>319</v>
      </c>
      <c r="C83" s="117">
        <v>166</v>
      </c>
      <c r="D83" s="118">
        <v>130</v>
      </c>
      <c r="E83" s="118">
        <v>132</v>
      </c>
      <c r="F83" s="118">
        <v>97</v>
      </c>
      <c r="G83" s="118">
        <v>35</v>
      </c>
      <c r="H83" s="118">
        <v>23</v>
      </c>
      <c r="I83" s="128">
        <v>18</v>
      </c>
      <c r="J83" s="118">
        <v>23</v>
      </c>
      <c r="K83" s="118">
        <v>13</v>
      </c>
      <c r="L83" s="118">
        <v>10</v>
      </c>
      <c r="M83" s="118">
        <v>3</v>
      </c>
      <c r="N83" s="128">
        <v>4</v>
      </c>
      <c r="O83" s="119">
        <v>16</v>
      </c>
    </row>
    <row r="84" spans="1:29" x14ac:dyDescent="0.2">
      <c r="A84" s="271"/>
      <c r="B84" s="102">
        <f t="shared" si="17"/>
        <v>100</v>
      </c>
      <c r="C84" s="113">
        <v>52</v>
      </c>
      <c r="D84" s="114">
        <v>40.799999999999997</v>
      </c>
      <c r="E84" s="114">
        <v>41.4</v>
      </c>
      <c r="F84" s="114">
        <v>30.4</v>
      </c>
      <c r="G84" s="114">
        <v>11</v>
      </c>
      <c r="H84" s="114">
        <v>7.2</v>
      </c>
      <c r="I84" s="115">
        <v>5.6</v>
      </c>
      <c r="J84" s="114">
        <v>7.2</v>
      </c>
      <c r="K84" s="114">
        <v>4.0999999999999996</v>
      </c>
      <c r="L84" s="114">
        <v>3.1</v>
      </c>
      <c r="M84" s="114">
        <v>0.9</v>
      </c>
      <c r="N84" s="115">
        <v>1.3</v>
      </c>
      <c r="O84" s="116">
        <v>5</v>
      </c>
    </row>
    <row r="85" spans="1:29" x14ac:dyDescent="0.2">
      <c r="A85" s="270" t="str">
        <f>A69</f>
        <v>東濃圏域（n = 276 ）　</v>
      </c>
      <c r="B85" s="101">
        <f t="shared" si="17"/>
        <v>276</v>
      </c>
      <c r="C85" s="117">
        <v>148</v>
      </c>
      <c r="D85" s="118">
        <v>111</v>
      </c>
      <c r="E85" s="118">
        <v>136</v>
      </c>
      <c r="F85" s="118">
        <v>70</v>
      </c>
      <c r="G85" s="118">
        <v>32</v>
      </c>
      <c r="H85" s="118">
        <v>30</v>
      </c>
      <c r="I85" s="128">
        <v>27</v>
      </c>
      <c r="J85" s="118">
        <v>21</v>
      </c>
      <c r="K85" s="118">
        <v>11</v>
      </c>
      <c r="L85" s="118">
        <v>7</v>
      </c>
      <c r="M85" s="118">
        <v>9</v>
      </c>
      <c r="N85" s="128">
        <v>8</v>
      </c>
      <c r="O85" s="119">
        <v>4</v>
      </c>
    </row>
    <row r="86" spans="1:29" x14ac:dyDescent="0.2">
      <c r="A86" s="271"/>
      <c r="B86" s="102">
        <f t="shared" si="17"/>
        <v>100</v>
      </c>
      <c r="C86" s="113">
        <v>53.6</v>
      </c>
      <c r="D86" s="114">
        <v>40.200000000000003</v>
      </c>
      <c r="E86" s="114">
        <v>49.3</v>
      </c>
      <c r="F86" s="114">
        <v>25.4</v>
      </c>
      <c r="G86" s="114">
        <v>11.6</v>
      </c>
      <c r="H86" s="114">
        <v>10.9</v>
      </c>
      <c r="I86" s="115">
        <v>9.8000000000000007</v>
      </c>
      <c r="J86" s="114">
        <v>7.6</v>
      </c>
      <c r="K86" s="114">
        <v>4</v>
      </c>
      <c r="L86" s="114">
        <v>2.5</v>
      </c>
      <c r="M86" s="114">
        <v>3.3</v>
      </c>
      <c r="N86" s="115">
        <v>2.9</v>
      </c>
      <c r="O86" s="116">
        <v>1.4</v>
      </c>
    </row>
    <row r="87" spans="1:29" x14ac:dyDescent="0.2">
      <c r="A87" s="270" t="str">
        <f>A71</f>
        <v>飛騨圏域（n = 102 ）　</v>
      </c>
      <c r="B87" s="101">
        <f t="shared" si="17"/>
        <v>102</v>
      </c>
      <c r="C87" s="117">
        <v>58</v>
      </c>
      <c r="D87" s="118">
        <v>54</v>
      </c>
      <c r="E87" s="118">
        <v>58</v>
      </c>
      <c r="F87" s="118">
        <v>24</v>
      </c>
      <c r="G87" s="118">
        <v>14</v>
      </c>
      <c r="H87" s="118">
        <v>12</v>
      </c>
      <c r="I87" s="128">
        <v>7</v>
      </c>
      <c r="J87" s="118">
        <v>3</v>
      </c>
      <c r="K87" s="118">
        <v>5</v>
      </c>
      <c r="L87" s="118">
        <v>4</v>
      </c>
      <c r="M87" s="118">
        <v>1</v>
      </c>
      <c r="N87" s="128">
        <v>1</v>
      </c>
      <c r="O87" s="119">
        <v>1</v>
      </c>
    </row>
    <row r="88" spans="1:29" x14ac:dyDescent="0.2">
      <c r="A88" s="271"/>
      <c r="B88" s="102">
        <f t="shared" si="17"/>
        <v>100</v>
      </c>
      <c r="C88" s="113">
        <v>56.9</v>
      </c>
      <c r="D88" s="114">
        <v>52.9</v>
      </c>
      <c r="E88" s="114">
        <v>56.9</v>
      </c>
      <c r="F88" s="114">
        <v>23.5</v>
      </c>
      <c r="G88" s="114">
        <v>13.7</v>
      </c>
      <c r="H88" s="114">
        <v>11.8</v>
      </c>
      <c r="I88" s="115">
        <v>6.9</v>
      </c>
      <c r="J88" s="114">
        <v>2.9</v>
      </c>
      <c r="K88" s="114">
        <v>4.9000000000000004</v>
      </c>
      <c r="L88" s="114">
        <v>3.9</v>
      </c>
      <c r="M88" s="114">
        <v>1</v>
      </c>
      <c r="N88" s="115">
        <v>1</v>
      </c>
      <c r="O88" s="116">
        <v>1</v>
      </c>
    </row>
  </sheetData>
  <mergeCells count="34">
    <mergeCell ref="A83:A84"/>
    <mergeCell ref="A85:A86"/>
    <mergeCell ref="A87:A88"/>
    <mergeCell ref="A69:A70"/>
    <mergeCell ref="A71:A72"/>
    <mergeCell ref="A77:A78"/>
    <mergeCell ref="A79:A80"/>
    <mergeCell ref="A81:A82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63:A64"/>
    <mergeCell ref="A65:A66"/>
    <mergeCell ref="A44:A45"/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  <mergeCell ref="A30:A31"/>
    <mergeCell ref="A32:A33"/>
    <mergeCell ref="A24:A25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E021-3591-46E1-909A-D9764E754D6C}">
  <sheetPr>
    <tabColor theme="4"/>
  </sheetPr>
  <dimension ref="A1:S118"/>
  <sheetViews>
    <sheetView zoomScaleNormal="100" workbookViewId="0"/>
  </sheetViews>
  <sheetFormatPr defaultRowHeight="13.2" x14ac:dyDescent="0.2"/>
  <cols>
    <col min="19" max="19" width="8.88671875" style="41"/>
  </cols>
  <sheetData>
    <row r="1" spans="1:12" x14ac:dyDescent="0.2">
      <c r="A1" s="3" t="s">
        <v>266</v>
      </c>
      <c r="B1" s="1" t="s">
        <v>265</v>
      </c>
      <c r="C1" s="7"/>
      <c r="D1" s="7"/>
      <c r="E1" s="7"/>
      <c r="F1" s="7"/>
      <c r="G1" s="7"/>
      <c r="H1" s="8" t="s">
        <v>1</v>
      </c>
    </row>
    <row r="2" spans="1:12" x14ac:dyDescent="0.2">
      <c r="A2" s="9" t="s">
        <v>7</v>
      </c>
      <c r="B2" s="9"/>
      <c r="C2" s="7"/>
      <c r="D2" s="7"/>
      <c r="E2" s="7"/>
      <c r="F2" s="7"/>
      <c r="G2" s="7"/>
      <c r="H2" s="7"/>
    </row>
    <row r="3" spans="1:12" x14ac:dyDescent="0.2">
      <c r="A3" s="121" t="s">
        <v>8</v>
      </c>
      <c r="B3" s="120" t="s">
        <v>155</v>
      </c>
      <c r="C3" s="43" t="s">
        <v>172</v>
      </c>
      <c r="D3" s="43" t="s">
        <v>181</v>
      </c>
      <c r="E3" s="44" t="s">
        <v>182</v>
      </c>
      <c r="F3" s="43" t="s">
        <v>183</v>
      </c>
      <c r="G3" s="43" t="s">
        <v>192</v>
      </c>
      <c r="H3" s="43" t="s">
        <v>195</v>
      </c>
      <c r="I3" s="43" t="s">
        <v>196</v>
      </c>
      <c r="J3" s="211" t="s">
        <v>211</v>
      </c>
      <c r="K3" s="46" t="s">
        <v>264</v>
      </c>
      <c r="L3" s="41"/>
    </row>
    <row r="4" spans="1:12" x14ac:dyDescent="0.2">
      <c r="A4" s="122" t="s">
        <v>263</v>
      </c>
      <c r="B4" s="125">
        <v>35.299999999999997</v>
      </c>
      <c r="C4" s="103">
        <v>33.587786259541986</v>
      </c>
      <c r="D4" s="103">
        <v>35.4</v>
      </c>
      <c r="E4" s="104">
        <v>37</v>
      </c>
      <c r="F4" s="103">
        <v>32.9</v>
      </c>
      <c r="G4" s="103">
        <v>40.200000000000003</v>
      </c>
      <c r="H4" s="103">
        <v>36.842105263157897</v>
      </c>
      <c r="I4" s="103">
        <v>31.932773109243701</v>
      </c>
      <c r="J4" s="233">
        <v>32.700000000000003</v>
      </c>
      <c r="K4" s="52">
        <f>C39+D39</f>
        <v>45.800000000000004</v>
      </c>
      <c r="L4" s="41">
        <f>K4-J4</f>
        <v>13.100000000000001</v>
      </c>
    </row>
    <row r="5" spans="1:12" x14ac:dyDescent="0.2">
      <c r="A5" s="123" t="s">
        <v>262</v>
      </c>
      <c r="B5" s="126">
        <v>44.6</v>
      </c>
      <c r="C5" s="105">
        <v>53.435114503816799</v>
      </c>
      <c r="D5" s="105">
        <v>47.2</v>
      </c>
      <c r="E5" s="106">
        <v>48</v>
      </c>
      <c r="F5" s="105">
        <v>55.199999999999996</v>
      </c>
      <c r="G5" s="105">
        <v>45.400000000000006</v>
      </c>
      <c r="H5" s="105">
        <v>50.877192982456137</v>
      </c>
      <c r="I5" s="105">
        <v>57.142857142857146</v>
      </c>
      <c r="J5" s="234">
        <v>57.7</v>
      </c>
      <c r="K5" s="53">
        <f>E39+F39</f>
        <v>45.8</v>
      </c>
      <c r="L5" s="41">
        <f>K5-J5</f>
        <v>-11.900000000000006</v>
      </c>
    </row>
    <row r="6" spans="1:12" x14ac:dyDescent="0.2">
      <c r="A6" s="121" t="s">
        <v>12</v>
      </c>
      <c r="B6" s="120" t="s">
        <v>155</v>
      </c>
      <c r="C6" s="43" t="s">
        <v>172</v>
      </c>
      <c r="D6" s="43" t="s">
        <v>181</v>
      </c>
      <c r="E6" s="44" t="s">
        <v>182</v>
      </c>
      <c r="F6" s="43" t="s">
        <v>183</v>
      </c>
      <c r="G6" s="43" t="s">
        <v>192</v>
      </c>
      <c r="H6" s="43" t="s">
        <v>195</v>
      </c>
      <c r="I6" s="43" t="s">
        <v>196</v>
      </c>
      <c r="J6" s="211" t="s">
        <v>211</v>
      </c>
      <c r="K6" s="46" t="s">
        <v>212</v>
      </c>
      <c r="L6" s="41"/>
    </row>
    <row r="7" spans="1:12" x14ac:dyDescent="0.2">
      <c r="A7" s="122" t="s">
        <v>263</v>
      </c>
      <c r="B7" s="125">
        <v>38.4</v>
      </c>
      <c r="C7" s="103">
        <v>40.703517587939693</v>
      </c>
      <c r="D7" s="103">
        <v>41.2</v>
      </c>
      <c r="E7" s="104">
        <v>42.800000000000004</v>
      </c>
      <c r="F7" s="103">
        <v>43.199999999999996</v>
      </c>
      <c r="G7" s="103">
        <v>46.8</v>
      </c>
      <c r="H7" s="103">
        <v>44.827586206896555</v>
      </c>
      <c r="I7" s="103">
        <v>43.367346938775512</v>
      </c>
      <c r="J7" s="233">
        <v>41.8</v>
      </c>
      <c r="K7" s="52">
        <f>C41+D41</f>
        <v>47.9</v>
      </c>
      <c r="L7" s="41">
        <f>K7-J7</f>
        <v>6.1000000000000014</v>
      </c>
    </row>
    <row r="8" spans="1:12" x14ac:dyDescent="0.2">
      <c r="A8" s="123" t="s">
        <v>262</v>
      </c>
      <c r="B8" s="126">
        <v>46.400000000000006</v>
      </c>
      <c r="C8" s="105">
        <v>45.226130653266331</v>
      </c>
      <c r="D8" s="105">
        <v>51.7</v>
      </c>
      <c r="E8" s="106">
        <v>48.4</v>
      </c>
      <c r="F8" s="105">
        <v>46.2</v>
      </c>
      <c r="G8" s="105">
        <v>45.3</v>
      </c>
      <c r="H8" s="105">
        <v>43.678160919540232</v>
      </c>
      <c r="I8" s="105">
        <v>46.428571428571431</v>
      </c>
      <c r="J8" s="234">
        <v>46.3</v>
      </c>
      <c r="K8" s="53">
        <f>E41+F41</f>
        <v>40.799999999999997</v>
      </c>
      <c r="L8" s="41">
        <f>K8-J8</f>
        <v>-5.5</v>
      </c>
    </row>
    <row r="9" spans="1:12" x14ac:dyDescent="0.2">
      <c r="A9" s="121" t="s">
        <v>14</v>
      </c>
      <c r="B9" s="120" t="s">
        <v>155</v>
      </c>
      <c r="C9" s="43" t="s">
        <v>172</v>
      </c>
      <c r="D9" s="43" t="s">
        <v>181</v>
      </c>
      <c r="E9" s="44" t="s">
        <v>182</v>
      </c>
      <c r="F9" s="43" t="s">
        <v>183</v>
      </c>
      <c r="G9" s="43" t="s">
        <v>192</v>
      </c>
      <c r="H9" s="43" t="s">
        <v>195</v>
      </c>
      <c r="I9" s="43" t="s">
        <v>196</v>
      </c>
      <c r="J9" s="211" t="s">
        <v>211</v>
      </c>
      <c r="K9" s="46" t="s">
        <v>212</v>
      </c>
      <c r="L9" s="41"/>
    </row>
    <row r="10" spans="1:12" x14ac:dyDescent="0.2">
      <c r="A10" s="122" t="s">
        <v>263</v>
      </c>
      <c r="B10" s="125">
        <v>48.9</v>
      </c>
      <c r="C10" s="103">
        <v>44.705882352941174</v>
      </c>
      <c r="D10" s="103">
        <v>37.299999999999997</v>
      </c>
      <c r="E10" s="104">
        <v>41.1</v>
      </c>
      <c r="F10" s="103">
        <v>46.599999999999994</v>
      </c>
      <c r="G10" s="103">
        <v>50</v>
      </c>
      <c r="H10" s="103">
        <v>48.192771084337352</v>
      </c>
      <c r="I10" s="103">
        <v>48.754448398576514</v>
      </c>
      <c r="J10" s="233">
        <v>46.6</v>
      </c>
      <c r="K10" s="52">
        <f>C43+D43</f>
        <v>43.2</v>
      </c>
      <c r="L10" s="41">
        <f>K10-J10</f>
        <v>-3.3999999999999986</v>
      </c>
    </row>
    <row r="11" spans="1:12" x14ac:dyDescent="0.2">
      <c r="A11" s="123" t="s">
        <v>262</v>
      </c>
      <c r="B11" s="126">
        <v>37.6</v>
      </c>
      <c r="C11" s="105">
        <v>39.215686274509807</v>
      </c>
      <c r="D11" s="105">
        <v>51.3</v>
      </c>
      <c r="E11" s="106">
        <v>48.4</v>
      </c>
      <c r="F11" s="105">
        <v>45.8</v>
      </c>
      <c r="G11" s="105">
        <v>39.9</v>
      </c>
      <c r="H11" s="105">
        <v>42.5</v>
      </c>
      <c r="I11" s="105">
        <v>41.281138790035584</v>
      </c>
      <c r="J11" s="234">
        <v>42.3</v>
      </c>
      <c r="K11" s="53">
        <f>E43+F43</f>
        <v>46.800000000000004</v>
      </c>
      <c r="L11" s="41">
        <f>K11-J11</f>
        <v>4.5000000000000071</v>
      </c>
    </row>
    <row r="12" spans="1:12" x14ac:dyDescent="0.2">
      <c r="A12" s="121" t="s">
        <v>15</v>
      </c>
      <c r="B12" s="120" t="s">
        <v>155</v>
      </c>
      <c r="C12" s="43" t="s">
        <v>172</v>
      </c>
      <c r="D12" s="43" t="s">
        <v>181</v>
      </c>
      <c r="E12" s="44" t="s">
        <v>182</v>
      </c>
      <c r="F12" s="43" t="s">
        <v>183</v>
      </c>
      <c r="G12" s="43" t="s">
        <v>192</v>
      </c>
      <c r="H12" s="43" t="s">
        <v>195</v>
      </c>
      <c r="I12" s="43" t="s">
        <v>196</v>
      </c>
      <c r="J12" s="211" t="s">
        <v>211</v>
      </c>
      <c r="K12" s="46" t="s">
        <v>212</v>
      </c>
      <c r="L12" s="41"/>
    </row>
    <row r="13" spans="1:12" x14ac:dyDescent="0.2">
      <c r="A13" s="122" t="s">
        <v>263</v>
      </c>
      <c r="B13" s="125">
        <v>45</v>
      </c>
      <c r="C13" s="103">
        <v>41.758241758241752</v>
      </c>
      <c r="D13" s="103">
        <v>35.6</v>
      </c>
      <c r="E13" s="104">
        <v>46.7</v>
      </c>
      <c r="F13" s="103">
        <v>40.800000000000004</v>
      </c>
      <c r="G13" s="103">
        <v>49.599999999999994</v>
      </c>
      <c r="H13" s="103">
        <v>45.599999999999994</v>
      </c>
      <c r="I13" s="103">
        <v>47.8125</v>
      </c>
      <c r="J13" s="233">
        <v>42</v>
      </c>
      <c r="K13" s="52">
        <f>C45+D45</f>
        <v>44.9</v>
      </c>
      <c r="L13" s="41">
        <f>K13-J13</f>
        <v>2.8999999999999986</v>
      </c>
    </row>
    <row r="14" spans="1:12" x14ac:dyDescent="0.2">
      <c r="A14" s="123" t="s">
        <v>262</v>
      </c>
      <c r="B14" s="126">
        <v>42.3</v>
      </c>
      <c r="C14" s="105">
        <v>42.124542124542131</v>
      </c>
      <c r="D14" s="105">
        <v>52.9</v>
      </c>
      <c r="E14" s="106">
        <v>47.1</v>
      </c>
      <c r="F14" s="105">
        <v>50.8</v>
      </c>
      <c r="G14" s="105">
        <v>40.6</v>
      </c>
      <c r="H14" s="105">
        <v>40.4</v>
      </c>
      <c r="I14" s="105">
        <v>43.4375</v>
      </c>
      <c r="J14" s="234">
        <v>44.7</v>
      </c>
      <c r="K14" s="53">
        <f>E45+F45</f>
        <v>41.2</v>
      </c>
      <c r="L14" s="41">
        <f>K14-J14</f>
        <v>-3.5</v>
      </c>
    </row>
    <row r="15" spans="1:12" x14ac:dyDescent="0.2">
      <c r="A15" s="121" t="s">
        <v>16</v>
      </c>
      <c r="B15" s="120" t="s">
        <v>155</v>
      </c>
      <c r="C15" s="43" t="s">
        <v>172</v>
      </c>
      <c r="D15" s="43" t="s">
        <v>181</v>
      </c>
      <c r="E15" s="44" t="s">
        <v>182</v>
      </c>
      <c r="F15" s="43" t="s">
        <v>183</v>
      </c>
      <c r="G15" s="43" t="s">
        <v>192</v>
      </c>
      <c r="H15" s="43" t="s">
        <v>195</v>
      </c>
      <c r="I15" s="43" t="s">
        <v>196</v>
      </c>
      <c r="J15" s="211" t="s">
        <v>211</v>
      </c>
      <c r="K15" s="46" t="s">
        <v>212</v>
      </c>
      <c r="L15" s="41"/>
    </row>
    <row r="16" spans="1:12" x14ac:dyDescent="0.2">
      <c r="A16" s="122" t="s">
        <v>263</v>
      </c>
      <c r="B16" s="125">
        <v>43.9</v>
      </c>
      <c r="C16" s="103">
        <v>47.368421052631582</v>
      </c>
      <c r="D16" s="103">
        <v>43.4</v>
      </c>
      <c r="E16" s="104">
        <v>45.099999999999994</v>
      </c>
      <c r="F16" s="103">
        <v>44.099999999999994</v>
      </c>
      <c r="G16" s="103">
        <v>47.2</v>
      </c>
      <c r="H16" s="103">
        <v>51.3</v>
      </c>
      <c r="I16" s="103">
        <v>46.590909090909093</v>
      </c>
      <c r="J16" s="233">
        <v>40.6</v>
      </c>
      <c r="K16" s="52">
        <f>C47+D47</f>
        <v>43.800000000000004</v>
      </c>
      <c r="L16" s="41">
        <f>K16-J16</f>
        <v>3.2000000000000028</v>
      </c>
    </row>
    <row r="17" spans="1:19" x14ac:dyDescent="0.2">
      <c r="A17" s="123" t="s">
        <v>262</v>
      </c>
      <c r="B17" s="126">
        <v>40.199999999999996</v>
      </c>
      <c r="C17" s="105">
        <v>39.00928792569659</v>
      </c>
      <c r="D17" s="105">
        <v>45.199999999999996</v>
      </c>
      <c r="E17" s="106">
        <v>46.300000000000004</v>
      </c>
      <c r="F17" s="105">
        <v>45.7</v>
      </c>
      <c r="G17" s="105">
        <v>42.5</v>
      </c>
      <c r="H17" s="105">
        <v>39.817629179331306</v>
      </c>
      <c r="I17" s="105">
        <v>42.045454545454547</v>
      </c>
      <c r="J17" s="234">
        <v>47.599999999999994</v>
      </c>
      <c r="K17" s="53">
        <f>E47+F47</f>
        <v>44.1</v>
      </c>
      <c r="L17" s="41">
        <f>K17-J17</f>
        <v>-3.4999999999999929</v>
      </c>
    </row>
    <row r="18" spans="1:19" x14ac:dyDescent="0.2">
      <c r="A18" s="121" t="s">
        <v>17</v>
      </c>
      <c r="B18" s="120" t="s">
        <v>155</v>
      </c>
      <c r="C18" s="43" t="s">
        <v>172</v>
      </c>
      <c r="D18" s="43" t="s">
        <v>181</v>
      </c>
      <c r="E18" s="44" t="s">
        <v>182</v>
      </c>
      <c r="F18" s="43" t="s">
        <v>183</v>
      </c>
      <c r="G18" s="43" t="s">
        <v>192</v>
      </c>
      <c r="H18" s="43" t="s">
        <v>195</v>
      </c>
      <c r="I18" s="43" t="s">
        <v>196</v>
      </c>
      <c r="J18" s="211" t="s">
        <v>211</v>
      </c>
      <c r="K18" s="46" t="s">
        <v>212</v>
      </c>
      <c r="L18" s="41"/>
    </row>
    <row r="19" spans="1:19" x14ac:dyDescent="0.2">
      <c r="A19" s="122" t="s">
        <v>263</v>
      </c>
      <c r="B19" s="125">
        <v>56.8</v>
      </c>
      <c r="C19" s="103">
        <v>58.609271523178805</v>
      </c>
      <c r="D19" s="103">
        <v>59.5</v>
      </c>
      <c r="E19" s="104">
        <v>52.4</v>
      </c>
      <c r="F19" s="103">
        <v>58.3</v>
      </c>
      <c r="G19" s="103">
        <v>61.3</v>
      </c>
      <c r="H19" s="103">
        <v>58.7</v>
      </c>
      <c r="I19" s="103">
        <v>52.698412698412696</v>
      </c>
      <c r="J19" s="233">
        <v>51.3</v>
      </c>
      <c r="K19" s="52">
        <f>C49+D49</f>
        <v>52</v>
      </c>
      <c r="L19" s="41">
        <f>K19-J19</f>
        <v>0.70000000000000284</v>
      </c>
    </row>
    <row r="20" spans="1:19" x14ac:dyDescent="0.2">
      <c r="A20" s="124" t="s">
        <v>262</v>
      </c>
      <c r="B20" s="127">
        <v>20.399999999999999</v>
      </c>
      <c r="C20" s="107">
        <v>24.503311258278146</v>
      </c>
      <c r="D20" s="107">
        <v>28.900000000000002</v>
      </c>
      <c r="E20" s="108">
        <v>33.1</v>
      </c>
      <c r="F20" s="107">
        <v>28.6</v>
      </c>
      <c r="G20" s="107">
        <v>26.5</v>
      </c>
      <c r="H20" s="107">
        <v>29.05759162303665</v>
      </c>
      <c r="I20" s="107">
        <v>34.603174603174601</v>
      </c>
      <c r="J20" s="232">
        <v>31.6</v>
      </c>
      <c r="K20" s="54">
        <f>E49+F49</f>
        <v>33</v>
      </c>
      <c r="L20" s="41">
        <f>K20-J20</f>
        <v>1.3999999999999986</v>
      </c>
    </row>
    <row r="22" spans="1:19" x14ac:dyDescent="0.2">
      <c r="A22" s="3" t="s">
        <v>261</v>
      </c>
      <c r="B22" s="1" t="str">
        <f>B1</f>
        <v>県事業への関心の有無</v>
      </c>
      <c r="C22" s="7"/>
      <c r="D22" s="7"/>
      <c r="E22" s="7"/>
      <c r="F22" s="7"/>
      <c r="G22" s="8" t="s">
        <v>1</v>
      </c>
    </row>
    <row r="23" spans="1:19" ht="33.75" customHeight="1" x14ac:dyDescent="0.2">
      <c r="A23" s="10" t="s">
        <v>20</v>
      </c>
      <c r="B23" s="47" t="s">
        <v>3</v>
      </c>
      <c r="C23" s="48" t="s">
        <v>260</v>
      </c>
      <c r="D23" s="49" t="s">
        <v>259</v>
      </c>
      <c r="E23" s="49" t="s">
        <v>258</v>
      </c>
      <c r="F23" s="49" t="s">
        <v>257</v>
      </c>
      <c r="G23" s="49" t="s">
        <v>105</v>
      </c>
      <c r="H23" s="51" t="s">
        <v>0</v>
      </c>
      <c r="I23" s="19" t="s">
        <v>32</v>
      </c>
      <c r="J23" s="10" t="str">
        <f>A23</f>
        <v>【性別】</v>
      </c>
      <c r="K23" s="48" t="str">
        <f t="shared" ref="K23:P23" si="0">C23</f>
        <v>関心がある</v>
      </c>
      <c r="L23" s="49" t="str">
        <f t="shared" si="0"/>
        <v>どちらかといえば関心がある</v>
      </c>
      <c r="M23" s="50" t="str">
        <f t="shared" si="0"/>
        <v>どちらかといえば関心がない</v>
      </c>
      <c r="N23" s="49" t="str">
        <f t="shared" si="0"/>
        <v>関心がない</v>
      </c>
      <c r="O23" s="50" t="str">
        <f t="shared" si="0"/>
        <v>わからない</v>
      </c>
      <c r="P23" s="51" t="str">
        <f t="shared" si="0"/>
        <v>無回答</v>
      </c>
      <c r="Q23" s="39" t="s">
        <v>252</v>
      </c>
      <c r="R23" s="39" t="s">
        <v>251</v>
      </c>
      <c r="S23" s="42" t="s">
        <v>42</v>
      </c>
    </row>
    <row r="24" spans="1:19" ht="13.5" customHeight="1" x14ac:dyDescent="0.2">
      <c r="A24" s="292" t="str">
        <f>'問8M（表）'!A3</f>
        <v>全体（n = 1,699 ）　</v>
      </c>
      <c r="B24" s="219">
        <v>1699</v>
      </c>
      <c r="C24" s="29">
        <v>180</v>
      </c>
      <c r="D24" s="30">
        <v>613</v>
      </c>
      <c r="E24" s="30">
        <v>516</v>
      </c>
      <c r="F24" s="30">
        <v>172</v>
      </c>
      <c r="G24" s="30">
        <v>198</v>
      </c>
      <c r="H24" s="31">
        <v>20</v>
      </c>
      <c r="J24" s="55" t="str">
        <f>A24</f>
        <v>全体（n = 1,699 ）　</v>
      </c>
      <c r="K24" s="58">
        <f t="shared" ref="K24:P24" si="1">C25</f>
        <v>10.6</v>
      </c>
      <c r="L24" s="59">
        <f t="shared" si="1"/>
        <v>36.1</v>
      </c>
      <c r="M24" s="60">
        <f t="shared" si="1"/>
        <v>30.4</v>
      </c>
      <c r="N24" s="59">
        <f t="shared" si="1"/>
        <v>10.1</v>
      </c>
      <c r="O24" s="60">
        <f t="shared" si="1"/>
        <v>11.7</v>
      </c>
      <c r="P24" s="61">
        <f t="shared" si="1"/>
        <v>1.2</v>
      </c>
      <c r="Q24" s="22">
        <f>K24+L24</f>
        <v>46.7</v>
      </c>
      <c r="R24" s="22">
        <f>M24+N24</f>
        <v>40.5</v>
      </c>
      <c r="S24" s="23">
        <f>Q24-R24</f>
        <v>6.2000000000000028</v>
      </c>
    </row>
    <row r="25" spans="1:19" ht="13.5" customHeight="1" x14ac:dyDescent="0.2">
      <c r="A25" s="293"/>
      <c r="B25" s="33">
        <v>100</v>
      </c>
      <c r="C25" s="18">
        <v>10.6</v>
      </c>
      <c r="D25" s="185">
        <v>36.1</v>
      </c>
      <c r="E25" s="185">
        <v>30.4</v>
      </c>
      <c r="F25" s="185">
        <v>10.1</v>
      </c>
      <c r="G25" s="185">
        <v>11.7</v>
      </c>
      <c r="H25" s="186">
        <v>1.2</v>
      </c>
      <c r="J25" s="56" t="str">
        <f>A26</f>
        <v>男性（n = 743 ）　</v>
      </c>
      <c r="K25" s="62">
        <f t="shared" ref="K25:P25" si="2">C27</f>
        <v>13.6</v>
      </c>
      <c r="L25" s="63">
        <f t="shared" si="2"/>
        <v>38.799999999999997</v>
      </c>
      <c r="M25" s="64">
        <f t="shared" si="2"/>
        <v>28.3</v>
      </c>
      <c r="N25" s="63">
        <f t="shared" si="2"/>
        <v>10.9</v>
      </c>
      <c r="O25" s="64">
        <f t="shared" si="2"/>
        <v>7.5</v>
      </c>
      <c r="P25" s="65">
        <f t="shared" si="2"/>
        <v>0.9</v>
      </c>
      <c r="Q25" s="22">
        <f>K25+L25</f>
        <v>52.4</v>
      </c>
      <c r="R25" s="22">
        <f>M25+N25</f>
        <v>39.200000000000003</v>
      </c>
      <c r="S25" s="23">
        <f>Q25-R25</f>
        <v>13.199999999999996</v>
      </c>
    </row>
    <row r="26" spans="1:19" ht="13.5" customHeight="1" x14ac:dyDescent="0.2">
      <c r="A26" s="292" t="str">
        <f>'問8M（表）'!A5</f>
        <v>男性（n = 743 ）　</v>
      </c>
      <c r="B26" s="32">
        <v>743</v>
      </c>
      <c r="C26" s="26">
        <v>101</v>
      </c>
      <c r="D26" s="27">
        <v>288</v>
      </c>
      <c r="E26" s="27">
        <v>210</v>
      </c>
      <c r="F26" s="27">
        <v>81</v>
      </c>
      <c r="G26" s="27">
        <v>56</v>
      </c>
      <c r="H26" s="28">
        <v>7</v>
      </c>
      <c r="J26" s="57" t="str">
        <f>A28</f>
        <v>女性（n = 921 ）　</v>
      </c>
      <c r="K26" s="66">
        <f t="shared" ref="K26:P26" si="3">C29</f>
        <v>8.1</v>
      </c>
      <c r="L26" s="67">
        <f t="shared" si="3"/>
        <v>34.6</v>
      </c>
      <c r="M26" s="68">
        <f t="shared" si="3"/>
        <v>32.1</v>
      </c>
      <c r="N26" s="67">
        <f t="shared" si="3"/>
        <v>9.1999999999999993</v>
      </c>
      <c r="O26" s="68">
        <f t="shared" si="3"/>
        <v>14.5</v>
      </c>
      <c r="P26" s="69">
        <f t="shared" si="3"/>
        <v>1.3</v>
      </c>
      <c r="Q26" s="22">
        <f>K26+L26</f>
        <v>42.7</v>
      </c>
      <c r="R26" s="22">
        <f>M26+N26</f>
        <v>41.3</v>
      </c>
      <c r="S26" s="23">
        <f>Q26-R26</f>
        <v>1.4000000000000057</v>
      </c>
    </row>
    <row r="27" spans="1:19" x14ac:dyDescent="0.2">
      <c r="A27" s="293"/>
      <c r="B27" s="33">
        <v>100</v>
      </c>
      <c r="C27" s="18">
        <v>13.6</v>
      </c>
      <c r="D27" s="185">
        <v>38.799999999999997</v>
      </c>
      <c r="E27" s="185">
        <v>28.3</v>
      </c>
      <c r="F27" s="185">
        <v>10.9</v>
      </c>
      <c r="G27" s="185">
        <v>7.5</v>
      </c>
      <c r="H27" s="186">
        <v>0.9</v>
      </c>
      <c r="Q27" s="175">
        <f>Q25-Q26</f>
        <v>9.6999999999999957</v>
      </c>
    </row>
    <row r="28" spans="1:19" ht="13.5" customHeight="1" x14ac:dyDescent="0.2">
      <c r="A28" s="292" t="str">
        <f>'問8M（表）'!A7</f>
        <v>女性（n = 921 ）　</v>
      </c>
      <c r="B28" s="32">
        <v>921</v>
      </c>
      <c r="C28" s="26">
        <v>75</v>
      </c>
      <c r="D28" s="27">
        <v>319</v>
      </c>
      <c r="E28" s="27">
        <v>296</v>
      </c>
      <c r="F28" s="27">
        <v>85</v>
      </c>
      <c r="G28" s="27">
        <v>134</v>
      </c>
      <c r="H28" s="28">
        <v>12</v>
      </c>
    </row>
    <row r="29" spans="1:19" x14ac:dyDescent="0.2">
      <c r="A29" s="293"/>
      <c r="B29" s="33">
        <v>100</v>
      </c>
      <c r="C29" s="18">
        <v>8.1</v>
      </c>
      <c r="D29" s="185">
        <v>34.6</v>
      </c>
      <c r="E29" s="185">
        <v>32.1</v>
      </c>
      <c r="F29" s="185">
        <v>9.1999999999999993</v>
      </c>
      <c r="G29" s="185">
        <v>14.5</v>
      </c>
      <c r="H29" s="186">
        <v>1.3</v>
      </c>
    </row>
    <row r="30" spans="1:19" s="171" customFormat="1" x14ac:dyDescent="0.2">
      <c r="A30" s="172"/>
      <c r="B30" s="170"/>
      <c r="C30" s="170">
        <v>1</v>
      </c>
      <c r="D30" s="170">
        <v>2</v>
      </c>
      <c r="E30" s="170">
        <v>3</v>
      </c>
      <c r="F30" s="170">
        <v>4</v>
      </c>
      <c r="G30" s="170">
        <v>5</v>
      </c>
      <c r="H30" s="170"/>
      <c r="I30" s="170"/>
      <c r="J30" s="170"/>
      <c r="K30" s="170"/>
      <c r="L30" s="170"/>
      <c r="M30" s="170"/>
      <c r="N30" s="170"/>
      <c r="O30" s="218"/>
    </row>
    <row r="32" spans="1:19" x14ac:dyDescent="0.2">
      <c r="A32" s="3" t="s">
        <v>256</v>
      </c>
      <c r="B32" s="1" t="str">
        <f>B22</f>
        <v>県事業への関心の有無</v>
      </c>
      <c r="C32" s="7"/>
      <c r="D32" s="7"/>
      <c r="E32" s="7"/>
      <c r="F32" s="7"/>
      <c r="G32" s="8" t="s">
        <v>1</v>
      </c>
      <c r="H32" s="8"/>
    </row>
    <row r="33" spans="1:19" ht="43.2" x14ac:dyDescent="0.2">
      <c r="A33" s="10" t="s">
        <v>25</v>
      </c>
      <c r="B33" s="47" t="str">
        <f>B23</f>
        <v>調査数</v>
      </c>
      <c r="C33" s="48" t="str">
        <f>C23</f>
        <v>関心がある</v>
      </c>
      <c r="D33" s="49" t="str">
        <f>D23</f>
        <v>どちらかといえば関心がある</v>
      </c>
      <c r="E33" s="50" t="str">
        <f>E23</f>
        <v>どちらかといえば関心がない</v>
      </c>
      <c r="F33" s="49" t="str">
        <f>F23</f>
        <v>関心がない</v>
      </c>
      <c r="G33" s="50" t="str">
        <f>G23</f>
        <v>わからない</v>
      </c>
      <c r="H33" s="51" t="s">
        <v>0</v>
      </c>
      <c r="I33" s="19" t="s">
        <v>32</v>
      </c>
      <c r="J33" s="10" t="str">
        <f>A33</f>
        <v>【年代別】</v>
      </c>
      <c r="K33" s="48" t="str">
        <f t="shared" ref="K33:P33" si="4">C33</f>
        <v>関心がある</v>
      </c>
      <c r="L33" s="49" t="str">
        <f t="shared" si="4"/>
        <v>どちらかといえば関心がある</v>
      </c>
      <c r="M33" s="50" t="str">
        <f t="shared" si="4"/>
        <v>どちらかといえば関心がない</v>
      </c>
      <c r="N33" s="49" t="str">
        <f t="shared" si="4"/>
        <v>関心がない</v>
      </c>
      <c r="O33" s="50" t="str">
        <f t="shared" si="4"/>
        <v>わからない</v>
      </c>
      <c r="P33" s="51" t="str">
        <f t="shared" si="4"/>
        <v>無回答</v>
      </c>
      <c r="Q33" s="39" t="s">
        <v>252</v>
      </c>
      <c r="R33" s="39" t="s">
        <v>251</v>
      </c>
      <c r="S33" s="42" t="s">
        <v>42</v>
      </c>
    </row>
    <row r="34" spans="1:19" ht="13.5" customHeight="1" x14ac:dyDescent="0.2">
      <c r="A34" s="292" t="str">
        <f>'問8M（表）'!A22</f>
        <v>全体（n = 1,699 ）　</v>
      </c>
      <c r="B34" s="219">
        <v>1699</v>
      </c>
      <c r="C34" s="29">
        <v>180</v>
      </c>
      <c r="D34" s="30">
        <v>613</v>
      </c>
      <c r="E34" s="30">
        <v>516</v>
      </c>
      <c r="F34" s="30">
        <v>172</v>
      </c>
      <c r="G34" s="30">
        <v>198</v>
      </c>
      <c r="H34" s="31">
        <v>20</v>
      </c>
      <c r="J34" s="55" t="str">
        <f>A34</f>
        <v>全体（n = 1,699 ）　</v>
      </c>
      <c r="K34" s="58">
        <f t="shared" ref="K34:P34" si="5">C35</f>
        <v>10.6</v>
      </c>
      <c r="L34" s="59">
        <f t="shared" si="5"/>
        <v>36.1</v>
      </c>
      <c r="M34" s="60">
        <f t="shared" si="5"/>
        <v>30.4</v>
      </c>
      <c r="N34" s="59">
        <f t="shared" si="5"/>
        <v>10.1</v>
      </c>
      <c r="O34" s="60">
        <f t="shared" si="5"/>
        <v>11.7</v>
      </c>
      <c r="P34" s="61">
        <f t="shared" si="5"/>
        <v>1.2</v>
      </c>
      <c r="Q34" s="22">
        <f t="shared" ref="Q34:Q41" si="6">K34+L34</f>
        <v>46.7</v>
      </c>
      <c r="R34" s="22">
        <f t="shared" ref="R34:R41" si="7">M34+N34</f>
        <v>40.5</v>
      </c>
      <c r="S34" s="23">
        <f t="shared" ref="S34:S41" si="8">Q34-R34</f>
        <v>6.2000000000000028</v>
      </c>
    </row>
    <row r="35" spans="1:19" ht="13.5" customHeight="1" x14ac:dyDescent="0.2">
      <c r="A35" s="293"/>
      <c r="B35" s="33">
        <v>100</v>
      </c>
      <c r="C35" s="18">
        <v>10.6</v>
      </c>
      <c r="D35" s="185">
        <v>36.1</v>
      </c>
      <c r="E35" s="185">
        <v>30.4</v>
      </c>
      <c r="F35" s="185">
        <v>10.1</v>
      </c>
      <c r="G35" s="185">
        <v>11.7</v>
      </c>
      <c r="H35" s="186">
        <v>1.2</v>
      </c>
      <c r="J35" s="70" t="str">
        <f>A36</f>
        <v>18～19歳（n = 22 ）　</v>
      </c>
      <c r="K35" s="72">
        <f t="shared" ref="K35:P35" si="9">C37</f>
        <v>0</v>
      </c>
      <c r="L35" s="73">
        <f t="shared" si="9"/>
        <v>31.8</v>
      </c>
      <c r="M35" s="74">
        <f t="shared" si="9"/>
        <v>18.2</v>
      </c>
      <c r="N35" s="73">
        <f t="shared" si="9"/>
        <v>31.8</v>
      </c>
      <c r="O35" s="74">
        <f t="shared" si="9"/>
        <v>18.2</v>
      </c>
      <c r="P35" s="75">
        <f t="shared" si="9"/>
        <v>0</v>
      </c>
      <c r="Q35" s="22">
        <f t="shared" si="6"/>
        <v>31.8</v>
      </c>
      <c r="R35" s="22">
        <f t="shared" si="7"/>
        <v>50</v>
      </c>
      <c r="S35" s="23">
        <f t="shared" si="8"/>
        <v>-18.2</v>
      </c>
    </row>
    <row r="36" spans="1:19" ht="13.5" customHeight="1" x14ac:dyDescent="0.2">
      <c r="A36" s="292" t="str">
        <f>'問8M（表）'!A24</f>
        <v>18～19歳（n = 22 ）　</v>
      </c>
      <c r="B36" s="32">
        <v>22</v>
      </c>
      <c r="C36" s="26">
        <v>0</v>
      </c>
      <c r="D36" s="27">
        <v>7</v>
      </c>
      <c r="E36" s="27">
        <v>4</v>
      </c>
      <c r="F36" s="27">
        <v>7</v>
      </c>
      <c r="G36" s="27">
        <v>4</v>
      </c>
      <c r="H36" s="28">
        <v>0</v>
      </c>
      <c r="J36" s="71" t="str">
        <f>A38</f>
        <v>20～29歳（n = 83 ）　</v>
      </c>
      <c r="K36" s="76">
        <f t="shared" ref="K36:P36" si="10">C39</f>
        <v>3.6</v>
      </c>
      <c r="L36" s="77">
        <f t="shared" si="10"/>
        <v>42.2</v>
      </c>
      <c r="M36" s="78">
        <f t="shared" si="10"/>
        <v>22.9</v>
      </c>
      <c r="N36" s="77">
        <f t="shared" si="10"/>
        <v>22.9</v>
      </c>
      <c r="O36" s="78">
        <f t="shared" si="10"/>
        <v>8.4</v>
      </c>
      <c r="P36" s="79">
        <f t="shared" si="10"/>
        <v>0</v>
      </c>
      <c r="Q36" s="22">
        <f t="shared" si="6"/>
        <v>45.800000000000004</v>
      </c>
      <c r="R36" s="22">
        <f t="shared" si="7"/>
        <v>45.8</v>
      </c>
      <c r="S36" s="23">
        <f t="shared" si="8"/>
        <v>0</v>
      </c>
    </row>
    <row r="37" spans="1:19" ht="13.5" customHeight="1" x14ac:dyDescent="0.2">
      <c r="A37" s="293"/>
      <c r="B37" s="33">
        <v>100</v>
      </c>
      <c r="C37" s="18">
        <v>0</v>
      </c>
      <c r="D37" s="185">
        <v>31.8</v>
      </c>
      <c r="E37" s="185">
        <v>18.2</v>
      </c>
      <c r="F37" s="185">
        <v>31.8</v>
      </c>
      <c r="G37" s="185">
        <v>18.2</v>
      </c>
      <c r="H37" s="186">
        <v>0</v>
      </c>
      <c r="J37" s="71" t="str">
        <f>A40</f>
        <v>30～39歳（n = 142 ）　</v>
      </c>
      <c r="K37" s="76">
        <f t="shared" ref="K37:P37" si="11">C41</f>
        <v>9.9</v>
      </c>
      <c r="L37" s="77">
        <f t="shared" si="11"/>
        <v>38</v>
      </c>
      <c r="M37" s="78">
        <f t="shared" si="11"/>
        <v>24.6</v>
      </c>
      <c r="N37" s="77">
        <f t="shared" si="11"/>
        <v>16.2</v>
      </c>
      <c r="O37" s="78">
        <f t="shared" si="11"/>
        <v>11.3</v>
      </c>
      <c r="P37" s="79">
        <f t="shared" si="11"/>
        <v>0</v>
      </c>
      <c r="Q37" s="22">
        <f t="shared" si="6"/>
        <v>47.9</v>
      </c>
      <c r="R37" s="22">
        <f t="shared" si="7"/>
        <v>40.799999999999997</v>
      </c>
      <c r="S37" s="23">
        <f t="shared" si="8"/>
        <v>7.1000000000000014</v>
      </c>
    </row>
    <row r="38" spans="1:19" ht="13.5" customHeight="1" x14ac:dyDescent="0.2">
      <c r="A38" s="292" t="str">
        <f>'問8M（表）'!A26</f>
        <v>20～29歳（n = 83 ）　</v>
      </c>
      <c r="B38" s="32">
        <v>83</v>
      </c>
      <c r="C38" s="26">
        <v>3</v>
      </c>
      <c r="D38" s="27">
        <v>35</v>
      </c>
      <c r="E38" s="27">
        <v>19</v>
      </c>
      <c r="F38" s="27">
        <v>19</v>
      </c>
      <c r="G38" s="27">
        <v>7</v>
      </c>
      <c r="H38" s="28">
        <v>0</v>
      </c>
      <c r="J38" s="71" t="str">
        <f>A42</f>
        <v>40～49歳（n = 248 ）　</v>
      </c>
      <c r="K38" s="76">
        <f t="shared" ref="K38:P38" si="12">C43</f>
        <v>9.3000000000000007</v>
      </c>
      <c r="L38" s="77">
        <f t="shared" si="12"/>
        <v>33.9</v>
      </c>
      <c r="M38" s="78">
        <f t="shared" si="12"/>
        <v>36.700000000000003</v>
      </c>
      <c r="N38" s="77">
        <f t="shared" si="12"/>
        <v>10.1</v>
      </c>
      <c r="O38" s="78">
        <f t="shared" si="12"/>
        <v>9.6999999999999993</v>
      </c>
      <c r="P38" s="79">
        <f t="shared" si="12"/>
        <v>0.4</v>
      </c>
      <c r="Q38" s="22">
        <f t="shared" si="6"/>
        <v>43.2</v>
      </c>
      <c r="R38" s="22">
        <f t="shared" si="7"/>
        <v>46.800000000000004</v>
      </c>
      <c r="S38" s="23">
        <f t="shared" si="8"/>
        <v>-3.6000000000000014</v>
      </c>
    </row>
    <row r="39" spans="1:19" ht="13.5" customHeight="1" x14ac:dyDescent="0.2">
      <c r="A39" s="293"/>
      <c r="B39" s="33">
        <v>100</v>
      </c>
      <c r="C39" s="18">
        <v>3.6</v>
      </c>
      <c r="D39" s="185">
        <v>42.2</v>
      </c>
      <c r="E39" s="185">
        <v>22.9</v>
      </c>
      <c r="F39" s="185">
        <v>22.9</v>
      </c>
      <c r="G39" s="185">
        <v>8.4</v>
      </c>
      <c r="H39" s="186">
        <v>0</v>
      </c>
      <c r="J39" s="71" t="str">
        <f>A44</f>
        <v>50～59歳（n = 318 ）　</v>
      </c>
      <c r="K39" s="76">
        <f t="shared" ref="K39:P39" si="13">C45</f>
        <v>9.1</v>
      </c>
      <c r="L39" s="77">
        <f t="shared" si="13"/>
        <v>35.799999999999997</v>
      </c>
      <c r="M39" s="78">
        <f t="shared" si="13"/>
        <v>31.8</v>
      </c>
      <c r="N39" s="77">
        <f t="shared" si="13"/>
        <v>9.4</v>
      </c>
      <c r="O39" s="78">
        <f t="shared" si="13"/>
        <v>12.3</v>
      </c>
      <c r="P39" s="79">
        <f t="shared" si="13"/>
        <v>1.6</v>
      </c>
      <c r="Q39" s="22">
        <f t="shared" si="6"/>
        <v>44.9</v>
      </c>
      <c r="R39" s="22">
        <f t="shared" si="7"/>
        <v>41.2</v>
      </c>
      <c r="S39" s="23">
        <f t="shared" si="8"/>
        <v>3.6999999999999957</v>
      </c>
    </row>
    <row r="40" spans="1:19" ht="13.5" customHeight="1" x14ac:dyDescent="0.2">
      <c r="A40" s="292" t="str">
        <f>'問8M（表）'!A28</f>
        <v>30～39歳（n = 142 ）　</v>
      </c>
      <c r="B40" s="32">
        <v>142</v>
      </c>
      <c r="C40" s="26">
        <v>14</v>
      </c>
      <c r="D40" s="27">
        <v>54</v>
      </c>
      <c r="E40" s="27">
        <v>35</v>
      </c>
      <c r="F40" s="27">
        <v>23</v>
      </c>
      <c r="G40" s="27">
        <v>16</v>
      </c>
      <c r="H40" s="28">
        <v>0</v>
      </c>
      <c r="J40" s="71" t="str">
        <f>A46</f>
        <v>60～69歳（n = 322 ）　</v>
      </c>
      <c r="K40" s="76">
        <f t="shared" ref="K40:P40" si="14">C47</f>
        <v>9.6</v>
      </c>
      <c r="L40" s="77">
        <f t="shared" si="14"/>
        <v>34.200000000000003</v>
      </c>
      <c r="M40" s="78">
        <f t="shared" si="14"/>
        <v>33.5</v>
      </c>
      <c r="N40" s="77">
        <f t="shared" si="14"/>
        <v>10.6</v>
      </c>
      <c r="O40" s="78">
        <f t="shared" si="14"/>
        <v>11.8</v>
      </c>
      <c r="P40" s="79">
        <f t="shared" si="14"/>
        <v>0.3</v>
      </c>
      <c r="Q40" s="22">
        <f t="shared" si="6"/>
        <v>43.800000000000004</v>
      </c>
      <c r="R40" s="22">
        <f t="shared" si="7"/>
        <v>44.1</v>
      </c>
      <c r="S40" s="23">
        <f t="shared" si="8"/>
        <v>-0.29999999999999716</v>
      </c>
    </row>
    <row r="41" spans="1:19" ht="13.5" customHeight="1" x14ac:dyDescent="0.2">
      <c r="A41" s="293"/>
      <c r="B41" s="33">
        <v>100</v>
      </c>
      <c r="C41" s="18">
        <v>9.9</v>
      </c>
      <c r="D41" s="185">
        <v>38</v>
      </c>
      <c r="E41" s="185">
        <v>24.6</v>
      </c>
      <c r="F41" s="185">
        <v>16.2</v>
      </c>
      <c r="G41" s="185">
        <v>11.3</v>
      </c>
      <c r="H41" s="186">
        <v>0</v>
      </c>
      <c r="J41" s="57" t="str">
        <f>A48</f>
        <v>70歳以上（n = 530 ）　</v>
      </c>
      <c r="K41" s="66">
        <f t="shared" ref="K41:P41" si="15">C49</f>
        <v>14.3</v>
      </c>
      <c r="L41" s="67">
        <f t="shared" si="15"/>
        <v>37.700000000000003</v>
      </c>
      <c r="M41" s="68">
        <f t="shared" si="15"/>
        <v>27.7</v>
      </c>
      <c r="N41" s="67">
        <f t="shared" si="15"/>
        <v>5.3</v>
      </c>
      <c r="O41" s="68">
        <f t="shared" si="15"/>
        <v>12.6</v>
      </c>
      <c r="P41" s="69">
        <f t="shared" si="15"/>
        <v>2.2999999999999998</v>
      </c>
      <c r="Q41" s="22">
        <f t="shared" si="6"/>
        <v>52</v>
      </c>
      <c r="R41" s="22">
        <f t="shared" si="7"/>
        <v>33</v>
      </c>
      <c r="S41" s="23">
        <f t="shared" si="8"/>
        <v>19</v>
      </c>
    </row>
    <row r="42" spans="1:19" ht="13.5" customHeight="1" x14ac:dyDescent="0.2">
      <c r="A42" s="292" t="str">
        <f>'問8M（表）'!A30</f>
        <v>40～49歳（n = 248 ）　</v>
      </c>
      <c r="B42" s="32">
        <v>248</v>
      </c>
      <c r="C42" s="26">
        <v>23</v>
      </c>
      <c r="D42" s="27">
        <v>84</v>
      </c>
      <c r="E42" s="27">
        <v>91</v>
      </c>
      <c r="F42" s="27">
        <v>25</v>
      </c>
      <c r="G42" s="27">
        <v>24</v>
      </c>
      <c r="H42" s="28">
        <v>1</v>
      </c>
      <c r="Q42" s="22"/>
      <c r="R42" s="22"/>
      <c r="S42" s="23"/>
    </row>
    <row r="43" spans="1:19" ht="13.5" customHeight="1" x14ac:dyDescent="0.2">
      <c r="A43" s="293"/>
      <c r="B43" s="33">
        <v>100</v>
      </c>
      <c r="C43" s="18">
        <v>9.3000000000000007</v>
      </c>
      <c r="D43" s="185">
        <v>33.9</v>
      </c>
      <c r="E43" s="185">
        <v>36.700000000000003</v>
      </c>
      <c r="F43" s="185">
        <v>10.1</v>
      </c>
      <c r="G43" s="185">
        <v>9.6999999999999993</v>
      </c>
      <c r="H43" s="186">
        <v>0.4</v>
      </c>
    </row>
    <row r="44" spans="1:19" ht="13.5" customHeight="1" x14ac:dyDescent="0.2">
      <c r="A44" s="292" t="str">
        <f>'問8M（表）'!A32</f>
        <v>50～59歳（n = 318 ）　</v>
      </c>
      <c r="B44" s="32">
        <v>318</v>
      </c>
      <c r="C44" s="26">
        <v>29</v>
      </c>
      <c r="D44" s="27">
        <v>114</v>
      </c>
      <c r="E44" s="27">
        <v>101</v>
      </c>
      <c r="F44" s="27">
        <v>30</v>
      </c>
      <c r="G44" s="27">
        <v>39</v>
      </c>
      <c r="H44" s="28">
        <v>5</v>
      </c>
    </row>
    <row r="45" spans="1:19" x14ac:dyDescent="0.2">
      <c r="A45" s="293"/>
      <c r="B45" s="33">
        <v>100</v>
      </c>
      <c r="C45" s="18">
        <v>9.1</v>
      </c>
      <c r="D45" s="185">
        <v>35.799999999999997</v>
      </c>
      <c r="E45" s="185">
        <v>31.8</v>
      </c>
      <c r="F45" s="185">
        <v>9.4</v>
      </c>
      <c r="G45" s="185">
        <v>12.3</v>
      </c>
      <c r="H45" s="186">
        <v>1.6</v>
      </c>
    </row>
    <row r="46" spans="1:19" x14ac:dyDescent="0.2">
      <c r="A46" s="292" t="str">
        <f>'問8M（表）'!A34</f>
        <v>60～69歳（n = 322 ）　</v>
      </c>
      <c r="B46" s="32">
        <v>322</v>
      </c>
      <c r="C46" s="26">
        <v>31</v>
      </c>
      <c r="D46" s="27">
        <v>110</v>
      </c>
      <c r="E46" s="27">
        <v>108</v>
      </c>
      <c r="F46" s="27">
        <v>34</v>
      </c>
      <c r="G46" s="27">
        <v>38</v>
      </c>
      <c r="H46" s="28">
        <v>1</v>
      </c>
    </row>
    <row r="47" spans="1:19" x14ac:dyDescent="0.2">
      <c r="A47" s="293"/>
      <c r="B47" s="33">
        <v>100</v>
      </c>
      <c r="C47" s="18">
        <v>9.6</v>
      </c>
      <c r="D47" s="185">
        <v>34.200000000000003</v>
      </c>
      <c r="E47" s="185">
        <v>33.5</v>
      </c>
      <c r="F47" s="185">
        <v>10.6</v>
      </c>
      <c r="G47" s="185">
        <v>11.8</v>
      </c>
      <c r="H47" s="186">
        <v>0.3</v>
      </c>
    </row>
    <row r="48" spans="1:19" x14ac:dyDescent="0.2">
      <c r="A48" s="292" t="str">
        <f>'問8M（表）'!A36</f>
        <v>70歳以上（n = 530 ）　</v>
      </c>
      <c r="B48" s="32">
        <v>530</v>
      </c>
      <c r="C48" s="26">
        <v>76</v>
      </c>
      <c r="D48" s="27">
        <v>200</v>
      </c>
      <c r="E48" s="27">
        <v>147</v>
      </c>
      <c r="F48" s="27">
        <v>28</v>
      </c>
      <c r="G48" s="27">
        <v>67</v>
      </c>
      <c r="H48" s="28">
        <v>12</v>
      </c>
    </row>
    <row r="49" spans="1:19" x14ac:dyDescent="0.2">
      <c r="A49" s="293"/>
      <c r="B49" s="33">
        <v>100</v>
      </c>
      <c r="C49" s="18">
        <v>14.3</v>
      </c>
      <c r="D49" s="185">
        <v>37.700000000000003</v>
      </c>
      <c r="E49" s="185">
        <v>27.7</v>
      </c>
      <c r="F49" s="185">
        <v>5.3</v>
      </c>
      <c r="G49" s="185">
        <v>12.6</v>
      </c>
      <c r="H49" s="186">
        <v>2.2999999999999998</v>
      </c>
    </row>
    <row r="50" spans="1:19" x14ac:dyDescent="0.2">
      <c r="D50" s="154"/>
      <c r="E50" s="154"/>
    </row>
    <row r="51" spans="1:19" ht="13.5" customHeight="1" x14ac:dyDescent="0.2">
      <c r="A51" s="3" t="s">
        <v>255</v>
      </c>
      <c r="B51" s="1" t="str">
        <f>B32</f>
        <v>県事業への関心の有無</v>
      </c>
      <c r="C51" s="7"/>
      <c r="D51" s="7"/>
      <c r="E51" s="7"/>
      <c r="F51" s="7"/>
      <c r="G51" s="8" t="s">
        <v>1</v>
      </c>
      <c r="H51" s="8"/>
    </row>
    <row r="52" spans="1:19" ht="33.75" customHeight="1" x14ac:dyDescent="0.2">
      <c r="A52" s="11" t="s">
        <v>27</v>
      </c>
      <c r="B52" s="47" t="str">
        <f>B33</f>
        <v>調査数</v>
      </c>
      <c r="C52" s="48" t="str">
        <f t="shared" ref="C52:H52" si="16">C33</f>
        <v>関心がある</v>
      </c>
      <c r="D52" s="49" t="str">
        <f t="shared" si="16"/>
        <v>どちらかといえば関心がある</v>
      </c>
      <c r="E52" s="50" t="str">
        <f t="shared" si="16"/>
        <v>どちらかといえば関心がない</v>
      </c>
      <c r="F52" s="49" t="str">
        <f t="shared" si="16"/>
        <v>関心がない</v>
      </c>
      <c r="G52" s="50" t="str">
        <f t="shared" si="16"/>
        <v>わからない</v>
      </c>
      <c r="H52" s="51" t="str">
        <f t="shared" si="16"/>
        <v>無回答</v>
      </c>
      <c r="I52" s="19" t="s">
        <v>32</v>
      </c>
      <c r="J52" s="10" t="str">
        <f>A52</f>
        <v>【居住圏域別】</v>
      </c>
      <c r="K52" s="48" t="str">
        <f t="shared" ref="K52:P52" si="17">C52</f>
        <v>関心がある</v>
      </c>
      <c r="L52" s="49" t="str">
        <f t="shared" si="17"/>
        <v>どちらかといえば関心がある</v>
      </c>
      <c r="M52" s="50" t="str">
        <f t="shared" si="17"/>
        <v>どちらかといえば関心がない</v>
      </c>
      <c r="N52" s="49" t="str">
        <f t="shared" si="17"/>
        <v>関心がない</v>
      </c>
      <c r="O52" s="50" t="str">
        <f t="shared" si="17"/>
        <v>わからない</v>
      </c>
      <c r="P52" s="51" t="str">
        <f t="shared" si="17"/>
        <v>無回答</v>
      </c>
      <c r="Q52" s="39" t="s">
        <v>252</v>
      </c>
      <c r="R52" s="39" t="s">
        <v>251</v>
      </c>
      <c r="S52" s="42" t="s">
        <v>42</v>
      </c>
    </row>
    <row r="53" spans="1:19" ht="13.5" customHeight="1" x14ac:dyDescent="0.2">
      <c r="A53" s="292" t="str">
        <f>'問8M（表）'!A61</f>
        <v>全体（n = 1,699 ）　</v>
      </c>
      <c r="B53" s="219">
        <v>1699</v>
      </c>
      <c r="C53" s="29">
        <v>180</v>
      </c>
      <c r="D53" s="30">
        <v>613</v>
      </c>
      <c r="E53" s="30">
        <v>516</v>
      </c>
      <c r="F53" s="30">
        <v>172</v>
      </c>
      <c r="G53" s="30">
        <v>198</v>
      </c>
      <c r="H53" s="31">
        <v>20</v>
      </c>
      <c r="J53" s="55" t="str">
        <f>A53</f>
        <v>全体（n = 1,699 ）　</v>
      </c>
      <c r="K53" s="58">
        <f t="shared" ref="K53:P53" si="18">C54</f>
        <v>10.6</v>
      </c>
      <c r="L53" s="59">
        <f t="shared" si="18"/>
        <v>36.1</v>
      </c>
      <c r="M53" s="60">
        <f t="shared" si="18"/>
        <v>30.4</v>
      </c>
      <c r="N53" s="59">
        <f t="shared" si="18"/>
        <v>10.1</v>
      </c>
      <c r="O53" s="60">
        <f t="shared" si="18"/>
        <v>11.7</v>
      </c>
      <c r="P53" s="61">
        <f t="shared" si="18"/>
        <v>1.2</v>
      </c>
      <c r="Q53" s="22">
        <f t="shared" ref="Q53:Q58" si="19">K53+L53</f>
        <v>46.7</v>
      </c>
      <c r="R53" s="22">
        <f t="shared" ref="R53:R58" si="20">M53+N53</f>
        <v>40.5</v>
      </c>
      <c r="S53" s="23">
        <f t="shared" ref="S53:S58" si="21">Q53-R53</f>
        <v>6.2000000000000028</v>
      </c>
    </row>
    <row r="54" spans="1:19" ht="13.5" customHeight="1" x14ac:dyDescent="0.2">
      <c r="A54" s="293"/>
      <c r="B54" s="33">
        <v>100</v>
      </c>
      <c r="C54" s="18">
        <v>10.6</v>
      </c>
      <c r="D54" s="185">
        <v>36.1</v>
      </c>
      <c r="E54" s="185">
        <v>30.4</v>
      </c>
      <c r="F54" s="185">
        <v>10.1</v>
      </c>
      <c r="G54" s="185">
        <v>11.7</v>
      </c>
      <c r="H54" s="186">
        <v>1.2</v>
      </c>
      <c r="J54" s="70" t="str">
        <f>A55</f>
        <v>岐阜圏域（n = 668 ）　</v>
      </c>
      <c r="K54" s="72">
        <f t="shared" ref="K54:P54" si="22">C56</f>
        <v>10.8</v>
      </c>
      <c r="L54" s="73">
        <f t="shared" si="22"/>
        <v>39.799999999999997</v>
      </c>
      <c r="M54" s="74">
        <f t="shared" si="22"/>
        <v>28.7</v>
      </c>
      <c r="N54" s="73">
        <f t="shared" si="22"/>
        <v>9.9</v>
      </c>
      <c r="O54" s="74">
        <f t="shared" si="22"/>
        <v>10.3</v>
      </c>
      <c r="P54" s="75">
        <f t="shared" si="22"/>
        <v>0.4</v>
      </c>
      <c r="Q54" s="22">
        <f t="shared" si="19"/>
        <v>50.599999999999994</v>
      </c>
      <c r="R54" s="22">
        <f t="shared" si="20"/>
        <v>38.6</v>
      </c>
      <c r="S54" s="23">
        <f t="shared" si="21"/>
        <v>11.999999999999993</v>
      </c>
    </row>
    <row r="55" spans="1:19" ht="13.5" customHeight="1" x14ac:dyDescent="0.2">
      <c r="A55" s="292" t="str">
        <f>'問8M（表）'!A63</f>
        <v>岐阜圏域（n = 668 ）　</v>
      </c>
      <c r="B55" s="32">
        <v>668</v>
      </c>
      <c r="C55" s="26">
        <v>72</v>
      </c>
      <c r="D55" s="27">
        <v>266</v>
      </c>
      <c r="E55" s="27">
        <v>192</v>
      </c>
      <c r="F55" s="27">
        <v>66</v>
      </c>
      <c r="G55" s="27">
        <v>69</v>
      </c>
      <c r="H55" s="28">
        <v>3</v>
      </c>
      <c r="I55" s="158">
        <v>1</v>
      </c>
      <c r="J55" s="71" t="str">
        <f>A57</f>
        <v>西濃圏域（n = 277 ）　</v>
      </c>
      <c r="K55" s="76">
        <f t="shared" ref="K55:P55" si="23">C58</f>
        <v>11.6</v>
      </c>
      <c r="L55" s="77">
        <f t="shared" si="23"/>
        <v>34.299999999999997</v>
      </c>
      <c r="M55" s="78">
        <f t="shared" si="23"/>
        <v>31.8</v>
      </c>
      <c r="N55" s="77">
        <f t="shared" si="23"/>
        <v>11.2</v>
      </c>
      <c r="O55" s="78">
        <f t="shared" si="23"/>
        <v>10.5</v>
      </c>
      <c r="P55" s="79">
        <f t="shared" si="23"/>
        <v>0.7</v>
      </c>
      <c r="Q55" s="22">
        <f t="shared" si="19"/>
        <v>45.9</v>
      </c>
      <c r="R55" s="22">
        <f t="shared" si="20"/>
        <v>43</v>
      </c>
      <c r="S55" s="23">
        <f t="shared" si="21"/>
        <v>2.8999999999999986</v>
      </c>
    </row>
    <row r="56" spans="1:19" ht="13.5" customHeight="1" x14ac:dyDescent="0.2">
      <c r="A56" s="293"/>
      <c r="B56" s="33">
        <v>100</v>
      </c>
      <c r="C56" s="18">
        <v>10.8</v>
      </c>
      <c r="D56" s="185">
        <v>39.799999999999997</v>
      </c>
      <c r="E56" s="185">
        <v>28.7</v>
      </c>
      <c r="F56" s="185">
        <v>9.9</v>
      </c>
      <c r="G56" s="185">
        <v>10.3</v>
      </c>
      <c r="H56" s="186">
        <v>0.4</v>
      </c>
      <c r="I56" s="2"/>
      <c r="J56" s="71" t="str">
        <f>A59</f>
        <v>中濃圏域（n = 319 ）　</v>
      </c>
      <c r="K56" s="76">
        <f t="shared" ref="K56:P56" si="24">C60</f>
        <v>9.6999999999999993</v>
      </c>
      <c r="L56" s="77">
        <f t="shared" si="24"/>
        <v>29.5</v>
      </c>
      <c r="M56" s="78">
        <f t="shared" si="24"/>
        <v>35.4</v>
      </c>
      <c r="N56" s="77">
        <f t="shared" si="24"/>
        <v>10</v>
      </c>
      <c r="O56" s="78">
        <f t="shared" si="24"/>
        <v>13.2</v>
      </c>
      <c r="P56" s="79">
        <f t="shared" si="24"/>
        <v>2.2000000000000002</v>
      </c>
      <c r="Q56" s="22">
        <f t="shared" si="19"/>
        <v>39.200000000000003</v>
      </c>
      <c r="R56" s="22">
        <f t="shared" si="20"/>
        <v>45.4</v>
      </c>
      <c r="S56" s="23">
        <f t="shared" si="21"/>
        <v>-6.1999999999999957</v>
      </c>
    </row>
    <row r="57" spans="1:19" ht="13.5" customHeight="1" x14ac:dyDescent="0.2">
      <c r="A57" s="292" t="str">
        <f>'問8M（表）'!A65</f>
        <v>西濃圏域（n = 277 ）　</v>
      </c>
      <c r="B57" s="32">
        <v>277</v>
      </c>
      <c r="C57" s="26">
        <v>32</v>
      </c>
      <c r="D57" s="27">
        <v>95</v>
      </c>
      <c r="E57" s="27">
        <v>88</v>
      </c>
      <c r="F57" s="27">
        <v>31</v>
      </c>
      <c r="G57" s="27">
        <v>29</v>
      </c>
      <c r="H57" s="28">
        <v>2</v>
      </c>
      <c r="I57" s="158">
        <v>2</v>
      </c>
      <c r="J57" s="71" t="str">
        <f>A61</f>
        <v>東濃圏域（n = 276 ）　</v>
      </c>
      <c r="K57" s="76">
        <f t="shared" ref="K57:P57" si="25">C62</f>
        <v>8.3000000000000007</v>
      </c>
      <c r="L57" s="77">
        <f t="shared" si="25"/>
        <v>34.1</v>
      </c>
      <c r="M57" s="78">
        <f t="shared" si="25"/>
        <v>29.7</v>
      </c>
      <c r="N57" s="77">
        <f t="shared" si="25"/>
        <v>9.8000000000000007</v>
      </c>
      <c r="O57" s="78">
        <f t="shared" si="25"/>
        <v>17</v>
      </c>
      <c r="P57" s="79">
        <f t="shared" si="25"/>
        <v>1.1000000000000001</v>
      </c>
      <c r="Q57" s="22">
        <f t="shared" si="19"/>
        <v>42.400000000000006</v>
      </c>
      <c r="R57" s="22">
        <f t="shared" si="20"/>
        <v>39.5</v>
      </c>
      <c r="S57" s="23">
        <f t="shared" si="21"/>
        <v>2.9000000000000057</v>
      </c>
    </row>
    <row r="58" spans="1:19" ht="13.5" customHeight="1" x14ac:dyDescent="0.2">
      <c r="A58" s="293"/>
      <c r="B58" s="33">
        <v>100</v>
      </c>
      <c r="C58" s="18">
        <v>11.6</v>
      </c>
      <c r="D58" s="185">
        <v>34.299999999999997</v>
      </c>
      <c r="E58" s="185">
        <v>31.8</v>
      </c>
      <c r="F58" s="185">
        <v>11.2</v>
      </c>
      <c r="G58" s="185">
        <v>10.5</v>
      </c>
      <c r="H58" s="186">
        <v>0.7</v>
      </c>
      <c r="I58" s="2"/>
      <c r="J58" s="57" t="str">
        <f>A63</f>
        <v>飛騨圏域（n = 102 ）　</v>
      </c>
      <c r="K58" s="66">
        <f t="shared" ref="K58:P58" si="26">C64</f>
        <v>15.7</v>
      </c>
      <c r="L58" s="67">
        <f t="shared" si="26"/>
        <v>45.1</v>
      </c>
      <c r="M58" s="68">
        <f t="shared" si="26"/>
        <v>25.5</v>
      </c>
      <c r="N58" s="67">
        <f t="shared" si="26"/>
        <v>6.9</v>
      </c>
      <c r="O58" s="68">
        <f t="shared" si="26"/>
        <v>4.9000000000000004</v>
      </c>
      <c r="P58" s="69">
        <f t="shared" si="26"/>
        <v>2</v>
      </c>
      <c r="Q58" s="22">
        <f t="shared" si="19"/>
        <v>60.8</v>
      </c>
      <c r="R58" s="22">
        <f t="shared" si="20"/>
        <v>32.4</v>
      </c>
      <c r="S58" s="23">
        <f t="shared" si="21"/>
        <v>28.4</v>
      </c>
    </row>
    <row r="59" spans="1:19" ht="13.5" customHeight="1" x14ac:dyDescent="0.2">
      <c r="A59" s="292" t="str">
        <f>'問8M（表）'!A67</f>
        <v>中濃圏域（n = 319 ）　</v>
      </c>
      <c r="B59" s="32">
        <v>319</v>
      </c>
      <c r="C59" s="26">
        <v>31</v>
      </c>
      <c r="D59" s="27">
        <v>94</v>
      </c>
      <c r="E59" s="27">
        <v>113</v>
      </c>
      <c r="F59" s="27">
        <v>32</v>
      </c>
      <c r="G59" s="27">
        <v>42</v>
      </c>
      <c r="H59" s="28">
        <v>7</v>
      </c>
      <c r="I59" s="158">
        <v>3</v>
      </c>
      <c r="Q59" s="22"/>
      <c r="R59" s="22"/>
      <c r="S59" s="23"/>
    </row>
    <row r="60" spans="1:19" x14ac:dyDescent="0.2">
      <c r="A60" s="293"/>
      <c r="B60" s="33">
        <v>100</v>
      </c>
      <c r="C60" s="18">
        <v>9.6999999999999993</v>
      </c>
      <c r="D60" s="185">
        <v>29.5</v>
      </c>
      <c r="E60" s="185">
        <v>35.4</v>
      </c>
      <c r="F60" s="185">
        <v>10</v>
      </c>
      <c r="G60" s="185">
        <v>13.2</v>
      </c>
      <c r="H60" s="186">
        <v>2.2000000000000002</v>
      </c>
      <c r="I60" s="2"/>
    </row>
    <row r="61" spans="1:19" x14ac:dyDescent="0.2">
      <c r="A61" s="292" t="str">
        <f>'問8M（表）'!A69</f>
        <v>東濃圏域（n = 276 ）　</v>
      </c>
      <c r="B61" s="32">
        <v>276</v>
      </c>
      <c r="C61" s="26">
        <v>23</v>
      </c>
      <c r="D61" s="27">
        <v>94</v>
      </c>
      <c r="E61" s="27">
        <v>82</v>
      </c>
      <c r="F61" s="27">
        <v>27</v>
      </c>
      <c r="G61" s="27">
        <v>47</v>
      </c>
      <c r="H61" s="28">
        <v>3</v>
      </c>
      <c r="I61" s="158">
        <v>4</v>
      </c>
    </row>
    <row r="62" spans="1:19" x14ac:dyDescent="0.2">
      <c r="A62" s="293"/>
      <c r="B62" s="33">
        <v>100</v>
      </c>
      <c r="C62" s="18">
        <v>8.3000000000000007</v>
      </c>
      <c r="D62" s="185">
        <v>34.1</v>
      </c>
      <c r="E62" s="185">
        <v>29.7</v>
      </c>
      <c r="F62" s="185">
        <v>9.8000000000000007</v>
      </c>
      <c r="G62" s="185">
        <v>17</v>
      </c>
      <c r="H62" s="186">
        <v>1.1000000000000001</v>
      </c>
      <c r="I62" s="2"/>
    </row>
    <row r="63" spans="1:19" x14ac:dyDescent="0.2">
      <c r="A63" s="292" t="str">
        <f>'問8M（表）'!A71</f>
        <v>飛騨圏域（n = 102 ）　</v>
      </c>
      <c r="B63" s="32">
        <v>102</v>
      </c>
      <c r="C63" s="26">
        <v>16</v>
      </c>
      <c r="D63" s="27">
        <v>46</v>
      </c>
      <c r="E63" s="27">
        <v>26</v>
      </c>
      <c r="F63" s="27">
        <v>7</v>
      </c>
      <c r="G63" s="27">
        <v>5</v>
      </c>
      <c r="H63" s="28">
        <v>2</v>
      </c>
      <c r="I63" s="158">
        <v>5</v>
      </c>
    </row>
    <row r="64" spans="1:19" x14ac:dyDescent="0.2">
      <c r="A64" s="293"/>
      <c r="B64" s="33">
        <v>100</v>
      </c>
      <c r="C64" s="18">
        <v>15.7</v>
      </c>
      <c r="D64" s="185">
        <v>45.1</v>
      </c>
      <c r="E64" s="185">
        <v>25.5</v>
      </c>
      <c r="F64" s="185">
        <v>6.9</v>
      </c>
      <c r="G64" s="185">
        <v>4.9000000000000004</v>
      </c>
      <c r="H64" s="186">
        <v>2</v>
      </c>
    </row>
    <row r="66" spans="1:17" x14ac:dyDescent="0.2">
      <c r="A66" s="3" t="s">
        <v>254</v>
      </c>
      <c r="B66" s="1" t="str">
        <f>B22</f>
        <v>県事業への関心の有無</v>
      </c>
      <c r="C66" s="7"/>
      <c r="D66" s="7"/>
      <c r="E66" s="7"/>
      <c r="F66" s="7"/>
      <c r="G66" s="8" t="s">
        <v>1</v>
      </c>
      <c r="H66" s="8"/>
      <c r="I66" s="21" t="s">
        <v>31</v>
      </c>
      <c r="J66" s="7"/>
      <c r="K66" s="7"/>
      <c r="L66" s="7"/>
      <c r="M66" s="7"/>
      <c r="N66" s="7"/>
      <c r="O66" s="7"/>
      <c r="P66" s="7"/>
    </row>
    <row r="67" spans="1:17" ht="43.2" x14ac:dyDescent="0.2">
      <c r="A67" s="10" t="s">
        <v>29</v>
      </c>
      <c r="B67" s="12" t="str">
        <f>B23</f>
        <v>調査数</v>
      </c>
      <c r="C67" s="13" t="str">
        <f t="shared" ref="C67:H67" si="27">C23</f>
        <v>関心がある</v>
      </c>
      <c r="D67" s="14" t="str">
        <f t="shared" si="27"/>
        <v>どちらかといえば関心がある</v>
      </c>
      <c r="E67" s="15" t="str">
        <f t="shared" si="27"/>
        <v>どちらかといえば関心がない</v>
      </c>
      <c r="F67" s="14" t="str">
        <f t="shared" si="27"/>
        <v>関心がない</v>
      </c>
      <c r="G67" s="15" t="str">
        <f t="shared" si="27"/>
        <v>わからない</v>
      </c>
      <c r="H67" s="16" t="str">
        <f t="shared" si="27"/>
        <v>無回答</v>
      </c>
      <c r="I67" s="187" t="s">
        <v>197</v>
      </c>
      <c r="J67" s="10" t="str">
        <f t="shared" ref="J67:Q68" si="28">A67</f>
        <v>【職業別】</v>
      </c>
      <c r="K67" s="47" t="str">
        <f t="shared" si="28"/>
        <v>調査数</v>
      </c>
      <c r="L67" s="48" t="str">
        <f t="shared" si="28"/>
        <v>関心がある</v>
      </c>
      <c r="M67" s="49" t="str">
        <f t="shared" si="28"/>
        <v>どちらかといえば関心がある</v>
      </c>
      <c r="N67" s="50" t="str">
        <f t="shared" si="28"/>
        <v>どちらかといえば関心がない</v>
      </c>
      <c r="O67" s="49" t="str">
        <f t="shared" si="28"/>
        <v>関心がない</v>
      </c>
      <c r="P67" s="50" t="str">
        <f t="shared" si="28"/>
        <v>わからない</v>
      </c>
      <c r="Q67" s="51" t="str">
        <f t="shared" si="28"/>
        <v>無回答</v>
      </c>
    </row>
    <row r="68" spans="1:17" x14ac:dyDescent="0.2">
      <c r="A68" s="270" t="str">
        <f>'問9S（表）'!A53</f>
        <v>全体（n = 1,699 ）　</v>
      </c>
      <c r="B68" s="32">
        <v>1699</v>
      </c>
      <c r="C68" s="29">
        <v>180</v>
      </c>
      <c r="D68" s="30">
        <v>613</v>
      </c>
      <c r="E68" s="30">
        <v>516</v>
      </c>
      <c r="F68" s="30">
        <v>172</v>
      </c>
      <c r="G68" s="30">
        <v>198</v>
      </c>
      <c r="H68" s="31">
        <v>20</v>
      </c>
      <c r="I68" s="188" t="s">
        <v>198</v>
      </c>
      <c r="J68" s="270" t="str">
        <f t="shared" si="28"/>
        <v>全体（n = 1,699 ）　</v>
      </c>
      <c r="K68" s="101">
        <f t="shared" si="28"/>
        <v>1699</v>
      </c>
      <c r="L68" s="109">
        <f t="shared" si="28"/>
        <v>180</v>
      </c>
      <c r="M68" s="110">
        <f t="shared" si="28"/>
        <v>613</v>
      </c>
      <c r="N68" s="111">
        <f t="shared" si="28"/>
        <v>516</v>
      </c>
      <c r="O68" s="110">
        <f t="shared" si="28"/>
        <v>172</v>
      </c>
      <c r="P68" s="111">
        <f t="shared" si="28"/>
        <v>198</v>
      </c>
      <c r="Q68" s="112">
        <f t="shared" si="28"/>
        <v>20</v>
      </c>
    </row>
    <row r="69" spans="1:17" x14ac:dyDescent="0.2">
      <c r="A69" s="271"/>
      <c r="B69" s="33">
        <v>100</v>
      </c>
      <c r="C69" s="18">
        <v>10.6</v>
      </c>
      <c r="D69" s="185">
        <v>36.1</v>
      </c>
      <c r="E69" s="185">
        <v>30.4</v>
      </c>
      <c r="F69" s="185">
        <v>10.1</v>
      </c>
      <c r="G69" s="185">
        <v>11.7</v>
      </c>
      <c r="H69" s="186">
        <v>1.2</v>
      </c>
      <c r="I69" s="21" t="s">
        <v>30</v>
      </c>
      <c r="J69" s="271"/>
      <c r="K69" s="102">
        <f t="shared" ref="K69:Q71" si="29">B69</f>
        <v>100</v>
      </c>
      <c r="L69" s="113">
        <f t="shared" si="29"/>
        <v>10.6</v>
      </c>
      <c r="M69" s="114">
        <f t="shared" si="29"/>
        <v>36.1</v>
      </c>
      <c r="N69" s="115">
        <f t="shared" si="29"/>
        <v>30.4</v>
      </c>
      <c r="O69" s="114">
        <f t="shared" si="29"/>
        <v>10.1</v>
      </c>
      <c r="P69" s="115">
        <f t="shared" si="29"/>
        <v>11.7</v>
      </c>
      <c r="Q69" s="116">
        <f t="shared" si="29"/>
        <v>1.2</v>
      </c>
    </row>
    <row r="70" spans="1:17" ht="13.5" customHeight="1" x14ac:dyDescent="0.2">
      <c r="A70" s="260" t="str">
        <f>"自営業（n = "&amp;TEXT(B70,"#,###")&amp;" ）　"</f>
        <v>自営業（n = 123 ）　</v>
      </c>
      <c r="B70" s="32">
        <v>123</v>
      </c>
      <c r="C70" s="26">
        <v>15</v>
      </c>
      <c r="D70" s="27">
        <v>41</v>
      </c>
      <c r="E70" s="27">
        <v>37</v>
      </c>
      <c r="F70" s="27">
        <v>12</v>
      </c>
      <c r="G70" s="27">
        <v>17</v>
      </c>
      <c r="H70" s="28">
        <v>1</v>
      </c>
      <c r="I70" s="158">
        <v>1</v>
      </c>
      <c r="J70" s="270" t="str">
        <f>A70</f>
        <v>自営業（n = 123 ）　</v>
      </c>
      <c r="K70" s="101">
        <f t="shared" si="29"/>
        <v>123</v>
      </c>
      <c r="L70" s="109">
        <f t="shared" si="29"/>
        <v>15</v>
      </c>
      <c r="M70" s="110">
        <f t="shared" si="29"/>
        <v>41</v>
      </c>
      <c r="N70" s="111">
        <f t="shared" si="29"/>
        <v>37</v>
      </c>
      <c r="O70" s="110">
        <f t="shared" si="29"/>
        <v>12</v>
      </c>
      <c r="P70" s="111">
        <f t="shared" si="29"/>
        <v>17</v>
      </c>
      <c r="Q70" s="112">
        <f t="shared" si="29"/>
        <v>1</v>
      </c>
    </row>
    <row r="71" spans="1:17" x14ac:dyDescent="0.2">
      <c r="A71" s="261"/>
      <c r="B71" s="33">
        <v>100</v>
      </c>
      <c r="C71" s="18">
        <v>12.2</v>
      </c>
      <c r="D71" s="185">
        <v>33.299999999999997</v>
      </c>
      <c r="E71" s="185">
        <v>30.1</v>
      </c>
      <c r="F71" s="185">
        <v>9.8000000000000007</v>
      </c>
      <c r="G71" s="185">
        <v>13.8</v>
      </c>
      <c r="H71" s="186">
        <v>0.8</v>
      </c>
      <c r="I71" s="2"/>
      <c r="J71" s="271"/>
      <c r="K71" s="102">
        <f t="shared" si="29"/>
        <v>100</v>
      </c>
      <c r="L71" s="113">
        <f t="shared" si="29"/>
        <v>12.2</v>
      </c>
      <c r="M71" s="114">
        <f t="shared" si="29"/>
        <v>33.299999999999997</v>
      </c>
      <c r="N71" s="115">
        <f t="shared" si="29"/>
        <v>30.1</v>
      </c>
      <c r="O71" s="114">
        <f t="shared" si="29"/>
        <v>9.8000000000000007</v>
      </c>
      <c r="P71" s="115">
        <f t="shared" si="29"/>
        <v>13.8</v>
      </c>
      <c r="Q71" s="116">
        <f t="shared" si="29"/>
        <v>0.8</v>
      </c>
    </row>
    <row r="72" spans="1:17" ht="13.5" customHeight="1" x14ac:dyDescent="0.2">
      <c r="A72" s="260" t="str">
        <f>"自由業(※1)（n = "&amp;TEXT(B72,"#,###")&amp;" ）　"</f>
        <v>自由業(※1)（n = 24 ）　</v>
      </c>
      <c r="B72" s="32">
        <v>24</v>
      </c>
      <c r="C72" s="26">
        <v>6</v>
      </c>
      <c r="D72" s="27">
        <v>13</v>
      </c>
      <c r="E72" s="27">
        <v>4</v>
      </c>
      <c r="F72" s="27">
        <v>1</v>
      </c>
      <c r="G72" s="27">
        <v>0</v>
      </c>
      <c r="H72" s="28">
        <v>0</v>
      </c>
      <c r="I72" s="158">
        <v>2</v>
      </c>
      <c r="J72" s="270" t="str">
        <f t="shared" ref="J72:Q72" si="30">A74</f>
        <v>会社・団体役員（n = 161 ）　</v>
      </c>
      <c r="K72" s="101">
        <f t="shared" si="30"/>
        <v>161</v>
      </c>
      <c r="L72" s="109">
        <f t="shared" si="30"/>
        <v>14</v>
      </c>
      <c r="M72" s="110">
        <f t="shared" si="30"/>
        <v>66</v>
      </c>
      <c r="N72" s="111">
        <f t="shared" si="30"/>
        <v>51</v>
      </c>
      <c r="O72" s="110">
        <f t="shared" si="30"/>
        <v>18</v>
      </c>
      <c r="P72" s="111">
        <f t="shared" si="30"/>
        <v>12</v>
      </c>
      <c r="Q72" s="112">
        <f t="shared" si="30"/>
        <v>0</v>
      </c>
    </row>
    <row r="73" spans="1:17" x14ac:dyDescent="0.2">
      <c r="A73" s="261"/>
      <c r="B73" s="33">
        <v>100</v>
      </c>
      <c r="C73" s="18">
        <v>25</v>
      </c>
      <c r="D73" s="185">
        <v>54.2</v>
      </c>
      <c r="E73" s="185">
        <v>16.7</v>
      </c>
      <c r="F73" s="185">
        <v>4.2</v>
      </c>
      <c r="G73" s="185">
        <v>0</v>
      </c>
      <c r="H73" s="186">
        <v>0</v>
      </c>
      <c r="I73" s="2"/>
      <c r="J73" s="271"/>
      <c r="K73" s="102">
        <f t="shared" ref="K73:Q77" si="31">B75</f>
        <v>100</v>
      </c>
      <c r="L73" s="113">
        <f t="shared" si="31"/>
        <v>8.6999999999999993</v>
      </c>
      <c r="M73" s="114">
        <f t="shared" si="31"/>
        <v>41</v>
      </c>
      <c r="N73" s="115">
        <f t="shared" si="31"/>
        <v>31.7</v>
      </c>
      <c r="O73" s="114">
        <f t="shared" si="31"/>
        <v>11.2</v>
      </c>
      <c r="P73" s="115">
        <f t="shared" si="31"/>
        <v>7.5</v>
      </c>
      <c r="Q73" s="116">
        <f t="shared" si="31"/>
        <v>0</v>
      </c>
    </row>
    <row r="74" spans="1:17" ht="13.5" customHeight="1" x14ac:dyDescent="0.2">
      <c r="A74" s="260" t="str">
        <f>"会社・団体役員（n = "&amp;TEXT(B74,"#,###")&amp;" ）　"</f>
        <v>会社・団体役員（n = 161 ）　</v>
      </c>
      <c r="B74" s="32">
        <v>161</v>
      </c>
      <c r="C74" s="26">
        <v>14</v>
      </c>
      <c r="D74" s="27">
        <v>66</v>
      </c>
      <c r="E74" s="27">
        <v>51</v>
      </c>
      <c r="F74" s="27">
        <v>18</v>
      </c>
      <c r="G74" s="27">
        <v>12</v>
      </c>
      <c r="H74" s="28">
        <v>0</v>
      </c>
      <c r="I74" s="158">
        <v>3</v>
      </c>
      <c r="J74" s="272" t="str">
        <f>A76</f>
        <v>正規の従業員・職員（n = 403 ）　</v>
      </c>
      <c r="K74" s="101">
        <f t="shared" si="31"/>
        <v>403</v>
      </c>
      <c r="L74" s="109">
        <f t="shared" si="31"/>
        <v>47</v>
      </c>
      <c r="M74" s="110">
        <f t="shared" si="31"/>
        <v>145</v>
      </c>
      <c r="N74" s="111">
        <f t="shared" si="31"/>
        <v>121</v>
      </c>
      <c r="O74" s="110">
        <f t="shared" si="31"/>
        <v>55</v>
      </c>
      <c r="P74" s="111">
        <f t="shared" si="31"/>
        <v>33</v>
      </c>
      <c r="Q74" s="112">
        <f t="shared" si="31"/>
        <v>2</v>
      </c>
    </row>
    <row r="75" spans="1:17" x14ac:dyDescent="0.2">
      <c r="A75" s="261"/>
      <c r="B75" s="33">
        <v>100</v>
      </c>
      <c r="C75" s="18">
        <v>8.6999999999999993</v>
      </c>
      <c r="D75" s="185">
        <v>41</v>
      </c>
      <c r="E75" s="185">
        <v>31.7</v>
      </c>
      <c r="F75" s="185">
        <v>11.2</v>
      </c>
      <c r="G75" s="185">
        <v>7.5</v>
      </c>
      <c r="H75" s="186">
        <v>0</v>
      </c>
      <c r="I75" s="2"/>
      <c r="J75" s="273"/>
      <c r="K75" s="102">
        <f t="shared" si="31"/>
        <v>100</v>
      </c>
      <c r="L75" s="113">
        <f t="shared" si="31"/>
        <v>11.7</v>
      </c>
      <c r="M75" s="114">
        <f t="shared" si="31"/>
        <v>36</v>
      </c>
      <c r="N75" s="115">
        <f t="shared" si="31"/>
        <v>30</v>
      </c>
      <c r="O75" s="114">
        <f t="shared" si="31"/>
        <v>13.6</v>
      </c>
      <c r="P75" s="115">
        <f t="shared" si="31"/>
        <v>8.1999999999999993</v>
      </c>
      <c r="Q75" s="116">
        <f t="shared" si="31"/>
        <v>0.5</v>
      </c>
    </row>
    <row r="76" spans="1:17" ht="13.5" customHeight="1" x14ac:dyDescent="0.2">
      <c r="A76" s="264" t="str">
        <f>"正規の従業員・職員（n = "&amp;TEXT(B76,"#,###")&amp;" ）　"</f>
        <v>正規の従業員・職員（n = 403 ）　</v>
      </c>
      <c r="B76" s="32">
        <v>403</v>
      </c>
      <c r="C76" s="26">
        <v>47</v>
      </c>
      <c r="D76" s="27">
        <v>145</v>
      </c>
      <c r="E76" s="27">
        <v>121</v>
      </c>
      <c r="F76" s="27">
        <v>55</v>
      </c>
      <c r="G76" s="27">
        <v>33</v>
      </c>
      <c r="H76" s="28">
        <v>2</v>
      </c>
      <c r="I76" s="158">
        <v>4</v>
      </c>
      <c r="J76" s="266" t="str">
        <f>A78</f>
        <v>パートタイム・アルバイト・派遣（n = 310 ）　</v>
      </c>
      <c r="K76" s="101">
        <f t="shared" si="31"/>
        <v>310</v>
      </c>
      <c r="L76" s="109">
        <f t="shared" si="31"/>
        <v>21</v>
      </c>
      <c r="M76" s="110">
        <f t="shared" si="31"/>
        <v>104</v>
      </c>
      <c r="N76" s="111">
        <f t="shared" si="31"/>
        <v>106</v>
      </c>
      <c r="O76" s="110">
        <f t="shared" si="31"/>
        <v>26</v>
      </c>
      <c r="P76" s="111">
        <f t="shared" si="31"/>
        <v>50</v>
      </c>
      <c r="Q76" s="112">
        <f t="shared" si="31"/>
        <v>3</v>
      </c>
    </row>
    <row r="77" spans="1:17" x14ac:dyDescent="0.2">
      <c r="A77" s="265"/>
      <c r="B77" s="33">
        <v>100</v>
      </c>
      <c r="C77" s="18">
        <v>11.7</v>
      </c>
      <c r="D77" s="185">
        <v>36</v>
      </c>
      <c r="E77" s="185">
        <v>30</v>
      </c>
      <c r="F77" s="185">
        <v>13.6</v>
      </c>
      <c r="G77" s="185">
        <v>8.1999999999999993</v>
      </c>
      <c r="H77" s="186">
        <v>0.5</v>
      </c>
      <c r="I77" s="2"/>
      <c r="J77" s="267"/>
      <c r="K77" s="102">
        <f t="shared" si="31"/>
        <v>100</v>
      </c>
      <c r="L77" s="113">
        <f t="shared" si="31"/>
        <v>6.8</v>
      </c>
      <c r="M77" s="114">
        <f t="shared" si="31"/>
        <v>33.5</v>
      </c>
      <c r="N77" s="115">
        <f t="shared" si="31"/>
        <v>34.200000000000003</v>
      </c>
      <c r="O77" s="114">
        <f t="shared" si="31"/>
        <v>8.4</v>
      </c>
      <c r="P77" s="115">
        <f t="shared" si="31"/>
        <v>16.100000000000001</v>
      </c>
      <c r="Q77" s="116">
        <f t="shared" si="31"/>
        <v>1</v>
      </c>
    </row>
    <row r="78" spans="1:17" ht="13.5" customHeight="1" x14ac:dyDescent="0.2">
      <c r="A78" s="268" t="str">
        <f>"パートタイム・アルバイト・派遣（n = "&amp;TEXT(B78,"#,###")&amp;" ）　"</f>
        <v>パートタイム・アルバイト・派遣（n = 310 ）　</v>
      </c>
      <c r="B78" s="32">
        <v>310</v>
      </c>
      <c r="C78" s="26">
        <v>21</v>
      </c>
      <c r="D78" s="27">
        <v>104</v>
      </c>
      <c r="E78" s="27">
        <v>106</v>
      </c>
      <c r="F78" s="27">
        <v>26</v>
      </c>
      <c r="G78" s="27">
        <v>50</v>
      </c>
      <c r="H78" s="28">
        <v>3</v>
      </c>
      <c r="I78" s="158">
        <v>5</v>
      </c>
      <c r="J78" s="270" t="str">
        <f t="shared" ref="J78:Q78" si="32">A82</f>
        <v>家事従事（n = 165 ）　</v>
      </c>
      <c r="K78" s="101">
        <f t="shared" si="32"/>
        <v>165</v>
      </c>
      <c r="L78" s="109">
        <f t="shared" si="32"/>
        <v>11</v>
      </c>
      <c r="M78" s="110">
        <f t="shared" si="32"/>
        <v>70</v>
      </c>
      <c r="N78" s="111">
        <f t="shared" si="32"/>
        <v>53</v>
      </c>
      <c r="O78" s="110">
        <f t="shared" si="32"/>
        <v>13</v>
      </c>
      <c r="P78" s="111">
        <f t="shared" si="32"/>
        <v>14</v>
      </c>
      <c r="Q78" s="112">
        <f t="shared" si="32"/>
        <v>4</v>
      </c>
    </row>
    <row r="79" spans="1:17" x14ac:dyDescent="0.2">
      <c r="A79" s="269"/>
      <c r="B79" s="33">
        <v>100</v>
      </c>
      <c r="C79" s="18">
        <v>6.8</v>
      </c>
      <c r="D79" s="185">
        <v>33.5</v>
      </c>
      <c r="E79" s="185">
        <v>34.200000000000003</v>
      </c>
      <c r="F79" s="185">
        <v>8.4</v>
      </c>
      <c r="G79" s="185">
        <v>16.100000000000001</v>
      </c>
      <c r="H79" s="186">
        <v>1</v>
      </c>
      <c r="I79" s="17"/>
      <c r="J79" s="271"/>
      <c r="K79" s="102">
        <f t="shared" ref="K79:Q81" si="33">B83</f>
        <v>100</v>
      </c>
      <c r="L79" s="113">
        <f t="shared" si="33"/>
        <v>6.7</v>
      </c>
      <c r="M79" s="114">
        <f t="shared" si="33"/>
        <v>42.4</v>
      </c>
      <c r="N79" s="115">
        <f t="shared" si="33"/>
        <v>32.1</v>
      </c>
      <c r="O79" s="114">
        <f t="shared" si="33"/>
        <v>7.9</v>
      </c>
      <c r="P79" s="115">
        <f t="shared" si="33"/>
        <v>8.5</v>
      </c>
      <c r="Q79" s="116">
        <f t="shared" si="33"/>
        <v>2.4</v>
      </c>
    </row>
    <row r="80" spans="1:17" ht="13.5" customHeight="1" x14ac:dyDescent="0.2">
      <c r="A80" s="260" t="str">
        <f>"学生（n = "&amp;TEXT(B80,"#,###")&amp;" ）　"</f>
        <v>学生（n = 38 ）　</v>
      </c>
      <c r="B80" s="32">
        <v>38</v>
      </c>
      <c r="C80" s="26">
        <v>1</v>
      </c>
      <c r="D80" s="27">
        <v>13</v>
      </c>
      <c r="E80" s="27">
        <v>9</v>
      </c>
      <c r="F80" s="27">
        <v>11</v>
      </c>
      <c r="G80" s="27">
        <v>4</v>
      </c>
      <c r="H80" s="28">
        <v>0</v>
      </c>
      <c r="I80" s="158">
        <v>6</v>
      </c>
      <c r="J80" s="270" t="str">
        <f>A84</f>
        <v>無職（n = 413 ）　</v>
      </c>
      <c r="K80" s="101">
        <f t="shared" si="33"/>
        <v>413</v>
      </c>
      <c r="L80" s="109">
        <f t="shared" si="33"/>
        <v>58</v>
      </c>
      <c r="M80" s="110">
        <f t="shared" si="33"/>
        <v>143</v>
      </c>
      <c r="N80" s="111">
        <f t="shared" si="33"/>
        <v>115</v>
      </c>
      <c r="O80" s="110">
        <f t="shared" si="33"/>
        <v>29</v>
      </c>
      <c r="P80" s="111">
        <f t="shared" si="33"/>
        <v>60</v>
      </c>
      <c r="Q80" s="112">
        <f t="shared" si="33"/>
        <v>8</v>
      </c>
    </row>
    <row r="81" spans="1:19" x14ac:dyDescent="0.2">
      <c r="A81" s="261"/>
      <c r="B81" s="33">
        <v>100</v>
      </c>
      <c r="C81" s="18">
        <v>2.6</v>
      </c>
      <c r="D81" s="185">
        <v>34.200000000000003</v>
      </c>
      <c r="E81" s="185">
        <v>23.7</v>
      </c>
      <c r="F81" s="185">
        <v>28.9</v>
      </c>
      <c r="G81" s="185">
        <v>10.5</v>
      </c>
      <c r="H81" s="186">
        <v>0</v>
      </c>
      <c r="I81" s="17"/>
      <c r="J81" s="271"/>
      <c r="K81" s="102">
        <f t="shared" si="33"/>
        <v>100</v>
      </c>
      <c r="L81" s="113">
        <f t="shared" si="33"/>
        <v>14</v>
      </c>
      <c r="M81" s="114">
        <f t="shared" si="33"/>
        <v>34.6</v>
      </c>
      <c r="N81" s="115">
        <f t="shared" si="33"/>
        <v>27.8</v>
      </c>
      <c r="O81" s="114">
        <f t="shared" si="33"/>
        <v>7</v>
      </c>
      <c r="P81" s="115">
        <f t="shared" si="33"/>
        <v>14.5</v>
      </c>
      <c r="Q81" s="116">
        <f t="shared" si="33"/>
        <v>1.9</v>
      </c>
    </row>
    <row r="82" spans="1:19" ht="13.5" customHeight="1" x14ac:dyDescent="0.2">
      <c r="A82" s="260" t="str">
        <f>"家事従事（n = "&amp;TEXT(B82,"#,###")&amp;" ）　"</f>
        <v>家事従事（n = 165 ）　</v>
      </c>
      <c r="B82" s="32">
        <v>165</v>
      </c>
      <c r="C82" s="26">
        <v>11</v>
      </c>
      <c r="D82" s="27">
        <v>70</v>
      </c>
      <c r="E82" s="27">
        <v>53</v>
      </c>
      <c r="F82" s="27">
        <v>13</v>
      </c>
      <c r="G82" s="27">
        <v>14</v>
      </c>
      <c r="H82" s="28">
        <v>4</v>
      </c>
      <c r="I82" s="158">
        <v>7</v>
      </c>
      <c r="J82" s="260" t="str">
        <f>"その他（n = "&amp;TEXT(K82,"#,###")&amp;" ）　"</f>
        <v>その他（n = 95 ）　</v>
      </c>
      <c r="K82" s="101">
        <f t="shared" ref="K82:Q82" si="34">B72+B80+B86</f>
        <v>95</v>
      </c>
      <c r="L82" s="109">
        <f t="shared" si="34"/>
        <v>11</v>
      </c>
      <c r="M82" s="110">
        <f t="shared" si="34"/>
        <v>37</v>
      </c>
      <c r="N82" s="111">
        <f t="shared" si="34"/>
        <v>25</v>
      </c>
      <c r="O82" s="110">
        <f t="shared" si="34"/>
        <v>15</v>
      </c>
      <c r="P82" s="111">
        <f t="shared" si="34"/>
        <v>7</v>
      </c>
      <c r="Q82" s="112">
        <f t="shared" si="34"/>
        <v>0</v>
      </c>
    </row>
    <row r="83" spans="1:19" ht="13.5" customHeight="1" x14ac:dyDescent="0.2">
      <c r="A83" s="261"/>
      <c r="B83" s="33">
        <v>100</v>
      </c>
      <c r="C83" s="18">
        <v>6.7</v>
      </c>
      <c r="D83" s="185">
        <v>42.4</v>
      </c>
      <c r="E83" s="185">
        <v>32.1</v>
      </c>
      <c r="F83" s="185">
        <v>7.9</v>
      </c>
      <c r="G83" s="185">
        <v>8.5</v>
      </c>
      <c r="H83" s="186">
        <v>2.4</v>
      </c>
      <c r="I83" s="17"/>
      <c r="J83" s="261"/>
      <c r="K83" s="102">
        <f>K82/K68*100</f>
        <v>5.5915244261330193</v>
      </c>
      <c r="L83" s="113">
        <f t="shared" ref="L83:Q83" si="35">L82/$K$82*100</f>
        <v>11.578947368421053</v>
      </c>
      <c r="M83" s="114">
        <f t="shared" si="35"/>
        <v>38.94736842105263</v>
      </c>
      <c r="N83" s="115">
        <f t="shared" si="35"/>
        <v>26.315789473684209</v>
      </c>
      <c r="O83" s="114">
        <f t="shared" si="35"/>
        <v>15.789473684210526</v>
      </c>
      <c r="P83" s="115">
        <f t="shared" si="35"/>
        <v>7.3684210526315779</v>
      </c>
      <c r="Q83" s="116">
        <f t="shared" si="35"/>
        <v>0</v>
      </c>
    </row>
    <row r="84" spans="1:19" ht="13.5" customHeight="1" x14ac:dyDescent="0.2">
      <c r="A84" s="260" t="str">
        <f>"無職（n = "&amp;TEXT(B84,"#,###")&amp;" ）　"</f>
        <v>無職（n = 413 ）　</v>
      </c>
      <c r="B84" s="32">
        <v>413</v>
      </c>
      <c r="C84" s="26">
        <v>58</v>
      </c>
      <c r="D84" s="27">
        <v>143</v>
      </c>
      <c r="E84" s="27">
        <v>115</v>
      </c>
      <c r="F84" s="27">
        <v>29</v>
      </c>
      <c r="G84" s="27">
        <v>60</v>
      </c>
      <c r="H84" s="28">
        <v>8</v>
      </c>
      <c r="I84" s="158">
        <v>8</v>
      </c>
      <c r="J84" s="262" t="s">
        <v>33</v>
      </c>
      <c r="K84" s="20"/>
      <c r="L84" s="20"/>
      <c r="M84" s="20"/>
      <c r="N84" s="4"/>
      <c r="O84" s="4"/>
      <c r="P84" s="4"/>
    </row>
    <row r="85" spans="1:19" ht="13.5" customHeight="1" x14ac:dyDescent="0.2">
      <c r="A85" s="261"/>
      <c r="B85" s="33">
        <v>100</v>
      </c>
      <c r="C85" s="18">
        <v>14</v>
      </c>
      <c r="D85" s="185">
        <v>34.6</v>
      </c>
      <c r="E85" s="185">
        <v>27.8</v>
      </c>
      <c r="F85" s="185">
        <v>7</v>
      </c>
      <c r="G85" s="185">
        <v>14.5</v>
      </c>
      <c r="H85" s="186">
        <v>1.9</v>
      </c>
      <c r="I85" s="17"/>
      <c r="J85" s="263"/>
      <c r="K85" s="7"/>
      <c r="L85" s="7"/>
      <c r="M85" s="7"/>
      <c r="N85" s="7"/>
      <c r="O85" s="7"/>
      <c r="P85" s="7"/>
    </row>
    <row r="86" spans="1:19" ht="13.5" customHeight="1" x14ac:dyDescent="0.2">
      <c r="A86" s="260" t="str">
        <f>"その他（n = "&amp;TEXT(B86,"#,###")&amp;" ）　"</f>
        <v>その他（n = 33 ）　</v>
      </c>
      <c r="B86" s="32">
        <v>33</v>
      </c>
      <c r="C86" s="26">
        <v>4</v>
      </c>
      <c r="D86" s="27">
        <v>11</v>
      </c>
      <c r="E86" s="27">
        <v>12</v>
      </c>
      <c r="F86" s="27">
        <v>3</v>
      </c>
      <c r="G86" s="27">
        <v>3</v>
      </c>
      <c r="H86" s="28">
        <v>0</v>
      </c>
      <c r="I86" s="158">
        <v>9</v>
      </c>
      <c r="J86" s="10" t="str">
        <f>J67</f>
        <v>【職業別】</v>
      </c>
      <c r="K86" s="49" t="str">
        <f t="shared" ref="K86:P86" si="36">L67</f>
        <v>関心がある</v>
      </c>
      <c r="L86" s="50" t="str">
        <f t="shared" si="36"/>
        <v>どちらかといえば関心がある</v>
      </c>
      <c r="M86" s="49" t="str">
        <f t="shared" si="36"/>
        <v>どちらかといえば関心がない</v>
      </c>
      <c r="N86" s="50" t="str">
        <f t="shared" si="36"/>
        <v>関心がない</v>
      </c>
      <c r="O86" s="50" t="str">
        <f t="shared" si="36"/>
        <v>わからない</v>
      </c>
      <c r="P86" s="51" t="str">
        <f t="shared" si="36"/>
        <v>無回答</v>
      </c>
      <c r="Q86" s="39" t="s">
        <v>252</v>
      </c>
      <c r="R86" s="39" t="s">
        <v>251</v>
      </c>
      <c r="S86" s="42" t="s">
        <v>42</v>
      </c>
    </row>
    <row r="87" spans="1:19" ht="13.5" customHeight="1" x14ac:dyDescent="0.2">
      <c r="A87" s="261"/>
      <c r="B87" s="33">
        <v>100</v>
      </c>
      <c r="C87" s="18">
        <v>12.1</v>
      </c>
      <c r="D87" s="185">
        <v>33.299999999999997</v>
      </c>
      <c r="E87" s="185">
        <v>36.4</v>
      </c>
      <c r="F87" s="185">
        <v>9.1</v>
      </c>
      <c r="G87" s="185">
        <v>9.1</v>
      </c>
      <c r="H87" s="186">
        <v>0</v>
      </c>
      <c r="I87" s="17"/>
      <c r="J87" s="55" t="str">
        <f>J68</f>
        <v>全体（n = 1,699 ）　</v>
      </c>
      <c r="K87" s="59">
        <f t="shared" ref="K87:P87" si="37">L69</f>
        <v>10.6</v>
      </c>
      <c r="L87" s="60">
        <f t="shared" si="37"/>
        <v>36.1</v>
      </c>
      <c r="M87" s="59">
        <f t="shared" si="37"/>
        <v>30.4</v>
      </c>
      <c r="N87" s="60">
        <f t="shared" si="37"/>
        <v>10.1</v>
      </c>
      <c r="O87" s="60">
        <f t="shared" si="37"/>
        <v>11.7</v>
      </c>
      <c r="P87" s="61">
        <f t="shared" si="37"/>
        <v>1.2</v>
      </c>
      <c r="Q87" s="22">
        <f t="shared" ref="Q87:Q94" si="38">K87+L87</f>
        <v>46.7</v>
      </c>
      <c r="R87" s="22">
        <f t="shared" ref="R87:R94" si="39">M87+N87</f>
        <v>40.5</v>
      </c>
      <c r="S87" s="23">
        <f t="shared" ref="S87:S94" si="40">Q87-R87</f>
        <v>6.2000000000000028</v>
      </c>
    </row>
    <row r="88" spans="1:19" ht="13.5" customHeight="1" x14ac:dyDescent="0.2">
      <c r="J88" s="70" t="str">
        <f>J70</f>
        <v>自営業（n = 123 ）　</v>
      </c>
      <c r="K88" s="73">
        <f t="shared" ref="K88:P88" si="41">L71</f>
        <v>12.2</v>
      </c>
      <c r="L88" s="74">
        <f t="shared" si="41"/>
        <v>33.299999999999997</v>
      </c>
      <c r="M88" s="73">
        <f t="shared" si="41"/>
        <v>30.1</v>
      </c>
      <c r="N88" s="74">
        <f t="shared" si="41"/>
        <v>9.8000000000000007</v>
      </c>
      <c r="O88" s="74">
        <f t="shared" si="41"/>
        <v>13.8</v>
      </c>
      <c r="P88" s="75">
        <f t="shared" si="41"/>
        <v>0.8</v>
      </c>
      <c r="Q88" s="22">
        <f t="shared" si="38"/>
        <v>45.5</v>
      </c>
      <c r="R88" s="22">
        <f t="shared" si="39"/>
        <v>39.900000000000006</v>
      </c>
      <c r="S88" s="23">
        <f t="shared" si="40"/>
        <v>5.5999999999999943</v>
      </c>
    </row>
    <row r="89" spans="1:19" ht="13.5" customHeight="1" x14ac:dyDescent="0.2">
      <c r="J89" s="71" t="str">
        <f>J72</f>
        <v>会社・団体役員（n = 161 ）　</v>
      </c>
      <c r="K89" s="77">
        <f t="shared" ref="K89:P89" si="42">L73</f>
        <v>8.6999999999999993</v>
      </c>
      <c r="L89" s="78">
        <f t="shared" si="42"/>
        <v>41</v>
      </c>
      <c r="M89" s="77">
        <f t="shared" si="42"/>
        <v>31.7</v>
      </c>
      <c r="N89" s="78">
        <f t="shared" si="42"/>
        <v>11.2</v>
      </c>
      <c r="O89" s="78">
        <f t="shared" si="42"/>
        <v>7.5</v>
      </c>
      <c r="P89" s="79">
        <f t="shared" si="42"/>
        <v>0</v>
      </c>
      <c r="Q89" s="22">
        <f t="shared" si="38"/>
        <v>49.7</v>
      </c>
      <c r="R89" s="22">
        <f t="shared" si="39"/>
        <v>42.9</v>
      </c>
      <c r="S89" s="23">
        <f t="shared" si="40"/>
        <v>6.8000000000000043</v>
      </c>
    </row>
    <row r="90" spans="1:19" ht="13.5" customHeight="1" x14ac:dyDescent="0.2">
      <c r="J90" s="71" t="str">
        <f>J74</f>
        <v>正規の従業員・職員（n = 403 ）　</v>
      </c>
      <c r="K90" s="77">
        <f t="shared" ref="K90:P90" si="43">L75</f>
        <v>11.7</v>
      </c>
      <c r="L90" s="78">
        <f t="shared" si="43"/>
        <v>36</v>
      </c>
      <c r="M90" s="77">
        <f t="shared" si="43"/>
        <v>30</v>
      </c>
      <c r="N90" s="78">
        <f t="shared" si="43"/>
        <v>13.6</v>
      </c>
      <c r="O90" s="78">
        <f t="shared" si="43"/>
        <v>8.1999999999999993</v>
      </c>
      <c r="P90" s="79">
        <f t="shared" si="43"/>
        <v>0.5</v>
      </c>
      <c r="Q90" s="22">
        <f t="shared" si="38"/>
        <v>47.7</v>
      </c>
      <c r="R90" s="22">
        <f t="shared" si="39"/>
        <v>43.6</v>
      </c>
      <c r="S90" s="23">
        <f t="shared" si="40"/>
        <v>4.1000000000000014</v>
      </c>
    </row>
    <row r="91" spans="1:19" ht="13.5" customHeight="1" x14ac:dyDescent="0.2">
      <c r="J91" s="71" t="str">
        <f>J76</f>
        <v>パートタイム・アルバイト・派遣（n = 310 ）　</v>
      </c>
      <c r="K91" s="77">
        <f t="shared" ref="K91:P91" si="44">L77</f>
        <v>6.8</v>
      </c>
      <c r="L91" s="78">
        <f t="shared" si="44"/>
        <v>33.5</v>
      </c>
      <c r="M91" s="77">
        <f t="shared" si="44"/>
        <v>34.200000000000003</v>
      </c>
      <c r="N91" s="78">
        <f t="shared" si="44"/>
        <v>8.4</v>
      </c>
      <c r="O91" s="78">
        <f t="shared" si="44"/>
        <v>16.100000000000001</v>
      </c>
      <c r="P91" s="79">
        <f t="shared" si="44"/>
        <v>1</v>
      </c>
      <c r="Q91" s="22">
        <f t="shared" si="38"/>
        <v>40.299999999999997</v>
      </c>
      <c r="R91" s="22">
        <f t="shared" si="39"/>
        <v>42.6</v>
      </c>
      <c r="S91" s="23">
        <f t="shared" si="40"/>
        <v>-2.3000000000000043</v>
      </c>
    </row>
    <row r="92" spans="1:19" ht="13.5" customHeight="1" x14ac:dyDescent="0.2">
      <c r="J92" s="71" t="str">
        <f>J78</f>
        <v>家事従事（n = 165 ）　</v>
      </c>
      <c r="K92" s="77">
        <f t="shared" ref="K92:P92" si="45">L79</f>
        <v>6.7</v>
      </c>
      <c r="L92" s="78">
        <f t="shared" si="45"/>
        <v>42.4</v>
      </c>
      <c r="M92" s="77">
        <f t="shared" si="45"/>
        <v>32.1</v>
      </c>
      <c r="N92" s="78">
        <f t="shared" si="45"/>
        <v>7.9</v>
      </c>
      <c r="O92" s="78">
        <f t="shared" si="45"/>
        <v>8.5</v>
      </c>
      <c r="P92" s="79">
        <f t="shared" si="45"/>
        <v>2.4</v>
      </c>
      <c r="Q92" s="22">
        <f t="shared" si="38"/>
        <v>49.1</v>
      </c>
      <c r="R92" s="22">
        <f t="shared" si="39"/>
        <v>40</v>
      </c>
      <c r="S92" s="23">
        <f t="shared" si="40"/>
        <v>9.1000000000000014</v>
      </c>
    </row>
    <row r="93" spans="1:19" ht="13.5" customHeight="1" x14ac:dyDescent="0.2">
      <c r="J93" s="71" t="str">
        <f>J80</f>
        <v>無職（n = 413 ）　</v>
      </c>
      <c r="K93" s="77">
        <f t="shared" ref="K93:P93" si="46">L81</f>
        <v>14</v>
      </c>
      <c r="L93" s="78">
        <f t="shared" si="46"/>
        <v>34.6</v>
      </c>
      <c r="M93" s="77">
        <f t="shared" si="46"/>
        <v>27.8</v>
      </c>
      <c r="N93" s="78">
        <f t="shared" si="46"/>
        <v>7</v>
      </c>
      <c r="O93" s="78">
        <f t="shared" si="46"/>
        <v>14.5</v>
      </c>
      <c r="P93" s="79">
        <f t="shared" si="46"/>
        <v>1.9</v>
      </c>
      <c r="Q93" s="22">
        <f t="shared" si="38"/>
        <v>48.6</v>
      </c>
      <c r="R93" s="22">
        <f t="shared" si="39"/>
        <v>34.799999999999997</v>
      </c>
      <c r="S93" s="23">
        <f t="shared" si="40"/>
        <v>13.800000000000004</v>
      </c>
    </row>
    <row r="94" spans="1:19" ht="13.5" customHeight="1" x14ac:dyDescent="0.2">
      <c r="J94" s="57" t="str">
        <f>J82</f>
        <v>その他（n = 95 ）　</v>
      </c>
      <c r="K94" s="67">
        <f t="shared" ref="K94:P94" si="47">L83</f>
        <v>11.578947368421053</v>
      </c>
      <c r="L94" s="68">
        <f t="shared" si="47"/>
        <v>38.94736842105263</v>
      </c>
      <c r="M94" s="67">
        <f t="shared" si="47"/>
        <v>26.315789473684209</v>
      </c>
      <c r="N94" s="68">
        <f t="shared" si="47"/>
        <v>15.789473684210526</v>
      </c>
      <c r="O94" s="68">
        <f t="shared" si="47"/>
        <v>7.3684210526315779</v>
      </c>
      <c r="P94" s="69">
        <f t="shared" si="47"/>
        <v>0</v>
      </c>
      <c r="Q94" s="22">
        <f t="shared" si="38"/>
        <v>50.526315789473685</v>
      </c>
      <c r="R94" s="22">
        <f t="shared" si="39"/>
        <v>42.105263157894733</v>
      </c>
      <c r="S94" s="23">
        <f t="shared" si="40"/>
        <v>8.4210526315789522</v>
      </c>
    </row>
    <row r="96" spans="1:19" x14ac:dyDescent="0.2">
      <c r="A96" s="3" t="s">
        <v>253</v>
      </c>
      <c r="B96" s="1" t="str">
        <f>B66</f>
        <v>県事業への関心の有無</v>
      </c>
      <c r="C96" s="7"/>
      <c r="D96" s="8" t="s">
        <v>1</v>
      </c>
      <c r="E96" s="231"/>
      <c r="F96" s="7"/>
      <c r="G96" s="7"/>
      <c r="H96" s="8" t="s">
        <v>1</v>
      </c>
      <c r="I96" s="7"/>
      <c r="J96" s="7"/>
      <c r="K96" s="7"/>
      <c r="L96" s="7"/>
      <c r="M96" s="7"/>
      <c r="N96" s="7"/>
      <c r="O96" s="7"/>
      <c r="P96" s="7"/>
    </row>
    <row r="97" spans="1:19" ht="43.2" x14ac:dyDescent="0.2">
      <c r="A97" s="11" t="s">
        <v>63</v>
      </c>
      <c r="B97" s="230" t="str">
        <f>B67</f>
        <v>調査数</v>
      </c>
      <c r="C97" s="229" t="str">
        <f t="shared" ref="C97:H97" si="48">C67</f>
        <v>関心がある</v>
      </c>
      <c r="D97" s="228" t="str">
        <f t="shared" si="48"/>
        <v>どちらかといえば関心がある</v>
      </c>
      <c r="E97" s="228" t="str">
        <f t="shared" si="48"/>
        <v>どちらかといえば関心がない</v>
      </c>
      <c r="F97" s="228" t="str">
        <f t="shared" si="48"/>
        <v>関心がない</v>
      </c>
      <c r="G97" s="228" t="str">
        <f t="shared" si="48"/>
        <v>わからない</v>
      </c>
      <c r="H97" s="227" t="str">
        <f t="shared" si="48"/>
        <v>無回答</v>
      </c>
    </row>
    <row r="98" spans="1:19" x14ac:dyDescent="0.2">
      <c r="A98" s="270" t="str">
        <f>A68</f>
        <v>全体（n = 1,699 ）　</v>
      </c>
      <c r="B98" s="32">
        <v>1699</v>
      </c>
      <c r="C98" s="29">
        <v>180</v>
      </c>
      <c r="D98" s="30">
        <v>613</v>
      </c>
      <c r="E98" s="30">
        <v>516</v>
      </c>
      <c r="F98" s="30">
        <v>172</v>
      </c>
      <c r="G98" s="30">
        <v>198</v>
      </c>
      <c r="H98" s="31">
        <v>20</v>
      </c>
    </row>
    <row r="99" spans="1:19" x14ac:dyDescent="0.2">
      <c r="A99" s="271"/>
      <c r="B99" s="33">
        <v>100</v>
      </c>
      <c r="C99" s="18">
        <v>10.6</v>
      </c>
      <c r="D99" s="185">
        <v>36.1</v>
      </c>
      <c r="E99" s="185">
        <v>30.4</v>
      </c>
      <c r="F99" s="185">
        <v>10.1</v>
      </c>
      <c r="G99" s="185">
        <v>11.7</v>
      </c>
      <c r="H99" s="186">
        <v>1.2</v>
      </c>
    </row>
    <row r="100" spans="1:19" ht="13.5" customHeight="1" x14ac:dyDescent="0.2">
      <c r="A100" s="298" t="str">
        <f>"十分満足している(n = "&amp;B100&amp;" )"</f>
        <v>十分満足している(n = 51 )</v>
      </c>
      <c r="B100" s="32">
        <v>51</v>
      </c>
      <c r="C100" s="26">
        <v>15</v>
      </c>
      <c r="D100" s="27">
        <v>15</v>
      </c>
      <c r="E100" s="27">
        <v>8</v>
      </c>
      <c r="F100" s="27">
        <v>9</v>
      </c>
      <c r="G100" s="27">
        <v>4</v>
      </c>
      <c r="H100" s="28">
        <v>0</v>
      </c>
      <c r="I100" s="158">
        <v>1</v>
      </c>
    </row>
    <row r="101" spans="1:19" x14ac:dyDescent="0.2">
      <c r="A101" s="299"/>
      <c r="B101" s="33">
        <v>100</v>
      </c>
      <c r="C101" s="18">
        <v>29.4</v>
      </c>
      <c r="D101" s="185">
        <v>29.4</v>
      </c>
      <c r="E101" s="185">
        <v>15.7</v>
      </c>
      <c r="F101" s="185">
        <v>17.600000000000001</v>
      </c>
      <c r="G101" s="185">
        <v>7.8</v>
      </c>
      <c r="H101" s="186">
        <v>0</v>
      </c>
      <c r="I101" s="2"/>
    </row>
    <row r="102" spans="1:19" ht="13.5" customHeight="1" x14ac:dyDescent="0.2">
      <c r="A102" s="298" t="str">
        <f>"おおむね満足している(n = "&amp;B102&amp;" )"</f>
        <v>おおむね満足している(n = 726 )</v>
      </c>
      <c r="B102" s="32">
        <v>726</v>
      </c>
      <c r="C102" s="26">
        <v>86</v>
      </c>
      <c r="D102" s="27">
        <v>302</v>
      </c>
      <c r="E102" s="27">
        <v>209</v>
      </c>
      <c r="F102" s="27">
        <v>51</v>
      </c>
      <c r="G102" s="27">
        <v>73</v>
      </c>
      <c r="H102" s="28">
        <v>5</v>
      </c>
      <c r="I102" s="158">
        <v>2</v>
      </c>
    </row>
    <row r="103" spans="1:19" x14ac:dyDescent="0.2">
      <c r="A103" s="299"/>
      <c r="B103" s="33">
        <v>100</v>
      </c>
      <c r="C103" s="18">
        <v>11.8</v>
      </c>
      <c r="D103" s="185">
        <v>41.6</v>
      </c>
      <c r="E103" s="185">
        <v>28.8</v>
      </c>
      <c r="F103" s="185">
        <v>7</v>
      </c>
      <c r="G103" s="185">
        <v>10.1</v>
      </c>
      <c r="H103" s="186">
        <v>0.7</v>
      </c>
      <c r="I103" s="2"/>
    </row>
    <row r="104" spans="1:19" ht="13.5" customHeight="1" x14ac:dyDescent="0.2">
      <c r="A104" s="260" t="str">
        <f>"まだまだ不満だ(n = "&amp;B104&amp;" )"</f>
        <v>まだまだ不満だ(n = 673 )</v>
      </c>
      <c r="B104" s="32">
        <v>673</v>
      </c>
      <c r="C104" s="26">
        <v>55</v>
      </c>
      <c r="D104" s="27">
        <v>253</v>
      </c>
      <c r="E104" s="27">
        <v>225</v>
      </c>
      <c r="F104" s="27">
        <v>67</v>
      </c>
      <c r="G104" s="27">
        <v>66</v>
      </c>
      <c r="H104" s="28">
        <v>7</v>
      </c>
      <c r="I104" s="158">
        <v>3</v>
      </c>
    </row>
    <row r="105" spans="1:19" x14ac:dyDescent="0.2">
      <c r="A105" s="261"/>
      <c r="B105" s="33">
        <v>100</v>
      </c>
      <c r="C105" s="18">
        <v>8.1999999999999993</v>
      </c>
      <c r="D105" s="185">
        <v>37.6</v>
      </c>
      <c r="E105" s="185">
        <v>33.4</v>
      </c>
      <c r="F105" s="185">
        <v>10</v>
      </c>
      <c r="G105" s="185">
        <v>9.8000000000000007</v>
      </c>
      <c r="H105" s="186">
        <v>1</v>
      </c>
      <c r="I105" s="2"/>
    </row>
    <row r="106" spans="1:19" ht="13.5" customHeight="1" x14ac:dyDescent="0.2">
      <c r="A106" s="260" t="str">
        <f>"きわめて不満だ(n = "&amp;B106&amp;" )"</f>
        <v>きわめて不満だ(n = 183 )</v>
      </c>
      <c r="B106" s="32">
        <v>183</v>
      </c>
      <c r="C106" s="26">
        <v>17</v>
      </c>
      <c r="D106" s="27">
        <v>37</v>
      </c>
      <c r="E106" s="27">
        <v>62</v>
      </c>
      <c r="F106" s="27">
        <v>35</v>
      </c>
      <c r="G106" s="27">
        <v>27</v>
      </c>
      <c r="H106" s="28">
        <v>5</v>
      </c>
      <c r="I106" s="158">
        <v>4</v>
      </c>
    </row>
    <row r="107" spans="1:19" x14ac:dyDescent="0.2">
      <c r="A107" s="261"/>
      <c r="B107" s="33">
        <v>100</v>
      </c>
      <c r="C107" s="18">
        <v>9.3000000000000007</v>
      </c>
      <c r="D107" s="185">
        <v>20.2</v>
      </c>
      <c r="E107" s="185">
        <v>33.9</v>
      </c>
      <c r="F107" s="185">
        <v>19.100000000000001</v>
      </c>
      <c r="G107" s="185">
        <v>14.8</v>
      </c>
      <c r="H107" s="186">
        <v>2.7</v>
      </c>
    </row>
    <row r="108" spans="1:19" ht="13.5" customHeight="1" x14ac:dyDescent="0.2">
      <c r="A108" s="260" t="str">
        <f>"わからない(n = "&amp;B108&amp;" )"</f>
        <v>わからない(n = 45 )</v>
      </c>
      <c r="B108" s="32">
        <v>45</v>
      </c>
      <c r="C108" s="26">
        <v>5</v>
      </c>
      <c r="D108" s="27">
        <v>2</v>
      </c>
      <c r="E108" s="27">
        <v>8</v>
      </c>
      <c r="F108" s="27">
        <v>6</v>
      </c>
      <c r="G108" s="27">
        <v>23</v>
      </c>
      <c r="H108" s="28">
        <v>1</v>
      </c>
      <c r="I108" s="158">
        <v>5</v>
      </c>
    </row>
    <row r="109" spans="1:19" x14ac:dyDescent="0.2">
      <c r="A109" s="261"/>
      <c r="B109" s="33">
        <v>100</v>
      </c>
      <c r="C109" s="18">
        <v>11.1</v>
      </c>
      <c r="D109" s="185">
        <v>4.4000000000000004</v>
      </c>
      <c r="E109" s="185">
        <v>17.8</v>
      </c>
      <c r="F109" s="185">
        <v>13.3</v>
      </c>
      <c r="G109" s="185">
        <v>51.1</v>
      </c>
      <c r="H109" s="186">
        <v>2.2000000000000002</v>
      </c>
    </row>
    <row r="111" spans="1:19" ht="12.75" customHeight="1" x14ac:dyDescent="0.2">
      <c r="A111" s="40" t="s">
        <v>108</v>
      </c>
      <c r="B111" s="226"/>
      <c r="C111" s="7"/>
      <c r="D111" s="5"/>
      <c r="E111" s="5" t="s">
        <v>1</v>
      </c>
      <c r="F111" s="8"/>
      <c r="G111" s="7"/>
      <c r="H111" s="8"/>
      <c r="J111" s="38"/>
      <c r="K111" s="25"/>
      <c r="L111" s="25"/>
      <c r="M111" s="25"/>
      <c r="N111" s="25"/>
      <c r="O111" s="25"/>
      <c r="P111" s="25"/>
    </row>
    <row r="112" spans="1:19" ht="33.75" customHeight="1" x14ac:dyDescent="0.2">
      <c r="A112" s="11" t="str">
        <f t="shared" ref="A112:H113" si="49">A97</f>
        <v>【くらしの満足度別】</v>
      </c>
      <c r="B112" s="47" t="str">
        <f t="shared" si="49"/>
        <v>調査数</v>
      </c>
      <c r="C112" s="48" t="str">
        <f t="shared" si="49"/>
        <v>関心がある</v>
      </c>
      <c r="D112" s="49" t="str">
        <f t="shared" si="49"/>
        <v>どちらかといえば関心がある</v>
      </c>
      <c r="E112" s="49" t="str">
        <f t="shared" si="49"/>
        <v>どちらかといえば関心がない</v>
      </c>
      <c r="F112" s="49" t="str">
        <f t="shared" si="49"/>
        <v>関心がない</v>
      </c>
      <c r="G112" s="49" t="str">
        <f t="shared" si="49"/>
        <v>わからない</v>
      </c>
      <c r="H112" s="51" t="str">
        <f t="shared" si="49"/>
        <v>無回答</v>
      </c>
      <c r="I112" s="37" t="s">
        <v>32</v>
      </c>
      <c r="J112" s="10" t="str">
        <f>A112</f>
        <v>【くらしの満足度別】</v>
      </c>
      <c r="K112" s="48" t="str">
        <f t="shared" ref="K112:P112" si="50">C112</f>
        <v>関心がある</v>
      </c>
      <c r="L112" s="49" t="str">
        <f t="shared" si="50"/>
        <v>どちらかといえば関心がある</v>
      </c>
      <c r="M112" s="49" t="str">
        <f t="shared" si="50"/>
        <v>どちらかといえば関心がない</v>
      </c>
      <c r="N112" s="49" t="str">
        <f t="shared" si="50"/>
        <v>関心がない</v>
      </c>
      <c r="O112" s="49" t="str">
        <f t="shared" si="50"/>
        <v>わからない</v>
      </c>
      <c r="P112" s="51" t="str">
        <f t="shared" si="50"/>
        <v>無回答</v>
      </c>
      <c r="Q112" s="39" t="s">
        <v>252</v>
      </c>
      <c r="R112" s="39" t="s">
        <v>251</v>
      </c>
      <c r="S112" s="42" t="s">
        <v>42</v>
      </c>
    </row>
    <row r="113" spans="1:19" ht="12.75" customHeight="1" x14ac:dyDescent="0.2">
      <c r="A113" s="270" t="str">
        <f t="shared" si="49"/>
        <v>全体（n = 1,699 ）　</v>
      </c>
      <c r="B113" s="196">
        <f t="shared" si="49"/>
        <v>1699</v>
      </c>
      <c r="C113" s="117">
        <f t="shared" si="49"/>
        <v>180</v>
      </c>
      <c r="D113" s="118">
        <f t="shared" si="49"/>
        <v>613</v>
      </c>
      <c r="E113" s="118">
        <f t="shared" si="49"/>
        <v>516</v>
      </c>
      <c r="F113" s="118">
        <f t="shared" si="49"/>
        <v>172</v>
      </c>
      <c r="G113" s="118">
        <f t="shared" si="49"/>
        <v>198</v>
      </c>
      <c r="H113" s="119">
        <f t="shared" si="49"/>
        <v>20</v>
      </c>
      <c r="J113" s="225" t="str">
        <f>A113</f>
        <v>全体（n = 1,699 ）　</v>
      </c>
      <c r="K113" s="164">
        <f t="shared" ref="K113:P113" si="51">C114</f>
        <v>10.6</v>
      </c>
      <c r="L113" s="166">
        <f t="shared" si="51"/>
        <v>36.1</v>
      </c>
      <c r="M113" s="166">
        <f t="shared" si="51"/>
        <v>30.4</v>
      </c>
      <c r="N113" s="166">
        <f t="shared" si="51"/>
        <v>10.1</v>
      </c>
      <c r="O113" s="166">
        <f t="shared" si="51"/>
        <v>11.7</v>
      </c>
      <c r="P113" s="168">
        <f t="shared" si="51"/>
        <v>1.2</v>
      </c>
      <c r="Q113" s="22">
        <f>K113+L113</f>
        <v>46.7</v>
      </c>
      <c r="R113" s="22">
        <f>M113+N113</f>
        <v>40.5</v>
      </c>
      <c r="S113" s="23">
        <f>Q113-R113</f>
        <v>6.2000000000000028</v>
      </c>
    </row>
    <row r="114" spans="1:19" ht="12.75" customHeight="1" x14ac:dyDescent="0.2">
      <c r="A114" s="271"/>
      <c r="B114" s="136">
        <f t="shared" ref="B114:H114" si="52">B99</f>
        <v>100</v>
      </c>
      <c r="C114" s="137">
        <f t="shared" si="52"/>
        <v>10.6</v>
      </c>
      <c r="D114" s="138">
        <f t="shared" si="52"/>
        <v>36.1</v>
      </c>
      <c r="E114" s="138">
        <f t="shared" si="52"/>
        <v>30.4</v>
      </c>
      <c r="F114" s="138">
        <f t="shared" si="52"/>
        <v>10.1</v>
      </c>
      <c r="G114" s="138">
        <f t="shared" si="52"/>
        <v>11.7</v>
      </c>
      <c r="H114" s="140">
        <f t="shared" si="52"/>
        <v>1.2</v>
      </c>
      <c r="J114" s="81" t="str">
        <f>A115</f>
        <v>満足層(n = 777 )　</v>
      </c>
      <c r="K114" s="72">
        <f t="shared" ref="K114:P114" si="53">C116</f>
        <v>12.998712998713</v>
      </c>
      <c r="L114" s="73">
        <f t="shared" si="53"/>
        <v>40.797940797940797</v>
      </c>
      <c r="M114" s="73">
        <f t="shared" si="53"/>
        <v>27.927927927927925</v>
      </c>
      <c r="N114" s="73">
        <f t="shared" si="53"/>
        <v>7.7220077220077217</v>
      </c>
      <c r="O114" s="73">
        <f t="shared" si="53"/>
        <v>9.9099099099099099</v>
      </c>
      <c r="P114" s="75">
        <f t="shared" si="53"/>
        <v>0.64350064350064351</v>
      </c>
      <c r="Q114" s="22">
        <f>K114+L114</f>
        <v>53.7966537966538</v>
      </c>
      <c r="R114" s="22">
        <f>M114+N114</f>
        <v>35.649935649935649</v>
      </c>
      <c r="S114" s="23">
        <f>Q114-R114</f>
        <v>18.14671814671815</v>
      </c>
    </row>
    <row r="115" spans="1:19" ht="12.75" customHeight="1" x14ac:dyDescent="0.2">
      <c r="A115" s="296" t="str">
        <f>"満足層(n = "&amp;B115&amp;" )　"</f>
        <v>満足層(n = 777 )　</v>
      </c>
      <c r="B115" s="196">
        <f t="shared" ref="B115:H115" si="54">B100+B102</f>
        <v>777</v>
      </c>
      <c r="C115" s="117">
        <f t="shared" si="54"/>
        <v>101</v>
      </c>
      <c r="D115" s="118">
        <f t="shared" si="54"/>
        <v>317</v>
      </c>
      <c r="E115" s="118">
        <f t="shared" si="54"/>
        <v>217</v>
      </c>
      <c r="F115" s="118">
        <f t="shared" si="54"/>
        <v>60</v>
      </c>
      <c r="G115" s="118">
        <f t="shared" si="54"/>
        <v>77</v>
      </c>
      <c r="H115" s="119">
        <f t="shared" si="54"/>
        <v>5</v>
      </c>
      <c r="J115" s="224" t="str">
        <f>A117</f>
        <v>不満層(n = 856 )　</v>
      </c>
      <c r="K115" s="223">
        <f t="shared" ref="K115:P115" si="55">C118</f>
        <v>8.4112149532710276</v>
      </c>
      <c r="L115" s="222">
        <f t="shared" si="55"/>
        <v>33.878504672897201</v>
      </c>
      <c r="M115" s="222">
        <f t="shared" si="55"/>
        <v>33.528037383177569</v>
      </c>
      <c r="N115" s="222">
        <f t="shared" si="55"/>
        <v>11.915887850467289</v>
      </c>
      <c r="O115" s="222">
        <f t="shared" si="55"/>
        <v>10.864485981308411</v>
      </c>
      <c r="P115" s="221">
        <f t="shared" si="55"/>
        <v>1.4018691588785046</v>
      </c>
      <c r="Q115" s="22">
        <f>K115+L115</f>
        <v>42.289719626168228</v>
      </c>
      <c r="R115" s="22">
        <f>M115+N115</f>
        <v>45.443925233644862</v>
      </c>
      <c r="S115" s="23">
        <f>Q115-R115</f>
        <v>-3.1542056074766336</v>
      </c>
    </row>
    <row r="116" spans="1:19" ht="12.75" customHeight="1" x14ac:dyDescent="0.2">
      <c r="A116" s="297"/>
      <c r="B116" s="136">
        <f>B115/$B$113*100</f>
        <v>45.732783990582696</v>
      </c>
      <c r="C116" s="113">
        <f t="shared" ref="C116:H116" si="56">(C115/$B$115)*100</f>
        <v>12.998712998713</v>
      </c>
      <c r="D116" s="138">
        <f t="shared" si="56"/>
        <v>40.797940797940797</v>
      </c>
      <c r="E116" s="138">
        <f t="shared" si="56"/>
        <v>27.927927927927925</v>
      </c>
      <c r="F116" s="138">
        <f t="shared" si="56"/>
        <v>7.7220077220077217</v>
      </c>
      <c r="G116" s="138">
        <f t="shared" si="56"/>
        <v>9.9099099099099099</v>
      </c>
      <c r="H116" s="140">
        <f t="shared" si="56"/>
        <v>0.64350064350064351</v>
      </c>
    </row>
    <row r="117" spans="1:19" ht="12.75" customHeight="1" x14ac:dyDescent="0.2">
      <c r="A117" s="296" t="str">
        <f>"不満層(n = "&amp;B117&amp;" )　"</f>
        <v>不満層(n = 856 )　</v>
      </c>
      <c r="B117" s="196">
        <f t="shared" ref="B117:H117" si="57">B104+B106</f>
        <v>856</v>
      </c>
      <c r="C117" s="117">
        <f t="shared" si="57"/>
        <v>72</v>
      </c>
      <c r="D117" s="118">
        <f t="shared" si="57"/>
        <v>290</v>
      </c>
      <c r="E117" s="118">
        <f t="shared" si="57"/>
        <v>287</v>
      </c>
      <c r="F117" s="118">
        <f t="shared" si="57"/>
        <v>102</v>
      </c>
      <c r="G117" s="118">
        <f t="shared" si="57"/>
        <v>93</v>
      </c>
      <c r="H117" s="119">
        <f t="shared" si="57"/>
        <v>12</v>
      </c>
    </row>
    <row r="118" spans="1:19" x14ac:dyDescent="0.2">
      <c r="A118" s="297"/>
      <c r="B118" s="136">
        <f>B117/$B$113*100</f>
        <v>50.382577987051199</v>
      </c>
      <c r="C118" s="113">
        <f t="shared" ref="C118:H118" si="58">(C117/$B$117)*100</f>
        <v>8.4112149532710276</v>
      </c>
      <c r="D118" s="138">
        <f t="shared" si="58"/>
        <v>33.878504672897201</v>
      </c>
      <c r="E118" s="138">
        <f t="shared" si="58"/>
        <v>33.528037383177569</v>
      </c>
      <c r="F118" s="138">
        <f t="shared" si="58"/>
        <v>11.915887850467289</v>
      </c>
      <c r="G118" s="138">
        <f t="shared" si="58"/>
        <v>10.864485981308411</v>
      </c>
      <c r="H118" s="140">
        <f t="shared" si="58"/>
        <v>1.4018691588785046</v>
      </c>
    </row>
  </sheetData>
  <mergeCells count="45">
    <mergeCell ref="A24:A25"/>
    <mergeCell ref="A26:A27"/>
    <mergeCell ref="A28:A29"/>
    <mergeCell ref="A34:A35"/>
    <mergeCell ref="A38:A39"/>
    <mergeCell ref="A36:A37"/>
    <mergeCell ref="A55:A56"/>
    <mergeCell ref="A57:A58"/>
    <mergeCell ref="A59:A60"/>
    <mergeCell ref="A61:A62"/>
    <mergeCell ref="A40:A41"/>
    <mergeCell ref="A42:A43"/>
    <mergeCell ref="A44:A45"/>
    <mergeCell ref="A46:A47"/>
    <mergeCell ref="A48:A49"/>
    <mergeCell ref="A53:A54"/>
    <mergeCell ref="A63:A64"/>
    <mergeCell ref="A68:A69"/>
    <mergeCell ref="A70:A71"/>
    <mergeCell ref="J70:J71"/>
    <mergeCell ref="A72:A73"/>
    <mergeCell ref="J72:J73"/>
    <mergeCell ref="J68:J69"/>
    <mergeCell ref="A74:A75"/>
    <mergeCell ref="J74:J75"/>
    <mergeCell ref="A98:A99"/>
    <mergeCell ref="A76:A77"/>
    <mergeCell ref="J76:J77"/>
    <mergeCell ref="A78:A79"/>
    <mergeCell ref="J78:J79"/>
    <mergeCell ref="A80:A81"/>
    <mergeCell ref="J80:J81"/>
    <mergeCell ref="A82:A83"/>
    <mergeCell ref="A115:A116"/>
    <mergeCell ref="A117:A118"/>
    <mergeCell ref="A113:A114"/>
    <mergeCell ref="A100:A101"/>
    <mergeCell ref="A102:A103"/>
    <mergeCell ref="A104:A105"/>
    <mergeCell ref="A106:A107"/>
    <mergeCell ref="A108:A109"/>
    <mergeCell ref="J82:J83"/>
    <mergeCell ref="A84:A85"/>
    <mergeCell ref="J84:J85"/>
    <mergeCell ref="A86:A87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B3CA-3D9C-43EA-979A-AEAEDD0279C3}">
  <sheetPr>
    <tabColor theme="4"/>
  </sheetPr>
  <dimension ref="A1:U74"/>
  <sheetViews>
    <sheetView zoomScaleNormal="100" workbookViewId="0"/>
  </sheetViews>
  <sheetFormatPr defaultRowHeight="13.2" x14ac:dyDescent="0.2"/>
  <sheetData>
    <row r="1" spans="1:18" x14ac:dyDescent="0.2">
      <c r="A1" s="3" t="s">
        <v>277</v>
      </c>
      <c r="B1" s="1" t="s">
        <v>276</v>
      </c>
      <c r="C1" s="7"/>
      <c r="D1" s="7"/>
      <c r="E1" s="7"/>
      <c r="F1" s="7"/>
      <c r="G1" s="7"/>
      <c r="H1" s="7"/>
      <c r="I1" s="7"/>
      <c r="J1" s="8" t="s">
        <v>1</v>
      </c>
    </row>
    <row r="2" spans="1:18" ht="75.599999999999994" x14ac:dyDescent="0.2">
      <c r="A2" s="10" t="s">
        <v>20</v>
      </c>
      <c r="B2" s="47" t="s">
        <v>156</v>
      </c>
      <c r="C2" s="48" t="s">
        <v>275</v>
      </c>
      <c r="D2" s="49" t="s">
        <v>274</v>
      </c>
      <c r="E2" s="49" t="s">
        <v>273</v>
      </c>
      <c r="F2" s="49" t="s">
        <v>272</v>
      </c>
      <c r="G2" s="49" t="s">
        <v>271</v>
      </c>
      <c r="H2" s="49" t="s">
        <v>57</v>
      </c>
      <c r="I2" s="51" t="s">
        <v>174</v>
      </c>
      <c r="J2" s="19" t="s">
        <v>32</v>
      </c>
      <c r="K2" s="10" t="str">
        <f>A2</f>
        <v>【性別】</v>
      </c>
      <c r="L2" s="48" t="str">
        <f t="shared" ref="L2:R2" si="0">C2</f>
        <v>県の行政そのものに興味がないから</v>
      </c>
      <c r="M2" s="49" t="str">
        <f t="shared" si="0"/>
        <v>県がどのような仕事をしているのか知らないから</v>
      </c>
      <c r="N2" s="50" t="str">
        <f t="shared" si="0"/>
        <v>県の仕事は、自分に関係がないから</v>
      </c>
      <c r="O2" s="49" t="str">
        <f t="shared" si="0"/>
        <v>県の施設を利用したり、県の仕事に接する機会が少ないから</v>
      </c>
      <c r="P2" s="50" t="str">
        <f t="shared" si="0"/>
        <v>自分たちの意見が反映されるとは思えないから</v>
      </c>
      <c r="Q2" s="50" t="str">
        <f t="shared" si="0"/>
        <v>その他</v>
      </c>
      <c r="R2" s="51" t="str">
        <f t="shared" si="0"/>
        <v>無回答</v>
      </c>
    </row>
    <row r="3" spans="1:18" ht="13.5" customHeight="1" x14ac:dyDescent="0.2">
      <c r="A3" s="274" t="str">
        <f>"全体（n = "&amp;TEXT(B3,"#,###")&amp;" ）　"</f>
        <v>全体（n = 688 ）　</v>
      </c>
      <c r="B3" s="32">
        <v>688</v>
      </c>
      <c r="C3" s="29">
        <v>79</v>
      </c>
      <c r="D3" s="30">
        <v>140</v>
      </c>
      <c r="E3" s="30">
        <v>30</v>
      </c>
      <c r="F3" s="30">
        <v>246</v>
      </c>
      <c r="G3" s="30">
        <v>150</v>
      </c>
      <c r="H3" s="30">
        <v>14</v>
      </c>
      <c r="I3" s="31">
        <v>29</v>
      </c>
      <c r="K3" s="55" t="str">
        <f>A3</f>
        <v>全体（n = 688 ）　</v>
      </c>
      <c r="L3" s="58">
        <f t="shared" ref="L3:R3" si="1">C4</f>
        <v>11.5</v>
      </c>
      <c r="M3" s="59">
        <f t="shared" si="1"/>
        <v>20.3</v>
      </c>
      <c r="N3" s="60">
        <f t="shared" si="1"/>
        <v>4.4000000000000004</v>
      </c>
      <c r="O3" s="59">
        <f t="shared" si="1"/>
        <v>35.799999999999997</v>
      </c>
      <c r="P3" s="60">
        <f t="shared" si="1"/>
        <v>21.8</v>
      </c>
      <c r="Q3" s="60">
        <f t="shared" si="1"/>
        <v>2</v>
      </c>
      <c r="R3" s="61">
        <f t="shared" si="1"/>
        <v>4.2</v>
      </c>
    </row>
    <row r="4" spans="1:18" ht="13.5" customHeight="1" x14ac:dyDescent="0.2">
      <c r="A4" s="275"/>
      <c r="B4" s="33">
        <v>100</v>
      </c>
      <c r="C4" s="18">
        <v>11.5</v>
      </c>
      <c r="D4" s="185">
        <v>20.3</v>
      </c>
      <c r="E4" s="185">
        <v>4.4000000000000004</v>
      </c>
      <c r="F4" s="185">
        <v>35.799999999999997</v>
      </c>
      <c r="G4" s="185">
        <v>21.8</v>
      </c>
      <c r="H4" s="185">
        <v>2</v>
      </c>
      <c r="I4" s="186">
        <v>4.2</v>
      </c>
      <c r="K4" s="56" t="str">
        <f>A5</f>
        <v>男性（n = 291 ）　</v>
      </c>
      <c r="L4" s="62">
        <f t="shared" ref="L4:R4" si="2">C6</f>
        <v>12</v>
      </c>
      <c r="M4" s="63">
        <f t="shared" si="2"/>
        <v>21</v>
      </c>
      <c r="N4" s="64">
        <f t="shared" si="2"/>
        <v>5.2</v>
      </c>
      <c r="O4" s="63">
        <f t="shared" si="2"/>
        <v>33.299999999999997</v>
      </c>
      <c r="P4" s="64">
        <f t="shared" si="2"/>
        <v>22.7</v>
      </c>
      <c r="Q4" s="64">
        <f t="shared" si="2"/>
        <v>1.7</v>
      </c>
      <c r="R4" s="65">
        <f t="shared" si="2"/>
        <v>4.0999999999999996</v>
      </c>
    </row>
    <row r="5" spans="1:18" ht="13.5" customHeight="1" x14ac:dyDescent="0.2">
      <c r="A5" s="274" t="str">
        <f>"男性（n = "&amp;TEXT(B5,"#,###")&amp;" ）　"</f>
        <v>男性（n = 291 ）　</v>
      </c>
      <c r="B5" s="32">
        <v>291</v>
      </c>
      <c r="C5" s="26">
        <v>35</v>
      </c>
      <c r="D5" s="27">
        <v>61</v>
      </c>
      <c r="E5" s="27">
        <v>15</v>
      </c>
      <c r="F5" s="27">
        <v>97</v>
      </c>
      <c r="G5" s="27">
        <v>66</v>
      </c>
      <c r="H5" s="27">
        <v>5</v>
      </c>
      <c r="I5" s="28">
        <v>12</v>
      </c>
      <c r="J5">
        <f>'問9S（表）'!E26+'問9S（表）'!F26</f>
        <v>291</v>
      </c>
      <c r="K5" s="57" t="str">
        <f>A7</f>
        <v>女性（n = 381 ）　</v>
      </c>
      <c r="L5" s="66">
        <f t="shared" ref="L5:R5" si="3">C8</f>
        <v>11</v>
      </c>
      <c r="M5" s="67">
        <f t="shared" si="3"/>
        <v>19.7</v>
      </c>
      <c r="N5" s="68">
        <f t="shared" si="3"/>
        <v>3.9</v>
      </c>
      <c r="O5" s="67">
        <f t="shared" si="3"/>
        <v>37.799999999999997</v>
      </c>
      <c r="P5" s="68">
        <f t="shared" si="3"/>
        <v>21</v>
      </c>
      <c r="Q5" s="68">
        <f t="shared" si="3"/>
        <v>2.4</v>
      </c>
      <c r="R5" s="69">
        <f t="shared" si="3"/>
        <v>4.2</v>
      </c>
    </row>
    <row r="6" spans="1:18" x14ac:dyDescent="0.2">
      <c r="A6" s="275"/>
      <c r="B6" s="33">
        <v>100</v>
      </c>
      <c r="C6" s="18">
        <v>12</v>
      </c>
      <c r="D6" s="185">
        <v>21</v>
      </c>
      <c r="E6" s="185">
        <v>5.2</v>
      </c>
      <c r="F6" s="185">
        <v>33.299999999999997</v>
      </c>
      <c r="G6" s="185">
        <v>22.7</v>
      </c>
      <c r="H6" s="185">
        <v>1.7</v>
      </c>
      <c r="I6" s="186">
        <v>4.0999999999999996</v>
      </c>
    </row>
    <row r="7" spans="1:18" ht="13.5" customHeight="1" x14ac:dyDescent="0.2">
      <c r="A7" s="274" t="str">
        <f>"女性（n = "&amp;TEXT(B7,"#,###")&amp;" ）　"</f>
        <v>女性（n = 381 ）　</v>
      </c>
      <c r="B7" s="32">
        <v>381</v>
      </c>
      <c r="C7" s="26">
        <v>42</v>
      </c>
      <c r="D7" s="27">
        <v>75</v>
      </c>
      <c r="E7" s="27">
        <v>15</v>
      </c>
      <c r="F7" s="27">
        <v>144</v>
      </c>
      <c r="G7" s="27">
        <v>80</v>
      </c>
      <c r="H7" s="27">
        <v>9</v>
      </c>
      <c r="I7" s="28">
        <v>16</v>
      </c>
      <c r="J7">
        <f>'問9S（表）'!E28+'問9S（表）'!F28</f>
        <v>381</v>
      </c>
    </row>
    <row r="8" spans="1:18" x14ac:dyDescent="0.2">
      <c r="A8" s="275"/>
      <c r="B8" s="33">
        <v>100</v>
      </c>
      <c r="C8" s="18">
        <v>11</v>
      </c>
      <c r="D8" s="185">
        <v>19.7</v>
      </c>
      <c r="E8" s="185">
        <v>3.9</v>
      </c>
      <c r="F8" s="185">
        <v>37.799999999999997</v>
      </c>
      <c r="G8" s="185">
        <v>21</v>
      </c>
      <c r="H8" s="185">
        <v>2.4</v>
      </c>
      <c r="I8" s="186">
        <v>4.2</v>
      </c>
    </row>
    <row r="9" spans="1:18" s="171" customFormat="1" x14ac:dyDescent="0.2">
      <c r="A9" s="172"/>
      <c r="B9" s="170"/>
      <c r="C9" s="170">
        <v>1</v>
      </c>
      <c r="D9" s="170">
        <v>2</v>
      </c>
      <c r="E9" s="170">
        <v>3</v>
      </c>
      <c r="F9" s="170">
        <v>4</v>
      </c>
      <c r="G9" s="170">
        <v>5</v>
      </c>
      <c r="H9" s="170">
        <v>6</v>
      </c>
      <c r="I9" s="170"/>
      <c r="J9" s="170"/>
      <c r="K9" s="170"/>
      <c r="L9" s="170"/>
      <c r="M9" s="170"/>
      <c r="N9" s="170"/>
      <c r="O9" s="218"/>
    </row>
    <row r="11" spans="1:18" x14ac:dyDescent="0.2">
      <c r="A11" s="3" t="s">
        <v>270</v>
      </c>
      <c r="B11" s="1" t="str">
        <f>B1</f>
        <v>県事業に関心がない理由</v>
      </c>
      <c r="C11" s="7"/>
      <c r="D11" s="7"/>
      <c r="E11" s="7"/>
      <c r="F11" s="7"/>
      <c r="G11" s="8" t="s">
        <v>1</v>
      </c>
      <c r="H11" s="8"/>
      <c r="I11" s="8" t="s">
        <v>1</v>
      </c>
    </row>
    <row r="12" spans="1:18" ht="67.5" customHeight="1" x14ac:dyDescent="0.2">
      <c r="A12" s="10" t="s">
        <v>25</v>
      </c>
      <c r="B12" s="47" t="str">
        <f>B2</f>
        <v>調査数</v>
      </c>
      <c r="C12" s="48" t="str">
        <f t="shared" ref="C12:I12" si="4">C2</f>
        <v>県の行政そのものに興味がないから</v>
      </c>
      <c r="D12" s="49" t="str">
        <f t="shared" si="4"/>
        <v>県がどのような仕事をしているのか知らないから</v>
      </c>
      <c r="E12" s="50" t="str">
        <f t="shared" si="4"/>
        <v>県の仕事は、自分に関係がないから</v>
      </c>
      <c r="F12" s="49" t="str">
        <f t="shared" si="4"/>
        <v>県の施設を利用したり、県の仕事に接する機会が少ないから</v>
      </c>
      <c r="G12" s="50" t="str">
        <f t="shared" si="4"/>
        <v>自分たちの意見が反映されるとは思えないから</v>
      </c>
      <c r="H12" s="50" t="str">
        <f t="shared" si="4"/>
        <v>その他</v>
      </c>
      <c r="I12" s="51" t="str">
        <f t="shared" si="4"/>
        <v>無回答</v>
      </c>
      <c r="J12" s="19" t="s">
        <v>32</v>
      </c>
      <c r="K12" s="10" t="str">
        <f>A12</f>
        <v>【年代別】</v>
      </c>
      <c r="L12" s="48" t="str">
        <f t="shared" ref="L12:R12" si="5">C12</f>
        <v>県の行政そのものに興味がないから</v>
      </c>
      <c r="M12" s="49" t="str">
        <f t="shared" si="5"/>
        <v>県がどのような仕事をしているのか知らないから</v>
      </c>
      <c r="N12" s="50" t="str">
        <f t="shared" si="5"/>
        <v>県の仕事は、自分に関係がないから</v>
      </c>
      <c r="O12" s="49" t="str">
        <f t="shared" si="5"/>
        <v>県の施設を利用したり、県の仕事に接する機会が少ないから</v>
      </c>
      <c r="P12" s="50" t="str">
        <f t="shared" si="5"/>
        <v>自分たちの意見が反映されるとは思えないから</v>
      </c>
      <c r="Q12" s="50" t="str">
        <f t="shared" si="5"/>
        <v>その他</v>
      </c>
      <c r="R12" s="51" t="str">
        <f t="shared" si="5"/>
        <v>無回答</v>
      </c>
    </row>
    <row r="13" spans="1:18" ht="13.5" customHeight="1" x14ac:dyDescent="0.2">
      <c r="A13" s="292" t="str">
        <f>A3</f>
        <v>全体（n = 688 ）　</v>
      </c>
      <c r="B13" s="32">
        <v>688</v>
      </c>
      <c r="C13" s="29">
        <v>79</v>
      </c>
      <c r="D13" s="30">
        <v>140</v>
      </c>
      <c r="E13" s="30">
        <v>30</v>
      </c>
      <c r="F13" s="30">
        <v>246</v>
      </c>
      <c r="G13" s="30">
        <v>150</v>
      </c>
      <c r="H13" s="30">
        <v>14</v>
      </c>
      <c r="I13" s="31">
        <v>29</v>
      </c>
      <c r="K13" s="55" t="str">
        <f>A13</f>
        <v>全体（n = 688 ）　</v>
      </c>
      <c r="L13" s="58">
        <f t="shared" ref="L13:R13" si="6">C14</f>
        <v>11.5</v>
      </c>
      <c r="M13" s="59">
        <f t="shared" si="6"/>
        <v>20.3</v>
      </c>
      <c r="N13" s="60">
        <f t="shared" si="6"/>
        <v>4.4000000000000004</v>
      </c>
      <c r="O13" s="59">
        <f t="shared" si="6"/>
        <v>35.799999999999997</v>
      </c>
      <c r="P13" s="60">
        <f t="shared" si="6"/>
        <v>21.8</v>
      </c>
      <c r="Q13" s="60">
        <f t="shared" si="6"/>
        <v>2</v>
      </c>
      <c r="R13" s="61">
        <f t="shared" si="6"/>
        <v>4.2</v>
      </c>
    </row>
    <row r="14" spans="1:18" ht="13.5" customHeight="1" x14ac:dyDescent="0.2">
      <c r="A14" s="293"/>
      <c r="B14" s="33">
        <v>100</v>
      </c>
      <c r="C14" s="18">
        <v>11.5</v>
      </c>
      <c r="D14" s="185">
        <v>20.3</v>
      </c>
      <c r="E14" s="185">
        <v>4.4000000000000004</v>
      </c>
      <c r="F14" s="185">
        <v>35.799999999999997</v>
      </c>
      <c r="G14" s="185">
        <v>21.8</v>
      </c>
      <c r="H14" s="185">
        <v>2</v>
      </c>
      <c r="I14" s="186">
        <v>4.2</v>
      </c>
      <c r="K14" s="70" t="str">
        <f>A15</f>
        <v>18～19歳（n = 11 ）　</v>
      </c>
      <c r="L14" s="72">
        <f t="shared" ref="L14:R14" si="7">C16</f>
        <v>54.5</v>
      </c>
      <c r="M14" s="73">
        <f t="shared" si="7"/>
        <v>9.1</v>
      </c>
      <c r="N14" s="74">
        <f t="shared" si="7"/>
        <v>0</v>
      </c>
      <c r="O14" s="73">
        <f t="shared" si="7"/>
        <v>18.2</v>
      </c>
      <c r="P14" s="74">
        <f t="shared" si="7"/>
        <v>18.2</v>
      </c>
      <c r="Q14" s="74">
        <f t="shared" si="7"/>
        <v>0</v>
      </c>
      <c r="R14" s="75">
        <f t="shared" si="7"/>
        <v>0</v>
      </c>
    </row>
    <row r="15" spans="1:18" ht="13.5" customHeight="1" x14ac:dyDescent="0.2">
      <c r="A15" s="274" t="str">
        <f>"18～19歳（n = "&amp;TEXT(B15,"#,###")&amp;" ）　"</f>
        <v>18～19歳（n = 11 ）　</v>
      </c>
      <c r="B15" s="32">
        <v>11</v>
      </c>
      <c r="C15" s="26">
        <v>6</v>
      </c>
      <c r="D15" s="27">
        <v>1</v>
      </c>
      <c r="E15" s="27">
        <v>0</v>
      </c>
      <c r="F15" s="27">
        <v>2</v>
      </c>
      <c r="G15" s="27">
        <v>2</v>
      </c>
      <c r="H15" s="27">
        <v>0</v>
      </c>
      <c r="I15" s="28">
        <v>0</v>
      </c>
      <c r="J15">
        <f>'問9S（表）'!E36+'問9S（表）'!F36</f>
        <v>11</v>
      </c>
      <c r="K15" s="71" t="str">
        <f>A17</f>
        <v>20～29歳（n = 38 ）　</v>
      </c>
      <c r="L15" s="76">
        <f t="shared" ref="L15:R15" si="8">C18</f>
        <v>28.9</v>
      </c>
      <c r="M15" s="77">
        <f t="shared" si="8"/>
        <v>18.399999999999999</v>
      </c>
      <c r="N15" s="78">
        <f t="shared" si="8"/>
        <v>2.6</v>
      </c>
      <c r="O15" s="77">
        <f t="shared" si="8"/>
        <v>18.399999999999999</v>
      </c>
      <c r="P15" s="78">
        <f t="shared" si="8"/>
        <v>26.3</v>
      </c>
      <c r="Q15" s="78">
        <f t="shared" si="8"/>
        <v>5.3</v>
      </c>
      <c r="R15" s="79">
        <f t="shared" si="8"/>
        <v>0</v>
      </c>
    </row>
    <row r="16" spans="1:18" ht="13.5" customHeight="1" x14ac:dyDescent="0.2">
      <c r="A16" s="275"/>
      <c r="B16" s="33">
        <v>100</v>
      </c>
      <c r="C16" s="18">
        <v>54.5</v>
      </c>
      <c r="D16" s="185">
        <v>9.1</v>
      </c>
      <c r="E16" s="185">
        <v>0</v>
      </c>
      <c r="F16" s="185">
        <v>18.2</v>
      </c>
      <c r="G16" s="185">
        <v>18.2</v>
      </c>
      <c r="H16" s="185">
        <v>0</v>
      </c>
      <c r="I16" s="186">
        <v>0</v>
      </c>
      <c r="K16" s="71" t="str">
        <f>A19</f>
        <v>30～39歳（n = 58 ）　</v>
      </c>
      <c r="L16" s="76">
        <f t="shared" ref="L16:R16" si="9">C20</f>
        <v>13.8</v>
      </c>
      <c r="M16" s="77">
        <f t="shared" si="9"/>
        <v>25.9</v>
      </c>
      <c r="N16" s="78">
        <f t="shared" si="9"/>
        <v>3.4</v>
      </c>
      <c r="O16" s="77">
        <f t="shared" si="9"/>
        <v>17.2</v>
      </c>
      <c r="P16" s="78">
        <f t="shared" si="9"/>
        <v>36.200000000000003</v>
      </c>
      <c r="Q16" s="78">
        <f t="shared" si="9"/>
        <v>3.4</v>
      </c>
      <c r="R16" s="79">
        <f t="shared" si="9"/>
        <v>0</v>
      </c>
    </row>
    <row r="17" spans="1:18" ht="13.5" customHeight="1" x14ac:dyDescent="0.2">
      <c r="A17" s="274" t="str">
        <f>"20～29歳（n = "&amp;TEXT(B17,"#,###")&amp;" ）　"</f>
        <v>20～29歳（n = 38 ）　</v>
      </c>
      <c r="B17" s="32">
        <v>38</v>
      </c>
      <c r="C17" s="26">
        <v>11</v>
      </c>
      <c r="D17" s="27">
        <v>7</v>
      </c>
      <c r="E17" s="27">
        <v>1</v>
      </c>
      <c r="F17" s="27">
        <v>7</v>
      </c>
      <c r="G17" s="27">
        <v>10</v>
      </c>
      <c r="H17" s="27">
        <v>2</v>
      </c>
      <c r="I17" s="28">
        <v>0</v>
      </c>
      <c r="J17">
        <f>'問9S（表）'!E38+'問9S（表）'!F38</f>
        <v>38</v>
      </c>
      <c r="K17" s="71" t="str">
        <f>A21</f>
        <v>40～49歳（n = 116 ）　</v>
      </c>
      <c r="L17" s="76">
        <f t="shared" ref="L17:R17" si="10">C22</f>
        <v>9.5</v>
      </c>
      <c r="M17" s="77">
        <f t="shared" si="10"/>
        <v>25.9</v>
      </c>
      <c r="N17" s="78">
        <f t="shared" si="10"/>
        <v>2.6</v>
      </c>
      <c r="O17" s="77">
        <f t="shared" si="10"/>
        <v>29.3</v>
      </c>
      <c r="P17" s="78">
        <f t="shared" si="10"/>
        <v>29.3</v>
      </c>
      <c r="Q17" s="78">
        <f t="shared" si="10"/>
        <v>0</v>
      </c>
      <c r="R17" s="79">
        <f t="shared" si="10"/>
        <v>3.4</v>
      </c>
    </row>
    <row r="18" spans="1:18" ht="13.5" customHeight="1" x14ac:dyDescent="0.2">
      <c r="A18" s="275"/>
      <c r="B18" s="33">
        <v>100</v>
      </c>
      <c r="C18" s="18">
        <v>28.9</v>
      </c>
      <c r="D18" s="185">
        <v>18.399999999999999</v>
      </c>
      <c r="E18" s="185">
        <v>2.6</v>
      </c>
      <c r="F18" s="185">
        <v>18.399999999999999</v>
      </c>
      <c r="G18" s="185">
        <v>26.3</v>
      </c>
      <c r="H18" s="185">
        <v>5.3</v>
      </c>
      <c r="I18" s="186">
        <v>0</v>
      </c>
      <c r="K18" s="71" t="str">
        <f>A23</f>
        <v>50～59歳（n = 131 ）　</v>
      </c>
      <c r="L18" s="76">
        <f t="shared" ref="L18:R18" si="11">C24</f>
        <v>9.9</v>
      </c>
      <c r="M18" s="77">
        <f t="shared" si="11"/>
        <v>19.100000000000001</v>
      </c>
      <c r="N18" s="78">
        <f t="shared" si="11"/>
        <v>4.5999999999999996</v>
      </c>
      <c r="O18" s="77">
        <f t="shared" si="11"/>
        <v>37.4</v>
      </c>
      <c r="P18" s="78">
        <f t="shared" si="11"/>
        <v>24.4</v>
      </c>
      <c r="Q18" s="78">
        <f t="shared" si="11"/>
        <v>3.1</v>
      </c>
      <c r="R18" s="79">
        <f t="shared" si="11"/>
        <v>1.5</v>
      </c>
    </row>
    <row r="19" spans="1:18" ht="13.5" customHeight="1" x14ac:dyDescent="0.2">
      <c r="A19" s="274" t="str">
        <f>"30～39歳（n = "&amp;TEXT(B19,"#,###")&amp;" ）　"</f>
        <v>30～39歳（n = 58 ）　</v>
      </c>
      <c r="B19" s="32">
        <v>58</v>
      </c>
      <c r="C19" s="26">
        <v>8</v>
      </c>
      <c r="D19" s="27">
        <v>15</v>
      </c>
      <c r="E19" s="27">
        <v>2</v>
      </c>
      <c r="F19" s="27">
        <v>10</v>
      </c>
      <c r="G19" s="27">
        <v>21</v>
      </c>
      <c r="H19" s="27">
        <v>2</v>
      </c>
      <c r="I19" s="28">
        <v>0</v>
      </c>
      <c r="J19">
        <f>'問9S（表）'!E40+'問9S（表）'!F40</f>
        <v>58</v>
      </c>
      <c r="K19" s="71" t="str">
        <f>A25</f>
        <v>60～69歳（n = 142 ）　</v>
      </c>
      <c r="L19" s="76">
        <f t="shared" ref="L19:R19" si="12">C26</f>
        <v>10.6</v>
      </c>
      <c r="M19" s="77">
        <f t="shared" si="12"/>
        <v>16.899999999999999</v>
      </c>
      <c r="N19" s="78">
        <f t="shared" si="12"/>
        <v>5.6</v>
      </c>
      <c r="O19" s="77">
        <f t="shared" si="12"/>
        <v>42.3</v>
      </c>
      <c r="P19" s="78">
        <f t="shared" si="12"/>
        <v>15.5</v>
      </c>
      <c r="Q19" s="78">
        <f t="shared" si="12"/>
        <v>2.8</v>
      </c>
      <c r="R19" s="79">
        <f t="shared" si="12"/>
        <v>6.3</v>
      </c>
    </row>
    <row r="20" spans="1:18" ht="13.5" customHeight="1" x14ac:dyDescent="0.2">
      <c r="A20" s="275"/>
      <c r="B20" s="33">
        <v>100</v>
      </c>
      <c r="C20" s="18">
        <v>13.8</v>
      </c>
      <c r="D20" s="185">
        <v>25.9</v>
      </c>
      <c r="E20" s="185">
        <v>3.4</v>
      </c>
      <c r="F20" s="185">
        <v>17.2</v>
      </c>
      <c r="G20" s="185">
        <v>36.200000000000003</v>
      </c>
      <c r="H20" s="185">
        <v>3.4</v>
      </c>
      <c r="I20" s="186">
        <v>0</v>
      </c>
      <c r="K20" s="57" t="str">
        <f>A27</f>
        <v>70歳以上（n = 175 ）　</v>
      </c>
      <c r="L20" s="66">
        <f t="shared" ref="L20:R20" si="13">C28</f>
        <v>7.4</v>
      </c>
      <c r="M20" s="67">
        <f t="shared" si="13"/>
        <v>19.399999999999999</v>
      </c>
      <c r="N20" s="68">
        <f t="shared" si="13"/>
        <v>5.7</v>
      </c>
      <c r="O20" s="67">
        <f t="shared" si="13"/>
        <v>45.1</v>
      </c>
      <c r="P20" s="68">
        <f t="shared" si="13"/>
        <v>13.7</v>
      </c>
      <c r="Q20" s="68">
        <f t="shared" si="13"/>
        <v>1.1000000000000001</v>
      </c>
      <c r="R20" s="69">
        <f t="shared" si="13"/>
        <v>7.4</v>
      </c>
    </row>
    <row r="21" spans="1:18" ht="13.5" customHeight="1" x14ac:dyDescent="0.2">
      <c r="A21" s="274" t="str">
        <f>"40～49歳（n = "&amp;TEXT(B21,"#,###")&amp;" ）　"</f>
        <v>40～49歳（n = 116 ）　</v>
      </c>
      <c r="B21" s="32">
        <v>116</v>
      </c>
      <c r="C21" s="26">
        <v>11</v>
      </c>
      <c r="D21" s="27">
        <v>30</v>
      </c>
      <c r="E21" s="27">
        <v>3</v>
      </c>
      <c r="F21" s="27">
        <v>34</v>
      </c>
      <c r="G21" s="27">
        <v>34</v>
      </c>
      <c r="H21" s="27">
        <v>0</v>
      </c>
      <c r="I21" s="28">
        <v>4</v>
      </c>
      <c r="J21">
        <f>'問9S（表）'!E42+'問9S（表）'!F42</f>
        <v>116</v>
      </c>
    </row>
    <row r="22" spans="1:18" ht="13.5" customHeight="1" x14ac:dyDescent="0.2">
      <c r="A22" s="275"/>
      <c r="B22" s="33">
        <v>100</v>
      </c>
      <c r="C22" s="18">
        <v>9.5</v>
      </c>
      <c r="D22" s="185">
        <v>25.9</v>
      </c>
      <c r="E22" s="185">
        <v>2.6</v>
      </c>
      <c r="F22" s="185">
        <v>29.3</v>
      </c>
      <c r="G22" s="185">
        <v>29.3</v>
      </c>
      <c r="H22" s="185">
        <v>0</v>
      </c>
      <c r="I22" s="186">
        <v>3.4</v>
      </c>
    </row>
    <row r="23" spans="1:18" ht="13.5" customHeight="1" x14ac:dyDescent="0.2">
      <c r="A23" s="274" t="str">
        <f>"50～59歳（n = "&amp;TEXT(B23,"#,###")&amp;" ）　"</f>
        <v>50～59歳（n = 131 ）　</v>
      </c>
      <c r="B23" s="32">
        <v>131</v>
      </c>
      <c r="C23" s="26">
        <v>13</v>
      </c>
      <c r="D23" s="27">
        <v>25</v>
      </c>
      <c r="E23" s="27">
        <v>6</v>
      </c>
      <c r="F23" s="27">
        <v>49</v>
      </c>
      <c r="G23" s="27">
        <v>32</v>
      </c>
      <c r="H23" s="27">
        <v>4</v>
      </c>
      <c r="I23" s="28">
        <v>2</v>
      </c>
      <c r="J23">
        <f>'問9S（表）'!E44+'問9S（表）'!F44</f>
        <v>131</v>
      </c>
    </row>
    <row r="24" spans="1:18" x14ac:dyDescent="0.2">
      <c r="A24" s="275"/>
      <c r="B24" s="33">
        <v>100</v>
      </c>
      <c r="C24" s="18">
        <v>9.9</v>
      </c>
      <c r="D24" s="185">
        <v>19.100000000000001</v>
      </c>
      <c r="E24" s="185">
        <v>4.5999999999999996</v>
      </c>
      <c r="F24" s="185">
        <v>37.4</v>
      </c>
      <c r="G24" s="185">
        <v>24.4</v>
      </c>
      <c r="H24" s="185">
        <v>3.1</v>
      </c>
      <c r="I24" s="186">
        <v>1.5</v>
      </c>
    </row>
    <row r="25" spans="1:18" ht="13.5" customHeight="1" x14ac:dyDescent="0.2">
      <c r="A25" s="274" t="str">
        <f>"60～69歳（n = "&amp;TEXT(B25,"#,###")&amp;" ）　"</f>
        <v>60～69歳（n = 142 ）　</v>
      </c>
      <c r="B25" s="32">
        <v>142</v>
      </c>
      <c r="C25" s="26">
        <v>15</v>
      </c>
      <c r="D25" s="27">
        <v>24</v>
      </c>
      <c r="E25" s="27">
        <v>8</v>
      </c>
      <c r="F25" s="27">
        <v>60</v>
      </c>
      <c r="G25" s="27">
        <v>22</v>
      </c>
      <c r="H25" s="27">
        <v>4</v>
      </c>
      <c r="I25" s="28">
        <v>9</v>
      </c>
      <c r="J25">
        <f>'問9S（表）'!E46+'問9S（表）'!F46</f>
        <v>142</v>
      </c>
    </row>
    <row r="26" spans="1:18" x14ac:dyDescent="0.2">
      <c r="A26" s="275"/>
      <c r="B26" s="33">
        <v>100</v>
      </c>
      <c r="C26" s="18">
        <v>10.6</v>
      </c>
      <c r="D26" s="185">
        <v>16.899999999999999</v>
      </c>
      <c r="E26" s="185">
        <v>5.6</v>
      </c>
      <c r="F26" s="185">
        <v>42.3</v>
      </c>
      <c r="G26" s="185">
        <v>15.5</v>
      </c>
      <c r="H26" s="185">
        <v>2.8</v>
      </c>
      <c r="I26" s="186">
        <v>6.3</v>
      </c>
    </row>
    <row r="27" spans="1:18" ht="13.5" customHeight="1" x14ac:dyDescent="0.2">
      <c r="A27" s="274" t="str">
        <f>"70歳以上（n = "&amp;TEXT(B27,"#,###")&amp;" ）　"</f>
        <v>70歳以上（n = 175 ）　</v>
      </c>
      <c r="B27" s="32">
        <v>175</v>
      </c>
      <c r="C27" s="26">
        <v>13</v>
      </c>
      <c r="D27" s="27">
        <v>34</v>
      </c>
      <c r="E27" s="27">
        <v>10</v>
      </c>
      <c r="F27" s="27">
        <v>79</v>
      </c>
      <c r="G27" s="27">
        <v>24</v>
      </c>
      <c r="H27" s="27">
        <v>2</v>
      </c>
      <c r="I27" s="28">
        <v>13</v>
      </c>
      <c r="J27">
        <f>'問9S（表）'!E48+'問9S（表）'!F48</f>
        <v>175</v>
      </c>
    </row>
    <row r="28" spans="1:18" x14ac:dyDescent="0.2">
      <c r="A28" s="275"/>
      <c r="B28" s="33">
        <v>100</v>
      </c>
      <c r="C28" s="18">
        <v>7.4</v>
      </c>
      <c r="D28" s="185">
        <v>19.399999999999999</v>
      </c>
      <c r="E28" s="185">
        <v>5.7</v>
      </c>
      <c r="F28" s="185">
        <v>45.1</v>
      </c>
      <c r="G28" s="185">
        <v>13.7</v>
      </c>
      <c r="H28" s="185">
        <v>1.1000000000000001</v>
      </c>
      <c r="I28" s="186">
        <v>7.4</v>
      </c>
    </row>
    <row r="30" spans="1:18" ht="13.5" customHeight="1" x14ac:dyDescent="0.2">
      <c r="A30" s="3" t="s">
        <v>269</v>
      </c>
      <c r="B30" s="1" t="str">
        <f>B11</f>
        <v>県事業に関心がない理由</v>
      </c>
      <c r="C30" s="7"/>
      <c r="D30" s="7"/>
      <c r="E30" s="7"/>
      <c r="F30" s="7"/>
      <c r="G30" s="8" t="s">
        <v>1</v>
      </c>
      <c r="H30" s="8"/>
      <c r="I30" s="8" t="s">
        <v>1</v>
      </c>
    </row>
    <row r="31" spans="1:18" ht="67.5" customHeight="1" x14ac:dyDescent="0.2">
      <c r="A31" s="11" t="s">
        <v>27</v>
      </c>
      <c r="B31" s="47" t="str">
        <f>B12</f>
        <v>調査数</v>
      </c>
      <c r="C31" s="48" t="str">
        <f t="shared" ref="C31:I31" si="14">C12</f>
        <v>県の行政そのものに興味がないから</v>
      </c>
      <c r="D31" s="49" t="str">
        <f t="shared" si="14"/>
        <v>県がどのような仕事をしているのか知らないから</v>
      </c>
      <c r="E31" s="50" t="str">
        <f t="shared" si="14"/>
        <v>県の仕事は、自分に関係がないから</v>
      </c>
      <c r="F31" s="49" t="str">
        <f t="shared" si="14"/>
        <v>県の施設を利用したり、県の仕事に接する機会が少ないから</v>
      </c>
      <c r="G31" s="50" t="str">
        <f t="shared" si="14"/>
        <v>自分たちの意見が反映されるとは思えないから</v>
      </c>
      <c r="H31" s="50" t="str">
        <f t="shared" si="14"/>
        <v>その他</v>
      </c>
      <c r="I31" s="51" t="str">
        <f t="shared" si="14"/>
        <v>無回答</v>
      </c>
      <c r="J31" s="19" t="s">
        <v>32</v>
      </c>
      <c r="K31" s="10" t="str">
        <f>A31</f>
        <v>【居住圏域別】</v>
      </c>
      <c r="L31" s="48" t="str">
        <f t="shared" ref="L31:R31" si="15">C31</f>
        <v>県の行政そのものに興味がないから</v>
      </c>
      <c r="M31" s="49" t="str">
        <f t="shared" si="15"/>
        <v>県がどのような仕事をしているのか知らないから</v>
      </c>
      <c r="N31" s="50" t="str">
        <f t="shared" si="15"/>
        <v>県の仕事は、自分に関係がないから</v>
      </c>
      <c r="O31" s="49" t="str">
        <f t="shared" si="15"/>
        <v>県の施設を利用したり、県の仕事に接する機会が少ないから</v>
      </c>
      <c r="P31" s="50" t="str">
        <f t="shared" si="15"/>
        <v>自分たちの意見が反映されるとは思えないから</v>
      </c>
      <c r="Q31" s="50" t="str">
        <f t="shared" si="15"/>
        <v>その他</v>
      </c>
      <c r="R31" s="51" t="str">
        <f t="shared" si="15"/>
        <v>無回答</v>
      </c>
    </row>
    <row r="32" spans="1:18" ht="13.5" customHeight="1" x14ac:dyDescent="0.2">
      <c r="A32" s="292" t="str">
        <f>A13</f>
        <v>全体（n = 688 ）　</v>
      </c>
      <c r="B32" s="32">
        <v>688</v>
      </c>
      <c r="C32" s="29">
        <v>79</v>
      </c>
      <c r="D32" s="30">
        <v>140</v>
      </c>
      <c r="E32" s="30">
        <v>30</v>
      </c>
      <c r="F32" s="30">
        <v>246</v>
      </c>
      <c r="G32" s="30">
        <v>150</v>
      </c>
      <c r="H32" s="30">
        <v>14</v>
      </c>
      <c r="I32" s="31">
        <v>29</v>
      </c>
      <c r="K32" s="55" t="str">
        <f>A32</f>
        <v>全体（n = 688 ）　</v>
      </c>
      <c r="L32" s="58">
        <f t="shared" ref="L32:R32" si="16">C33</f>
        <v>11.5</v>
      </c>
      <c r="M32" s="59">
        <f t="shared" si="16"/>
        <v>20.3</v>
      </c>
      <c r="N32" s="60">
        <f t="shared" si="16"/>
        <v>4.4000000000000004</v>
      </c>
      <c r="O32" s="59">
        <f t="shared" si="16"/>
        <v>35.799999999999997</v>
      </c>
      <c r="P32" s="60">
        <f t="shared" si="16"/>
        <v>21.8</v>
      </c>
      <c r="Q32" s="60">
        <f t="shared" si="16"/>
        <v>2</v>
      </c>
      <c r="R32" s="61">
        <f t="shared" si="16"/>
        <v>4.2</v>
      </c>
    </row>
    <row r="33" spans="1:21" ht="13.5" customHeight="1" x14ac:dyDescent="0.2">
      <c r="A33" s="293"/>
      <c r="B33" s="33">
        <v>100</v>
      </c>
      <c r="C33" s="18">
        <v>11.5</v>
      </c>
      <c r="D33" s="185">
        <v>20.3</v>
      </c>
      <c r="E33" s="185">
        <v>4.4000000000000004</v>
      </c>
      <c r="F33" s="185">
        <v>35.799999999999997</v>
      </c>
      <c r="G33" s="185">
        <v>21.8</v>
      </c>
      <c r="H33" s="185">
        <v>2</v>
      </c>
      <c r="I33" s="186">
        <v>4.2</v>
      </c>
      <c r="K33" s="70" t="str">
        <f>A34</f>
        <v>岐阜圏域（n = 258 ）　</v>
      </c>
      <c r="L33" s="72">
        <f t="shared" ref="L33:R33" si="17">C35</f>
        <v>10.9</v>
      </c>
      <c r="M33" s="73">
        <f t="shared" si="17"/>
        <v>18.600000000000001</v>
      </c>
      <c r="N33" s="74">
        <f t="shared" si="17"/>
        <v>5</v>
      </c>
      <c r="O33" s="73">
        <f t="shared" si="17"/>
        <v>32.9</v>
      </c>
      <c r="P33" s="74">
        <f t="shared" si="17"/>
        <v>25.6</v>
      </c>
      <c r="Q33" s="74">
        <f t="shared" si="17"/>
        <v>2.2999999999999998</v>
      </c>
      <c r="R33" s="75">
        <f t="shared" si="17"/>
        <v>4.7</v>
      </c>
    </row>
    <row r="34" spans="1:21" ht="13.5" customHeight="1" x14ac:dyDescent="0.2">
      <c r="A34" s="274" t="str">
        <f>"岐阜圏域（n = "&amp;TEXT(B34,"#,###")&amp;" ）　"</f>
        <v>岐阜圏域（n = 258 ）　</v>
      </c>
      <c r="B34" s="32">
        <v>258</v>
      </c>
      <c r="C34" s="26">
        <v>28</v>
      </c>
      <c r="D34" s="27">
        <v>48</v>
      </c>
      <c r="E34" s="27">
        <v>13</v>
      </c>
      <c r="F34" s="27">
        <v>85</v>
      </c>
      <c r="G34" s="27">
        <v>66</v>
      </c>
      <c r="H34" s="27">
        <v>6</v>
      </c>
      <c r="I34" s="28">
        <v>12</v>
      </c>
      <c r="J34">
        <f>'問9S（表）'!E55+'問9S（表）'!F55</f>
        <v>258</v>
      </c>
      <c r="K34" s="71" t="str">
        <f>A36</f>
        <v>西濃圏域（n = 119 ）　</v>
      </c>
      <c r="L34" s="76">
        <f t="shared" ref="L34:R34" si="18">C37</f>
        <v>10.1</v>
      </c>
      <c r="M34" s="77">
        <f t="shared" si="18"/>
        <v>19.3</v>
      </c>
      <c r="N34" s="78">
        <f t="shared" si="18"/>
        <v>4.2</v>
      </c>
      <c r="O34" s="77">
        <f t="shared" si="18"/>
        <v>38.700000000000003</v>
      </c>
      <c r="P34" s="78">
        <f t="shared" si="18"/>
        <v>22.7</v>
      </c>
      <c r="Q34" s="78">
        <f t="shared" si="18"/>
        <v>2.5</v>
      </c>
      <c r="R34" s="79">
        <f t="shared" si="18"/>
        <v>2.5</v>
      </c>
    </row>
    <row r="35" spans="1:21" ht="13.5" customHeight="1" x14ac:dyDescent="0.2">
      <c r="A35" s="275"/>
      <c r="B35" s="33">
        <v>100</v>
      </c>
      <c r="C35" s="18">
        <v>10.9</v>
      </c>
      <c r="D35" s="185">
        <v>18.600000000000001</v>
      </c>
      <c r="E35" s="185">
        <v>5</v>
      </c>
      <c r="F35" s="185">
        <v>32.9</v>
      </c>
      <c r="G35" s="185">
        <v>25.6</v>
      </c>
      <c r="H35" s="185">
        <v>2.2999999999999998</v>
      </c>
      <c r="I35" s="186">
        <v>4.7</v>
      </c>
      <c r="K35" s="71" t="str">
        <f>A38</f>
        <v>中濃圏域（n = 145 ）　</v>
      </c>
      <c r="L35" s="76">
        <f t="shared" ref="L35:R35" si="19">C39</f>
        <v>12.4</v>
      </c>
      <c r="M35" s="77">
        <f t="shared" si="19"/>
        <v>24.1</v>
      </c>
      <c r="N35" s="78">
        <f t="shared" si="19"/>
        <v>2.8</v>
      </c>
      <c r="O35" s="77">
        <f t="shared" si="19"/>
        <v>35.9</v>
      </c>
      <c r="P35" s="78">
        <f t="shared" si="19"/>
        <v>22.1</v>
      </c>
      <c r="Q35" s="78">
        <f t="shared" si="19"/>
        <v>0</v>
      </c>
      <c r="R35" s="79">
        <f t="shared" si="19"/>
        <v>2.8</v>
      </c>
    </row>
    <row r="36" spans="1:21" ht="13.5" customHeight="1" x14ac:dyDescent="0.2">
      <c r="A36" s="274" t="str">
        <f>"西濃圏域（n = "&amp;TEXT(B36,"#,###")&amp;" ）　"</f>
        <v>西濃圏域（n = 119 ）　</v>
      </c>
      <c r="B36" s="32">
        <v>119</v>
      </c>
      <c r="C36" s="26">
        <v>12</v>
      </c>
      <c r="D36" s="27">
        <v>23</v>
      </c>
      <c r="E36" s="27">
        <v>5</v>
      </c>
      <c r="F36" s="27">
        <v>46</v>
      </c>
      <c r="G36" s="27">
        <v>27</v>
      </c>
      <c r="H36" s="27">
        <v>3</v>
      </c>
      <c r="I36" s="28">
        <v>3</v>
      </c>
      <c r="J36">
        <f>'問9S（表）'!E57+'問9S（表）'!F57</f>
        <v>119</v>
      </c>
      <c r="K36" s="71" t="str">
        <f>A40</f>
        <v>東濃圏域（n = 109 ）　</v>
      </c>
      <c r="L36" s="76">
        <f t="shared" ref="L36:R36" si="20">C41</f>
        <v>13.8</v>
      </c>
      <c r="M36" s="77">
        <f t="shared" si="20"/>
        <v>21.1</v>
      </c>
      <c r="N36" s="78">
        <f t="shared" si="20"/>
        <v>6.4</v>
      </c>
      <c r="O36" s="77">
        <f t="shared" si="20"/>
        <v>35.799999999999997</v>
      </c>
      <c r="P36" s="78">
        <f t="shared" si="20"/>
        <v>11</v>
      </c>
      <c r="Q36" s="78">
        <f t="shared" si="20"/>
        <v>4.5999999999999996</v>
      </c>
      <c r="R36" s="79">
        <f t="shared" si="20"/>
        <v>7.3</v>
      </c>
    </row>
    <row r="37" spans="1:21" ht="13.5" customHeight="1" x14ac:dyDescent="0.2">
      <c r="A37" s="275"/>
      <c r="B37" s="33">
        <v>100</v>
      </c>
      <c r="C37" s="18">
        <v>10.1</v>
      </c>
      <c r="D37" s="185">
        <v>19.3</v>
      </c>
      <c r="E37" s="185">
        <v>4.2</v>
      </c>
      <c r="F37" s="185">
        <v>38.700000000000003</v>
      </c>
      <c r="G37" s="185">
        <v>22.7</v>
      </c>
      <c r="H37" s="185">
        <v>2.5</v>
      </c>
      <c r="I37" s="186">
        <v>2.5</v>
      </c>
      <c r="K37" s="57" t="str">
        <f>A42</f>
        <v>飛騨圏域（n = 33 ）　</v>
      </c>
      <c r="L37" s="66">
        <f t="shared" ref="L37:R37" si="21">C43</f>
        <v>9.1</v>
      </c>
      <c r="M37" s="67">
        <f t="shared" si="21"/>
        <v>21.2</v>
      </c>
      <c r="N37" s="68">
        <f t="shared" si="21"/>
        <v>3</v>
      </c>
      <c r="O37" s="67">
        <f t="shared" si="21"/>
        <v>42.4</v>
      </c>
      <c r="P37" s="68">
        <f t="shared" si="21"/>
        <v>21.2</v>
      </c>
      <c r="Q37" s="68">
        <f t="shared" si="21"/>
        <v>0</v>
      </c>
      <c r="R37" s="69">
        <f t="shared" si="21"/>
        <v>3</v>
      </c>
    </row>
    <row r="38" spans="1:21" ht="13.5" customHeight="1" x14ac:dyDescent="0.2">
      <c r="A38" s="274" t="str">
        <f>"中濃圏域（n = "&amp;TEXT(B38,"#,###")&amp;" ）　"</f>
        <v>中濃圏域（n = 145 ）　</v>
      </c>
      <c r="B38" s="32">
        <v>145</v>
      </c>
      <c r="C38" s="26">
        <v>18</v>
      </c>
      <c r="D38" s="27">
        <v>35</v>
      </c>
      <c r="E38" s="27">
        <v>4</v>
      </c>
      <c r="F38" s="27">
        <v>52</v>
      </c>
      <c r="G38" s="27">
        <v>32</v>
      </c>
      <c r="H38" s="27">
        <v>0</v>
      </c>
      <c r="I38" s="28">
        <v>4</v>
      </c>
      <c r="J38">
        <f>'問9S（表）'!E59+'問9S（表）'!F59</f>
        <v>145</v>
      </c>
    </row>
    <row r="39" spans="1:21" x14ac:dyDescent="0.2">
      <c r="A39" s="275"/>
      <c r="B39" s="33">
        <v>100</v>
      </c>
      <c r="C39" s="18">
        <v>12.4</v>
      </c>
      <c r="D39" s="185">
        <v>24.1</v>
      </c>
      <c r="E39" s="185">
        <v>2.8</v>
      </c>
      <c r="F39" s="185">
        <v>35.9</v>
      </c>
      <c r="G39" s="185">
        <v>22.1</v>
      </c>
      <c r="H39" s="185">
        <v>0</v>
      </c>
      <c r="I39" s="186">
        <v>2.8</v>
      </c>
    </row>
    <row r="40" spans="1:21" ht="13.5" customHeight="1" x14ac:dyDescent="0.2">
      <c r="A40" s="274" t="str">
        <f>"東濃圏域（n = "&amp;TEXT(B40,"#,###")&amp;" ）　"</f>
        <v>東濃圏域（n = 109 ）　</v>
      </c>
      <c r="B40" s="32">
        <v>109</v>
      </c>
      <c r="C40" s="26">
        <v>15</v>
      </c>
      <c r="D40" s="27">
        <v>23</v>
      </c>
      <c r="E40" s="27">
        <v>7</v>
      </c>
      <c r="F40" s="27">
        <v>39</v>
      </c>
      <c r="G40" s="27">
        <v>12</v>
      </c>
      <c r="H40" s="27">
        <v>5</v>
      </c>
      <c r="I40" s="28">
        <v>8</v>
      </c>
      <c r="J40">
        <f>'問9S（表）'!E61+'問9S（表）'!F61</f>
        <v>109</v>
      </c>
    </row>
    <row r="41" spans="1:21" x14ac:dyDescent="0.2">
      <c r="A41" s="275"/>
      <c r="B41" s="33">
        <v>100</v>
      </c>
      <c r="C41" s="18">
        <v>13.8</v>
      </c>
      <c r="D41" s="185">
        <v>21.1</v>
      </c>
      <c r="E41" s="185">
        <v>6.4</v>
      </c>
      <c r="F41" s="185">
        <v>35.799999999999997</v>
      </c>
      <c r="G41" s="185">
        <v>11</v>
      </c>
      <c r="H41" s="185">
        <v>4.5999999999999996</v>
      </c>
      <c r="I41" s="186">
        <v>7.3</v>
      </c>
    </row>
    <row r="42" spans="1:21" ht="13.5" customHeight="1" x14ac:dyDescent="0.2">
      <c r="A42" s="274" t="str">
        <f>"飛騨圏域（n = "&amp;TEXT(B42,"#,###")&amp;" ）　"</f>
        <v>飛騨圏域（n = 33 ）　</v>
      </c>
      <c r="B42" s="32">
        <v>33</v>
      </c>
      <c r="C42" s="26">
        <v>3</v>
      </c>
      <c r="D42" s="27">
        <v>7</v>
      </c>
      <c r="E42" s="27">
        <v>1</v>
      </c>
      <c r="F42" s="27">
        <v>14</v>
      </c>
      <c r="G42" s="27">
        <v>7</v>
      </c>
      <c r="H42" s="27">
        <v>0</v>
      </c>
      <c r="I42" s="28">
        <v>1</v>
      </c>
      <c r="J42">
        <f>'問9S（表）'!E63+'問9S（表）'!F63</f>
        <v>33</v>
      </c>
    </row>
    <row r="43" spans="1:21" x14ac:dyDescent="0.2">
      <c r="A43" s="275"/>
      <c r="B43" s="33">
        <v>100</v>
      </c>
      <c r="C43" s="18">
        <v>9.1</v>
      </c>
      <c r="D43" s="185">
        <v>21.2</v>
      </c>
      <c r="E43" s="185">
        <v>3</v>
      </c>
      <c r="F43" s="185">
        <v>42.4</v>
      </c>
      <c r="G43" s="185">
        <v>21.2</v>
      </c>
      <c r="H43" s="185">
        <v>0</v>
      </c>
      <c r="I43" s="186">
        <v>3</v>
      </c>
    </row>
    <row r="45" spans="1:21" x14ac:dyDescent="0.2">
      <c r="A45" s="3" t="s">
        <v>268</v>
      </c>
      <c r="B45" s="1" t="str">
        <f>B1</f>
        <v>県事業に関心がない理由</v>
      </c>
      <c r="C45" s="7"/>
      <c r="D45" s="7"/>
      <c r="E45" s="7"/>
      <c r="F45" s="7"/>
      <c r="G45" s="8" t="s">
        <v>1</v>
      </c>
      <c r="H45" s="8"/>
      <c r="I45" s="7"/>
      <c r="J45" s="21"/>
      <c r="K45" s="7"/>
      <c r="L45" s="7"/>
      <c r="M45" s="7"/>
      <c r="N45" s="7"/>
      <c r="O45" s="7"/>
      <c r="P45" s="7"/>
      <c r="S45" s="41"/>
    </row>
    <row r="46" spans="1:21" ht="75.599999999999994" x14ac:dyDescent="0.15">
      <c r="A46" s="10" t="s">
        <v>29</v>
      </c>
      <c r="B46" s="12" t="str">
        <f>B2</f>
        <v>調査数</v>
      </c>
      <c r="C46" s="13" t="str">
        <f t="shared" ref="C46:I46" si="22">C2</f>
        <v>県の行政そのものに興味がないから</v>
      </c>
      <c r="D46" s="14" t="str">
        <f t="shared" si="22"/>
        <v>県がどのような仕事をしているのか知らないから</v>
      </c>
      <c r="E46" s="15" t="str">
        <f t="shared" si="22"/>
        <v>県の仕事は、自分に関係がないから</v>
      </c>
      <c r="F46" s="14" t="str">
        <f t="shared" si="22"/>
        <v>県の施設を利用したり、県の仕事に接する機会が少ないから</v>
      </c>
      <c r="G46" s="15" t="str">
        <f t="shared" si="22"/>
        <v>自分たちの意見が反映されるとは思えないから</v>
      </c>
      <c r="H46" s="15" t="str">
        <f t="shared" si="22"/>
        <v>その他</v>
      </c>
      <c r="I46" s="16" t="str">
        <f t="shared" si="22"/>
        <v>無回答</v>
      </c>
      <c r="J46" s="236" t="s">
        <v>267</v>
      </c>
      <c r="K46" s="10" t="str">
        <f t="shared" ref="K46:S47" si="23">A46</f>
        <v>【職業別】</v>
      </c>
      <c r="L46" s="47" t="str">
        <f t="shared" si="23"/>
        <v>調査数</v>
      </c>
      <c r="M46" s="48" t="str">
        <f t="shared" si="23"/>
        <v>県の行政そのものに興味がないから</v>
      </c>
      <c r="N46" s="49" t="str">
        <f t="shared" si="23"/>
        <v>県がどのような仕事をしているのか知らないから</v>
      </c>
      <c r="O46" s="50" t="str">
        <f t="shared" si="23"/>
        <v>県の仕事は、自分に関係がないから</v>
      </c>
      <c r="P46" s="49" t="str">
        <f t="shared" si="23"/>
        <v>県の施設を利用したり、県の仕事に接する機会が少ないから</v>
      </c>
      <c r="Q46" s="50" t="str">
        <f t="shared" si="23"/>
        <v>自分たちの意見が反映されるとは思えないから</v>
      </c>
      <c r="R46" s="51" t="str">
        <f t="shared" si="23"/>
        <v>その他</v>
      </c>
      <c r="S46" s="51" t="str">
        <f t="shared" si="23"/>
        <v>無回答</v>
      </c>
      <c r="U46" s="41"/>
    </row>
    <row r="47" spans="1:21" ht="13.5" customHeight="1" x14ac:dyDescent="0.2">
      <c r="A47" s="270" t="str">
        <f>A32</f>
        <v>全体（n = 688 ）　</v>
      </c>
      <c r="B47" s="32">
        <v>688</v>
      </c>
      <c r="C47" s="29">
        <v>79</v>
      </c>
      <c r="D47" s="30">
        <v>140</v>
      </c>
      <c r="E47" s="30">
        <v>30</v>
      </c>
      <c r="F47" s="30">
        <v>246</v>
      </c>
      <c r="G47" s="30">
        <v>150</v>
      </c>
      <c r="H47" s="30">
        <v>14</v>
      </c>
      <c r="I47" s="31">
        <v>29</v>
      </c>
      <c r="J47" s="188" t="s">
        <v>198</v>
      </c>
      <c r="K47" s="270" t="str">
        <f t="shared" si="23"/>
        <v>全体（n = 688 ）　</v>
      </c>
      <c r="L47" s="101">
        <f t="shared" si="23"/>
        <v>688</v>
      </c>
      <c r="M47" s="109">
        <f t="shared" si="23"/>
        <v>79</v>
      </c>
      <c r="N47" s="110">
        <f t="shared" si="23"/>
        <v>140</v>
      </c>
      <c r="O47" s="111">
        <f t="shared" si="23"/>
        <v>30</v>
      </c>
      <c r="P47" s="110">
        <f t="shared" si="23"/>
        <v>246</v>
      </c>
      <c r="Q47" s="111">
        <f t="shared" si="23"/>
        <v>150</v>
      </c>
      <c r="R47" s="112">
        <f t="shared" si="23"/>
        <v>14</v>
      </c>
      <c r="S47" s="112">
        <f t="shared" si="23"/>
        <v>29</v>
      </c>
      <c r="U47" s="41"/>
    </row>
    <row r="48" spans="1:21" x14ac:dyDescent="0.2">
      <c r="A48" s="271"/>
      <c r="B48" s="33">
        <v>100</v>
      </c>
      <c r="C48" s="18">
        <v>11.5</v>
      </c>
      <c r="D48" s="185">
        <v>20.3</v>
      </c>
      <c r="E48" s="185">
        <v>4.4000000000000004</v>
      </c>
      <c r="F48" s="185">
        <v>35.799999999999997</v>
      </c>
      <c r="G48" s="185">
        <v>21.8</v>
      </c>
      <c r="H48" s="185">
        <v>2</v>
      </c>
      <c r="I48" s="186">
        <v>4.2</v>
      </c>
      <c r="J48" s="21" t="s">
        <v>30</v>
      </c>
      <c r="K48" s="271"/>
      <c r="L48" s="102">
        <f t="shared" ref="L48:S50" si="24">B48</f>
        <v>100</v>
      </c>
      <c r="M48" s="113">
        <f t="shared" si="24"/>
        <v>11.5</v>
      </c>
      <c r="N48" s="114">
        <f t="shared" si="24"/>
        <v>20.3</v>
      </c>
      <c r="O48" s="115">
        <f t="shared" si="24"/>
        <v>4.4000000000000004</v>
      </c>
      <c r="P48" s="114">
        <f t="shared" si="24"/>
        <v>35.799999999999997</v>
      </c>
      <c r="Q48" s="115">
        <f t="shared" si="24"/>
        <v>21.8</v>
      </c>
      <c r="R48" s="116">
        <f t="shared" si="24"/>
        <v>2</v>
      </c>
      <c r="S48" s="116">
        <f t="shared" si="24"/>
        <v>4.2</v>
      </c>
      <c r="U48" s="41"/>
    </row>
    <row r="49" spans="1:21" ht="13.5" customHeight="1" x14ac:dyDescent="0.2">
      <c r="A49" s="260" t="str">
        <f>"自営業（n = "&amp;TEXT(B49,"#,###")&amp;" ）　"</f>
        <v>自営業（n = 49 ）　</v>
      </c>
      <c r="B49" s="32">
        <v>49</v>
      </c>
      <c r="C49" s="26">
        <v>5</v>
      </c>
      <c r="D49" s="27">
        <v>11</v>
      </c>
      <c r="E49" s="27">
        <v>1</v>
      </c>
      <c r="F49" s="27">
        <v>15</v>
      </c>
      <c r="G49" s="27">
        <v>13</v>
      </c>
      <c r="H49" s="27">
        <v>1</v>
      </c>
      <c r="I49" s="28">
        <v>3</v>
      </c>
      <c r="J49" s="235">
        <v>1</v>
      </c>
      <c r="K49" s="270" t="str">
        <f>A49</f>
        <v>自営業（n = 49 ）　</v>
      </c>
      <c r="L49" s="101">
        <f t="shared" si="24"/>
        <v>49</v>
      </c>
      <c r="M49" s="109">
        <f t="shared" si="24"/>
        <v>5</v>
      </c>
      <c r="N49" s="110">
        <f t="shared" si="24"/>
        <v>11</v>
      </c>
      <c r="O49" s="111">
        <f t="shared" si="24"/>
        <v>1</v>
      </c>
      <c r="P49" s="110">
        <f t="shared" si="24"/>
        <v>15</v>
      </c>
      <c r="Q49" s="111">
        <f t="shared" si="24"/>
        <v>13</v>
      </c>
      <c r="R49" s="112">
        <f t="shared" si="24"/>
        <v>1</v>
      </c>
      <c r="S49" s="112">
        <f t="shared" si="24"/>
        <v>3</v>
      </c>
      <c r="U49" s="41"/>
    </row>
    <row r="50" spans="1:21" x14ac:dyDescent="0.2">
      <c r="A50" s="261"/>
      <c r="B50" s="33">
        <v>100</v>
      </c>
      <c r="C50" s="18">
        <v>10.199999999999999</v>
      </c>
      <c r="D50" s="185">
        <v>22.4</v>
      </c>
      <c r="E50" s="185">
        <v>2</v>
      </c>
      <c r="F50" s="185">
        <v>30.6</v>
      </c>
      <c r="G50" s="185">
        <v>26.5</v>
      </c>
      <c r="H50" s="185">
        <v>2</v>
      </c>
      <c r="I50" s="186">
        <v>6.1</v>
      </c>
      <c r="J50" s="21"/>
      <c r="K50" s="271"/>
      <c r="L50" s="102">
        <f t="shared" si="24"/>
        <v>100</v>
      </c>
      <c r="M50" s="113">
        <f t="shared" si="24"/>
        <v>10.199999999999999</v>
      </c>
      <c r="N50" s="114">
        <f t="shared" si="24"/>
        <v>22.4</v>
      </c>
      <c r="O50" s="115">
        <f t="shared" si="24"/>
        <v>2</v>
      </c>
      <c r="P50" s="114">
        <f t="shared" si="24"/>
        <v>30.6</v>
      </c>
      <c r="Q50" s="115">
        <f t="shared" si="24"/>
        <v>26.5</v>
      </c>
      <c r="R50" s="116">
        <f t="shared" si="24"/>
        <v>2</v>
      </c>
      <c r="S50" s="116">
        <f t="shared" si="24"/>
        <v>6.1</v>
      </c>
      <c r="U50" s="41"/>
    </row>
    <row r="51" spans="1:21" ht="13.5" customHeight="1" x14ac:dyDescent="0.2">
      <c r="A51" s="260" t="str">
        <f>"自由業(※1)（n = "&amp;TEXT(B51,"#,###")&amp;" ）　"</f>
        <v>自由業(※1)（n = 5 ）　</v>
      </c>
      <c r="B51" s="32">
        <v>5</v>
      </c>
      <c r="C51" s="26">
        <v>0</v>
      </c>
      <c r="D51" s="27">
        <v>1</v>
      </c>
      <c r="E51" s="27">
        <v>1</v>
      </c>
      <c r="F51" s="27">
        <v>3</v>
      </c>
      <c r="G51" s="27">
        <v>0</v>
      </c>
      <c r="H51" s="27">
        <v>0</v>
      </c>
      <c r="I51" s="28">
        <v>0</v>
      </c>
      <c r="J51" s="235">
        <v>2</v>
      </c>
      <c r="K51" s="270" t="str">
        <f t="shared" ref="K51:S51" si="25">A53</f>
        <v>会社・団体役員（n = 69 ）　</v>
      </c>
      <c r="L51" s="101">
        <f t="shared" si="25"/>
        <v>69</v>
      </c>
      <c r="M51" s="109">
        <f t="shared" si="25"/>
        <v>8</v>
      </c>
      <c r="N51" s="110">
        <f t="shared" si="25"/>
        <v>14</v>
      </c>
      <c r="O51" s="111">
        <f t="shared" si="25"/>
        <v>6</v>
      </c>
      <c r="P51" s="110">
        <f t="shared" si="25"/>
        <v>22</v>
      </c>
      <c r="Q51" s="111">
        <f t="shared" si="25"/>
        <v>15</v>
      </c>
      <c r="R51" s="112">
        <f t="shared" si="25"/>
        <v>3</v>
      </c>
      <c r="S51" s="112">
        <f t="shared" si="25"/>
        <v>1</v>
      </c>
      <c r="U51" s="41"/>
    </row>
    <row r="52" spans="1:21" x14ac:dyDescent="0.2">
      <c r="A52" s="261"/>
      <c r="B52" s="33">
        <v>100</v>
      </c>
      <c r="C52" s="18">
        <v>0</v>
      </c>
      <c r="D52" s="185">
        <v>20</v>
      </c>
      <c r="E52" s="185">
        <v>20</v>
      </c>
      <c r="F52" s="185">
        <v>60</v>
      </c>
      <c r="G52" s="185">
        <v>0</v>
      </c>
      <c r="H52" s="185">
        <v>0</v>
      </c>
      <c r="I52" s="186">
        <v>0</v>
      </c>
      <c r="J52" s="17"/>
      <c r="K52" s="271"/>
      <c r="L52" s="102">
        <f t="shared" ref="L52:S56" si="26">B54</f>
        <v>100</v>
      </c>
      <c r="M52" s="113">
        <f t="shared" si="26"/>
        <v>11.6</v>
      </c>
      <c r="N52" s="114">
        <f t="shared" si="26"/>
        <v>20.3</v>
      </c>
      <c r="O52" s="115">
        <f t="shared" si="26"/>
        <v>8.6999999999999993</v>
      </c>
      <c r="P52" s="114">
        <f t="shared" si="26"/>
        <v>31.9</v>
      </c>
      <c r="Q52" s="115">
        <f t="shared" si="26"/>
        <v>21.7</v>
      </c>
      <c r="R52" s="116">
        <f t="shared" si="26"/>
        <v>4.3</v>
      </c>
      <c r="S52" s="116">
        <f t="shared" si="26"/>
        <v>1.4</v>
      </c>
      <c r="U52" s="41"/>
    </row>
    <row r="53" spans="1:21" ht="13.5" customHeight="1" x14ac:dyDescent="0.2">
      <c r="A53" s="260" t="str">
        <f>"会社・団体役員（n = "&amp;TEXT(B53,"#,###")&amp;" ）　"</f>
        <v>会社・団体役員（n = 69 ）　</v>
      </c>
      <c r="B53" s="32">
        <v>69</v>
      </c>
      <c r="C53" s="26">
        <v>8</v>
      </c>
      <c r="D53" s="27">
        <v>14</v>
      </c>
      <c r="E53" s="27">
        <v>6</v>
      </c>
      <c r="F53" s="27">
        <v>22</v>
      </c>
      <c r="G53" s="27">
        <v>15</v>
      </c>
      <c r="H53" s="27">
        <v>3</v>
      </c>
      <c r="I53" s="28">
        <v>1</v>
      </c>
      <c r="J53" s="235">
        <v>3</v>
      </c>
      <c r="K53" s="272" t="str">
        <f>A55</f>
        <v>正規の従業員・職員（n = 176 ）　</v>
      </c>
      <c r="L53" s="101">
        <f t="shared" si="26"/>
        <v>176</v>
      </c>
      <c r="M53" s="109">
        <f t="shared" si="26"/>
        <v>19</v>
      </c>
      <c r="N53" s="110">
        <f t="shared" si="26"/>
        <v>41</v>
      </c>
      <c r="O53" s="111">
        <f t="shared" si="26"/>
        <v>6</v>
      </c>
      <c r="P53" s="110">
        <f t="shared" si="26"/>
        <v>51</v>
      </c>
      <c r="Q53" s="111">
        <f t="shared" si="26"/>
        <v>51</v>
      </c>
      <c r="R53" s="112">
        <f t="shared" si="26"/>
        <v>3</v>
      </c>
      <c r="S53" s="112">
        <f t="shared" si="26"/>
        <v>5</v>
      </c>
      <c r="U53" s="41"/>
    </row>
    <row r="54" spans="1:21" x14ac:dyDescent="0.2">
      <c r="A54" s="261"/>
      <c r="B54" s="33">
        <v>100</v>
      </c>
      <c r="C54" s="18">
        <v>11.6</v>
      </c>
      <c r="D54" s="185">
        <v>20.3</v>
      </c>
      <c r="E54" s="185">
        <v>8.6999999999999993</v>
      </c>
      <c r="F54" s="185">
        <v>31.9</v>
      </c>
      <c r="G54" s="185">
        <v>21.7</v>
      </c>
      <c r="H54" s="185">
        <v>4.3</v>
      </c>
      <c r="I54" s="186">
        <v>1.4</v>
      </c>
      <c r="J54" s="17"/>
      <c r="K54" s="273"/>
      <c r="L54" s="102">
        <f t="shared" si="26"/>
        <v>100</v>
      </c>
      <c r="M54" s="113">
        <f t="shared" si="26"/>
        <v>10.8</v>
      </c>
      <c r="N54" s="114">
        <f t="shared" si="26"/>
        <v>23.3</v>
      </c>
      <c r="O54" s="115">
        <f t="shared" si="26"/>
        <v>3.4</v>
      </c>
      <c r="P54" s="114">
        <f t="shared" si="26"/>
        <v>29</v>
      </c>
      <c r="Q54" s="115">
        <f t="shared" si="26"/>
        <v>29</v>
      </c>
      <c r="R54" s="116">
        <f t="shared" si="26"/>
        <v>1.7</v>
      </c>
      <c r="S54" s="116">
        <f t="shared" si="26"/>
        <v>2.8</v>
      </c>
      <c r="U54" s="41"/>
    </row>
    <row r="55" spans="1:21" ht="13.5" customHeight="1" x14ac:dyDescent="0.2">
      <c r="A55" s="260" t="str">
        <f>"正規の従業員・職員（n = "&amp;TEXT(B55,"#,###")&amp;" ）　"</f>
        <v>正規の従業員・職員（n = 176 ）　</v>
      </c>
      <c r="B55" s="32">
        <v>176</v>
      </c>
      <c r="C55" s="26">
        <v>19</v>
      </c>
      <c r="D55" s="27">
        <v>41</v>
      </c>
      <c r="E55" s="27">
        <v>6</v>
      </c>
      <c r="F55" s="27">
        <v>51</v>
      </c>
      <c r="G55" s="27">
        <v>51</v>
      </c>
      <c r="H55" s="27">
        <v>3</v>
      </c>
      <c r="I55" s="28">
        <v>5</v>
      </c>
      <c r="J55" s="235">
        <v>4</v>
      </c>
      <c r="K55" s="266" t="str">
        <f>A57</f>
        <v>パートタイム・アルバイト・派遣（n = 132 ）　</v>
      </c>
      <c r="L55" s="101">
        <f t="shared" si="26"/>
        <v>132</v>
      </c>
      <c r="M55" s="109">
        <f t="shared" si="26"/>
        <v>11</v>
      </c>
      <c r="N55" s="110">
        <f t="shared" si="26"/>
        <v>28</v>
      </c>
      <c r="O55" s="111">
        <f t="shared" si="26"/>
        <v>6</v>
      </c>
      <c r="P55" s="110">
        <f t="shared" si="26"/>
        <v>49</v>
      </c>
      <c r="Q55" s="111">
        <f t="shared" si="26"/>
        <v>29</v>
      </c>
      <c r="R55" s="112">
        <f t="shared" si="26"/>
        <v>2</v>
      </c>
      <c r="S55" s="112">
        <f t="shared" si="26"/>
        <v>7</v>
      </c>
      <c r="U55" s="41"/>
    </row>
    <row r="56" spans="1:21" x14ac:dyDescent="0.2">
      <c r="A56" s="261"/>
      <c r="B56" s="33">
        <v>100</v>
      </c>
      <c r="C56" s="18">
        <v>10.8</v>
      </c>
      <c r="D56" s="185">
        <v>23.3</v>
      </c>
      <c r="E56" s="185">
        <v>3.4</v>
      </c>
      <c r="F56" s="185">
        <v>29</v>
      </c>
      <c r="G56" s="185">
        <v>29</v>
      </c>
      <c r="H56" s="185">
        <v>1.7</v>
      </c>
      <c r="I56" s="186">
        <v>2.8</v>
      </c>
      <c r="J56" s="17"/>
      <c r="K56" s="267"/>
      <c r="L56" s="102">
        <f t="shared" si="26"/>
        <v>100</v>
      </c>
      <c r="M56" s="113">
        <f t="shared" si="26"/>
        <v>8.3000000000000007</v>
      </c>
      <c r="N56" s="114">
        <f t="shared" si="26"/>
        <v>21.2</v>
      </c>
      <c r="O56" s="115">
        <f t="shared" si="26"/>
        <v>4.5</v>
      </c>
      <c r="P56" s="114">
        <f t="shared" si="26"/>
        <v>37.1</v>
      </c>
      <c r="Q56" s="115">
        <f t="shared" si="26"/>
        <v>22</v>
      </c>
      <c r="R56" s="116">
        <f t="shared" si="26"/>
        <v>1.5</v>
      </c>
      <c r="S56" s="116">
        <f t="shared" si="26"/>
        <v>5.3</v>
      </c>
      <c r="U56" s="41"/>
    </row>
    <row r="57" spans="1:21" ht="13.5" customHeight="1" x14ac:dyDescent="0.2">
      <c r="A57" s="260" t="str">
        <f>"パートタイム・アルバイト・派遣（n = "&amp;TEXT(B57,"#,###")&amp;" ）　"</f>
        <v>パートタイム・アルバイト・派遣（n = 132 ）　</v>
      </c>
      <c r="B57" s="32">
        <v>132</v>
      </c>
      <c r="C57" s="26">
        <v>11</v>
      </c>
      <c r="D57" s="27">
        <v>28</v>
      </c>
      <c r="E57" s="27">
        <v>6</v>
      </c>
      <c r="F57" s="27">
        <v>49</v>
      </c>
      <c r="G57" s="27">
        <v>29</v>
      </c>
      <c r="H57" s="27">
        <v>2</v>
      </c>
      <c r="I57" s="28">
        <v>7</v>
      </c>
      <c r="J57" s="235">
        <v>5</v>
      </c>
      <c r="K57" s="270" t="str">
        <f t="shared" ref="K57:S57" si="27">A61</f>
        <v>家事従事（n = 66 ）　</v>
      </c>
      <c r="L57" s="101">
        <f t="shared" si="27"/>
        <v>66</v>
      </c>
      <c r="M57" s="109">
        <f t="shared" si="27"/>
        <v>10</v>
      </c>
      <c r="N57" s="110">
        <f t="shared" si="27"/>
        <v>8</v>
      </c>
      <c r="O57" s="111">
        <f t="shared" si="27"/>
        <v>2</v>
      </c>
      <c r="P57" s="110">
        <f t="shared" si="27"/>
        <v>35</v>
      </c>
      <c r="Q57" s="111">
        <f t="shared" si="27"/>
        <v>9</v>
      </c>
      <c r="R57" s="112">
        <f t="shared" si="27"/>
        <v>0</v>
      </c>
      <c r="S57" s="112">
        <f t="shared" si="27"/>
        <v>2</v>
      </c>
      <c r="U57" s="41"/>
    </row>
    <row r="58" spans="1:21" x14ac:dyDescent="0.2">
      <c r="A58" s="261"/>
      <c r="B58" s="33">
        <v>100</v>
      </c>
      <c r="C58" s="18">
        <v>8.3000000000000007</v>
      </c>
      <c r="D58" s="185">
        <v>21.2</v>
      </c>
      <c r="E58" s="185">
        <v>4.5</v>
      </c>
      <c r="F58" s="185">
        <v>37.1</v>
      </c>
      <c r="G58" s="185">
        <v>22</v>
      </c>
      <c r="H58" s="185">
        <v>1.5</v>
      </c>
      <c r="I58" s="186">
        <v>5.3</v>
      </c>
      <c r="J58" s="17"/>
      <c r="K58" s="271"/>
      <c r="L58" s="102">
        <f t="shared" ref="L58:S60" si="28">B62</f>
        <v>100</v>
      </c>
      <c r="M58" s="113">
        <f t="shared" si="28"/>
        <v>15.2</v>
      </c>
      <c r="N58" s="114">
        <f t="shared" si="28"/>
        <v>12.1</v>
      </c>
      <c r="O58" s="115">
        <f t="shared" si="28"/>
        <v>3</v>
      </c>
      <c r="P58" s="114">
        <f t="shared" si="28"/>
        <v>53</v>
      </c>
      <c r="Q58" s="115">
        <f t="shared" si="28"/>
        <v>13.6</v>
      </c>
      <c r="R58" s="116">
        <f t="shared" si="28"/>
        <v>0</v>
      </c>
      <c r="S58" s="116">
        <f t="shared" si="28"/>
        <v>3</v>
      </c>
      <c r="U58" s="41"/>
    </row>
    <row r="59" spans="1:21" ht="13.5" customHeight="1" x14ac:dyDescent="0.2">
      <c r="A59" s="260" t="str">
        <f>"学生（n = "&amp;TEXT(B59,"#,###")&amp;" ）　"</f>
        <v>学生（n = 20 ）　</v>
      </c>
      <c r="B59" s="32">
        <v>20</v>
      </c>
      <c r="C59" s="26">
        <v>8</v>
      </c>
      <c r="D59" s="27">
        <v>3</v>
      </c>
      <c r="E59" s="27">
        <v>0</v>
      </c>
      <c r="F59" s="27">
        <v>4</v>
      </c>
      <c r="G59" s="27">
        <v>5</v>
      </c>
      <c r="H59" s="27">
        <v>0</v>
      </c>
      <c r="I59" s="28">
        <v>0</v>
      </c>
      <c r="J59" s="235">
        <v>6</v>
      </c>
      <c r="K59" s="270" t="str">
        <f>A63</f>
        <v>無職（n = 144 ）　</v>
      </c>
      <c r="L59" s="101">
        <f t="shared" si="28"/>
        <v>144</v>
      </c>
      <c r="M59" s="109">
        <f t="shared" si="28"/>
        <v>16</v>
      </c>
      <c r="N59" s="110">
        <f t="shared" si="28"/>
        <v>30</v>
      </c>
      <c r="O59" s="111">
        <f t="shared" si="28"/>
        <v>7</v>
      </c>
      <c r="P59" s="110">
        <f t="shared" si="28"/>
        <v>57</v>
      </c>
      <c r="Q59" s="111">
        <f t="shared" si="28"/>
        <v>22</v>
      </c>
      <c r="R59" s="112">
        <f t="shared" si="28"/>
        <v>4</v>
      </c>
      <c r="S59" s="112">
        <f t="shared" si="28"/>
        <v>8</v>
      </c>
      <c r="U59" s="41"/>
    </row>
    <row r="60" spans="1:21" x14ac:dyDescent="0.2">
      <c r="A60" s="261"/>
      <c r="B60" s="33">
        <v>100</v>
      </c>
      <c r="C60" s="18">
        <v>40</v>
      </c>
      <c r="D60" s="185">
        <v>15</v>
      </c>
      <c r="E60" s="185">
        <v>0</v>
      </c>
      <c r="F60" s="185">
        <v>20</v>
      </c>
      <c r="G60" s="185">
        <v>25</v>
      </c>
      <c r="H60" s="185">
        <v>0</v>
      </c>
      <c r="I60" s="186">
        <v>0</v>
      </c>
      <c r="J60" s="17"/>
      <c r="K60" s="271"/>
      <c r="L60" s="102">
        <f t="shared" si="28"/>
        <v>100</v>
      </c>
      <c r="M60" s="113">
        <f t="shared" si="28"/>
        <v>11.1</v>
      </c>
      <c r="N60" s="114">
        <f t="shared" si="28"/>
        <v>20.8</v>
      </c>
      <c r="O60" s="115">
        <f t="shared" si="28"/>
        <v>4.9000000000000004</v>
      </c>
      <c r="P60" s="114">
        <f t="shared" si="28"/>
        <v>39.6</v>
      </c>
      <c r="Q60" s="115">
        <f t="shared" si="28"/>
        <v>15.3</v>
      </c>
      <c r="R60" s="116">
        <f t="shared" si="28"/>
        <v>2.8</v>
      </c>
      <c r="S60" s="116">
        <f t="shared" si="28"/>
        <v>5.6</v>
      </c>
      <c r="U60" s="41"/>
    </row>
    <row r="61" spans="1:21" ht="13.5" customHeight="1" x14ac:dyDescent="0.2">
      <c r="A61" s="260" t="str">
        <f>"家事従事（n = "&amp;TEXT(B61,"#,###")&amp;" ）　"</f>
        <v>家事従事（n = 66 ）　</v>
      </c>
      <c r="B61" s="32">
        <v>66</v>
      </c>
      <c r="C61" s="26">
        <v>10</v>
      </c>
      <c r="D61" s="27">
        <v>8</v>
      </c>
      <c r="E61" s="27">
        <v>2</v>
      </c>
      <c r="F61" s="27">
        <v>35</v>
      </c>
      <c r="G61" s="27">
        <v>9</v>
      </c>
      <c r="H61" s="27">
        <v>0</v>
      </c>
      <c r="I61" s="28">
        <v>2</v>
      </c>
      <c r="J61" s="235">
        <v>7</v>
      </c>
      <c r="K61" s="260" t="str">
        <f>"その他（n = "&amp;TEXT(L61,"#,###")&amp;" ）　"</f>
        <v>その他（n = 40 ）　</v>
      </c>
      <c r="L61" s="101">
        <f t="shared" ref="L61:S61" si="29">B51+B59+B65</f>
        <v>40</v>
      </c>
      <c r="M61" s="109">
        <f t="shared" si="29"/>
        <v>8</v>
      </c>
      <c r="N61" s="110">
        <f t="shared" si="29"/>
        <v>7</v>
      </c>
      <c r="O61" s="111">
        <f t="shared" si="29"/>
        <v>1</v>
      </c>
      <c r="P61" s="110">
        <f t="shared" si="29"/>
        <v>11</v>
      </c>
      <c r="Q61" s="111">
        <f t="shared" si="29"/>
        <v>11</v>
      </c>
      <c r="R61" s="112">
        <f t="shared" si="29"/>
        <v>0</v>
      </c>
      <c r="S61" s="112">
        <f t="shared" si="29"/>
        <v>2</v>
      </c>
      <c r="U61" s="41"/>
    </row>
    <row r="62" spans="1:21" ht="13.5" customHeight="1" x14ac:dyDescent="0.2">
      <c r="A62" s="261"/>
      <c r="B62" s="33">
        <v>100</v>
      </c>
      <c r="C62" s="18">
        <v>15.2</v>
      </c>
      <c r="D62" s="185">
        <v>12.1</v>
      </c>
      <c r="E62" s="185">
        <v>3</v>
      </c>
      <c r="F62" s="185">
        <v>53</v>
      </c>
      <c r="G62" s="185">
        <v>13.6</v>
      </c>
      <c r="H62" s="185">
        <v>0</v>
      </c>
      <c r="I62" s="186">
        <v>3</v>
      </c>
      <c r="J62" s="17"/>
      <c r="K62" s="261"/>
      <c r="L62" s="102">
        <f>L61/L47*100</f>
        <v>5.8139534883720927</v>
      </c>
      <c r="M62" s="113">
        <f t="shared" ref="M62:S62" si="30">M61/$L$61*100</f>
        <v>20</v>
      </c>
      <c r="N62" s="114">
        <f t="shared" si="30"/>
        <v>17.5</v>
      </c>
      <c r="O62" s="115">
        <f t="shared" si="30"/>
        <v>2.5</v>
      </c>
      <c r="P62" s="114">
        <f t="shared" si="30"/>
        <v>27.500000000000004</v>
      </c>
      <c r="Q62" s="115">
        <f t="shared" si="30"/>
        <v>27.500000000000004</v>
      </c>
      <c r="R62" s="116">
        <f t="shared" si="30"/>
        <v>0</v>
      </c>
      <c r="S62" s="116">
        <f t="shared" si="30"/>
        <v>5</v>
      </c>
      <c r="U62" s="41"/>
    </row>
    <row r="63" spans="1:21" ht="13.5" customHeight="1" x14ac:dyDescent="0.2">
      <c r="A63" s="260" t="str">
        <f>"無職（n = "&amp;TEXT(B63,"#,###")&amp;" ）　"</f>
        <v>無職（n = 144 ）　</v>
      </c>
      <c r="B63" s="32">
        <v>144</v>
      </c>
      <c r="C63" s="26">
        <v>16</v>
      </c>
      <c r="D63" s="27">
        <v>30</v>
      </c>
      <c r="E63" s="27">
        <v>7</v>
      </c>
      <c r="F63" s="27">
        <v>57</v>
      </c>
      <c r="G63" s="27">
        <v>22</v>
      </c>
      <c r="H63" s="27">
        <v>4</v>
      </c>
      <c r="I63" s="28">
        <v>8</v>
      </c>
      <c r="J63" s="235">
        <v>8</v>
      </c>
      <c r="K63" s="262" t="s">
        <v>33</v>
      </c>
      <c r="L63" s="20"/>
      <c r="M63" s="20"/>
      <c r="N63" s="20"/>
      <c r="O63" s="4"/>
      <c r="P63" s="4"/>
      <c r="Q63" s="4"/>
      <c r="T63" s="41"/>
    </row>
    <row r="64" spans="1:21" ht="13.5" customHeight="1" x14ac:dyDescent="0.2">
      <c r="A64" s="261"/>
      <c r="B64" s="33">
        <v>100</v>
      </c>
      <c r="C64" s="18">
        <v>11.1</v>
      </c>
      <c r="D64" s="185">
        <v>20.8</v>
      </c>
      <c r="E64" s="185">
        <v>4.9000000000000004</v>
      </c>
      <c r="F64" s="185">
        <v>39.6</v>
      </c>
      <c r="G64" s="185">
        <v>15.3</v>
      </c>
      <c r="H64" s="185">
        <v>2.8</v>
      </c>
      <c r="I64" s="186">
        <v>5.6</v>
      </c>
      <c r="J64" s="17"/>
      <c r="K64" s="263"/>
      <c r="L64" s="7"/>
      <c r="M64" s="7"/>
      <c r="N64" s="7"/>
      <c r="O64" s="7"/>
      <c r="P64" s="7"/>
      <c r="Q64" s="7"/>
      <c r="T64" s="41"/>
    </row>
    <row r="65" spans="1:21" ht="13.5" customHeight="1" x14ac:dyDescent="0.2">
      <c r="A65" s="260" t="str">
        <f>"その他（n = "&amp;TEXT(B65,"#,###")&amp;" ）　"</f>
        <v>その他（n = 15 ）　</v>
      </c>
      <c r="B65" s="32">
        <v>15</v>
      </c>
      <c r="C65" s="26">
        <v>0</v>
      </c>
      <c r="D65" s="27">
        <v>3</v>
      </c>
      <c r="E65" s="27">
        <v>0</v>
      </c>
      <c r="F65" s="27">
        <v>4</v>
      </c>
      <c r="G65" s="27">
        <v>6</v>
      </c>
      <c r="H65" s="27">
        <v>0</v>
      </c>
      <c r="I65" s="28">
        <v>2</v>
      </c>
      <c r="J65" s="235">
        <v>9</v>
      </c>
      <c r="K65" s="10" t="str">
        <f>K46</f>
        <v>【職業別】</v>
      </c>
      <c r="L65" s="49" t="str">
        <f t="shared" ref="L65:R65" si="31">M46</f>
        <v>県の行政そのものに興味がないから</v>
      </c>
      <c r="M65" s="50" t="str">
        <f t="shared" si="31"/>
        <v>県がどのような仕事をしているのか知らないから</v>
      </c>
      <c r="N65" s="49" t="str">
        <f t="shared" si="31"/>
        <v>県の仕事は、自分に関係がないから</v>
      </c>
      <c r="O65" s="50" t="str">
        <f t="shared" si="31"/>
        <v>県の施設を利用したり、県の仕事に接する機会が少ないから</v>
      </c>
      <c r="P65" s="50" t="str">
        <f t="shared" si="31"/>
        <v>自分たちの意見が反映されるとは思えないから</v>
      </c>
      <c r="Q65" s="51" t="str">
        <f t="shared" si="31"/>
        <v>その他</v>
      </c>
      <c r="R65" s="51" t="str">
        <f t="shared" si="31"/>
        <v>無回答</v>
      </c>
      <c r="S65" s="39"/>
      <c r="T65" s="39"/>
      <c r="U65" s="42"/>
    </row>
    <row r="66" spans="1:21" ht="13.5" customHeight="1" x14ac:dyDescent="0.2">
      <c r="A66" s="261"/>
      <c r="B66" s="33">
        <v>100</v>
      </c>
      <c r="C66" s="18">
        <v>0</v>
      </c>
      <c r="D66" s="185">
        <v>20</v>
      </c>
      <c r="E66" s="185">
        <v>0</v>
      </c>
      <c r="F66" s="185">
        <v>26.7</v>
      </c>
      <c r="G66" s="185">
        <v>40</v>
      </c>
      <c r="H66" s="185">
        <v>0</v>
      </c>
      <c r="I66" s="186">
        <v>13.3</v>
      </c>
      <c r="J66" s="17"/>
      <c r="K66" s="55" t="str">
        <f>K47</f>
        <v>全体（n = 688 ）　</v>
      </c>
      <c r="L66" s="59">
        <f t="shared" ref="L66:R66" si="32">M48</f>
        <v>11.5</v>
      </c>
      <c r="M66" s="60">
        <f t="shared" si="32"/>
        <v>20.3</v>
      </c>
      <c r="N66" s="59">
        <f t="shared" si="32"/>
        <v>4.4000000000000004</v>
      </c>
      <c r="O66" s="60">
        <f t="shared" si="32"/>
        <v>35.799999999999997</v>
      </c>
      <c r="P66" s="60">
        <f t="shared" si="32"/>
        <v>21.8</v>
      </c>
      <c r="Q66" s="61">
        <f t="shared" si="32"/>
        <v>2</v>
      </c>
      <c r="R66" s="61">
        <f t="shared" si="32"/>
        <v>4.2</v>
      </c>
      <c r="S66" s="22"/>
      <c r="T66" s="22"/>
      <c r="U66" s="23"/>
    </row>
    <row r="67" spans="1:21" ht="13.5" customHeight="1" x14ac:dyDescent="0.2">
      <c r="K67" s="70" t="str">
        <f>K49</f>
        <v>自営業（n = 49 ）　</v>
      </c>
      <c r="L67" s="73">
        <f t="shared" ref="L67:R67" si="33">M50</f>
        <v>10.199999999999999</v>
      </c>
      <c r="M67" s="74">
        <f t="shared" si="33"/>
        <v>22.4</v>
      </c>
      <c r="N67" s="73">
        <f t="shared" si="33"/>
        <v>2</v>
      </c>
      <c r="O67" s="74">
        <f t="shared" si="33"/>
        <v>30.6</v>
      </c>
      <c r="P67" s="74">
        <f t="shared" si="33"/>
        <v>26.5</v>
      </c>
      <c r="Q67" s="75">
        <f t="shared" si="33"/>
        <v>2</v>
      </c>
      <c r="R67" s="75">
        <f t="shared" si="33"/>
        <v>6.1</v>
      </c>
      <c r="S67" s="22"/>
      <c r="T67" s="22"/>
      <c r="U67" s="23"/>
    </row>
    <row r="68" spans="1:21" ht="13.5" customHeight="1" x14ac:dyDescent="0.2">
      <c r="K68" s="71" t="str">
        <f>K51</f>
        <v>会社・団体役員（n = 69 ）　</v>
      </c>
      <c r="L68" s="77">
        <f t="shared" ref="L68:R68" si="34">M52</f>
        <v>11.6</v>
      </c>
      <c r="M68" s="78">
        <f t="shared" si="34"/>
        <v>20.3</v>
      </c>
      <c r="N68" s="77">
        <f t="shared" si="34"/>
        <v>8.6999999999999993</v>
      </c>
      <c r="O68" s="78">
        <f t="shared" si="34"/>
        <v>31.9</v>
      </c>
      <c r="P68" s="78">
        <f t="shared" si="34"/>
        <v>21.7</v>
      </c>
      <c r="Q68" s="79">
        <f t="shared" si="34"/>
        <v>4.3</v>
      </c>
      <c r="R68" s="79">
        <f t="shared" si="34"/>
        <v>1.4</v>
      </c>
      <c r="S68" s="22"/>
      <c r="T68" s="22"/>
      <c r="U68" s="23"/>
    </row>
    <row r="69" spans="1:21" ht="13.5" customHeight="1" x14ac:dyDescent="0.2">
      <c r="K69" s="71" t="str">
        <f>K53</f>
        <v>正規の従業員・職員（n = 176 ）　</v>
      </c>
      <c r="L69" s="77">
        <f t="shared" ref="L69:R69" si="35">M54</f>
        <v>10.8</v>
      </c>
      <c r="M69" s="78">
        <f t="shared" si="35"/>
        <v>23.3</v>
      </c>
      <c r="N69" s="77">
        <f t="shared" si="35"/>
        <v>3.4</v>
      </c>
      <c r="O69" s="78">
        <f t="shared" si="35"/>
        <v>29</v>
      </c>
      <c r="P69" s="78">
        <f t="shared" si="35"/>
        <v>29</v>
      </c>
      <c r="Q69" s="79">
        <f t="shared" si="35"/>
        <v>1.7</v>
      </c>
      <c r="R69" s="79">
        <f t="shared" si="35"/>
        <v>2.8</v>
      </c>
      <c r="S69" s="22"/>
      <c r="T69" s="22"/>
      <c r="U69" s="23"/>
    </row>
    <row r="70" spans="1:21" ht="13.5" customHeight="1" x14ac:dyDescent="0.2">
      <c r="K70" s="71" t="str">
        <f>K55</f>
        <v>パートタイム・アルバイト・派遣（n = 132 ）　</v>
      </c>
      <c r="L70" s="77">
        <f t="shared" ref="L70:R70" si="36">M56</f>
        <v>8.3000000000000007</v>
      </c>
      <c r="M70" s="78">
        <f t="shared" si="36"/>
        <v>21.2</v>
      </c>
      <c r="N70" s="77">
        <f t="shared" si="36"/>
        <v>4.5</v>
      </c>
      <c r="O70" s="78">
        <f t="shared" si="36"/>
        <v>37.1</v>
      </c>
      <c r="P70" s="78">
        <f t="shared" si="36"/>
        <v>22</v>
      </c>
      <c r="Q70" s="79">
        <f t="shared" si="36"/>
        <v>1.5</v>
      </c>
      <c r="R70" s="79">
        <f t="shared" si="36"/>
        <v>5.3</v>
      </c>
      <c r="S70" s="22"/>
      <c r="T70" s="22"/>
      <c r="U70" s="23"/>
    </row>
    <row r="71" spans="1:21" ht="13.5" customHeight="1" x14ac:dyDescent="0.2">
      <c r="K71" s="71" t="str">
        <f>K57</f>
        <v>家事従事（n = 66 ）　</v>
      </c>
      <c r="L71" s="77">
        <f t="shared" ref="L71:R71" si="37">M58</f>
        <v>15.2</v>
      </c>
      <c r="M71" s="78">
        <f t="shared" si="37"/>
        <v>12.1</v>
      </c>
      <c r="N71" s="77">
        <f t="shared" si="37"/>
        <v>3</v>
      </c>
      <c r="O71" s="78">
        <f t="shared" si="37"/>
        <v>53</v>
      </c>
      <c r="P71" s="78">
        <f t="shared" si="37"/>
        <v>13.6</v>
      </c>
      <c r="Q71" s="79">
        <f t="shared" si="37"/>
        <v>0</v>
      </c>
      <c r="R71" s="79">
        <f t="shared" si="37"/>
        <v>3</v>
      </c>
      <c r="S71" s="22"/>
      <c r="T71" s="22"/>
      <c r="U71" s="23"/>
    </row>
    <row r="72" spans="1:21" ht="13.5" customHeight="1" x14ac:dyDescent="0.2">
      <c r="K72" s="71" t="str">
        <f>K59</f>
        <v>無職（n = 144 ）　</v>
      </c>
      <c r="L72" s="77">
        <f t="shared" ref="L72:R72" si="38">M60</f>
        <v>11.1</v>
      </c>
      <c r="M72" s="78">
        <f t="shared" si="38"/>
        <v>20.8</v>
      </c>
      <c r="N72" s="77">
        <f t="shared" si="38"/>
        <v>4.9000000000000004</v>
      </c>
      <c r="O72" s="78">
        <f t="shared" si="38"/>
        <v>39.6</v>
      </c>
      <c r="P72" s="78">
        <f t="shared" si="38"/>
        <v>15.3</v>
      </c>
      <c r="Q72" s="79">
        <f t="shared" si="38"/>
        <v>2.8</v>
      </c>
      <c r="R72" s="79">
        <f t="shared" si="38"/>
        <v>5.6</v>
      </c>
      <c r="S72" s="22"/>
      <c r="T72" s="22"/>
      <c r="U72" s="23"/>
    </row>
    <row r="73" spans="1:21" ht="13.5" customHeight="1" x14ac:dyDescent="0.2">
      <c r="K73" s="57" t="str">
        <f>K61</f>
        <v>その他（n = 40 ）　</v>
      </c>
      <c r="L73" s="67">
        <f t="shared" ref="L73:R73" si="39">M62</f>
        <v>20</v>
      </c>
      <c r="M73" s="68">
        <f t="shared" si="39"/>
        <v>17.5</v>
      </c>
      <c r="N73" s="67">
        <f t="shared" si="39"/>
        <v>2.5</v>
      </c>
      <c r="O73" s="68">
        <f t="shared" si="39"/>
        <v>27.500000000000004</v>
      </c>
      <c r="P73" s="68">
        <f t="shared" si="39"/>
        <v>27.500000000000004</v>
      </c>
      <c r="Q73" s="69">
        <f t="shared" si="39"/>
        <v>0</v>
      </c>
      <c r="R73" s="69">
        <f t="shared" si="39"/>
        <v>5</v>
      </c>
      <c r="S73" s="22"/>
      <c r="T73" s="22"/>
      <c r="U73" s="23"/>
    </row>
    <row r="74" spans="1:21" x14ac:dyDescent="0.2">
      <c r="S74" s="41"/>
    </row>
  </sheetData>
  <mergeCells count="36">
    <mergeCell ref="A65:A66"/>
    <mergeCell ref="A59:A60"/>
    <mergeCell ref="K59:K60"/>
    <mergeCell ref="A61:A62"/>
    <mergeCell ref="K61:K62"/>
    <mergeCell ref="A63:A64"/>
    <mergeCell ref="K63:K64"/>
    <mergeCell ref="A53:A54"/>
    <mergeCell ref="K53:K54"/>
    <mergeCell ref="A55:A56"/>
    <mergeCell ref="K55:K56"/>
    <mergeCell ref="A57:A58"/>
    <mergeCell ref="K57:K58"/>
    <mergeCell ref="A47:A48"/>
    <mergeCell ref="K47:K48"/>
    <mergeCell ref="A49:A50"/>
    <mergeCell ref="K49:K50"/>
    <mergeCell ref="A51:A52"/>
    <mergeCell ref="K51:K52"/>
    <mergeCell ref="A21:A22"/>
    <mergeCell ref="A23:A24"/>
    <mergeCell ref="A25:A26"/>
    <mergeCell ref="A27:A28"/>
    <mergeCell ref="A32:A33"/>
    <mergeCell ref="A34:A35"/>
    <mergeCell ref="A36:A37"/>
    <mergeCell ref="A38:A39"/>
    <mergeCell ref="A40:A41"/>
    <mergeCell ref="A42:A43"/>
    <mergeCell ref="A19:A20"/>
    <mergeCell ref="A3:A4"/>
    <mergeCell ref="A5:A6"/>
    <mergeCell ref="A7:A8"/>
    <mergeCell ref="A13:A14"/>
    <mergeCell ref="A17:A18"/>
    <mergeCell ref="A15:A16"/>
  </mergeCells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24A3-1DE9-41D6-9379-2C8A3CF066F0}">
  <sheetPr>
    <tabColor theme="4"/>
  </sheetPr>
  <dimension ref="A1:AQ336"/>
  <sheetViews>
    <sheetView zoomScaleNormal="100" workbookViewId="0"/>
  </sheetViews>
  <sheetFormatPr defaultRowHeight="13.2" x14ac:dyDescent="0.2"/>
  <sheetData>
    <row r="1" spans="1:41" x14ac:dyDescent="0.2">
      <c r="A1" s="3" t="s">
        <v>368</v>
      </c>
      <c r="B1" s="1" t="s">
        <v>367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41" ht="64.8" x14ac:dyDescent="0.2">
      <c r="A2" s="10" t="s">
        <v>20</v>
      </c>
      <c r="B2" s="47" t="s">
        <v>3</v>
      </c>
      <c r="C2" s="48" t="s">
        <v>315</v>
      </c>
      <c r="D2" s="49" t="s">
        <v>308</v>
      </c>
      <c r="E2" s="49" t="s">
        <v>366</v>
      </c>
      <c r="F2" s="49" t="s">
        <v>306</v>
      </c>
      <c r="G2" s="49" t="s">
        <v>286</v>
      </c>
      <c r="H2" s="49" t="s">
        <v>309</v>
      </c>
      <c r="I2" s="49" t="s">
        <v>302</v>
      </c>
      <c r="J2" s="49" t="s">
        <v>312</v>
      </c>
      <c r="K2" s="49" t="s">
        <v>307</v>
      </c>
      <c r="L2" s="49" t="s">
        <v>300</v>
      </c>
      <c r="M2" s="49" t="s">
        <v>281</v>
      </c>
      <c r="N2" s="49" t="s">
        <v>313</v>
      </c>
      <c r="O2" s="49" t="s">
        <v>298</v>
      </c>
      <c r="P2" s="49" t="s">
        <v>287</v>
      </c>
      <c r="Q2" s="50" t="s">
        <v>305</v>
      </c>
      <c r="R2" s="49" t="s">
        <v>292</v>
      </c>
      <c r="S2" s="93" t="s">
        <v>291</v>
      </c>
      <c r="T2" s="93" t="s">
        <v>289</v>
      </c>
      <c r="U2" s="49" t="s">
        <v>311</v>
      </c>
      <c r="V2" s="93" t="s">
        <v>288</v>
      </c>
      <c r="W2" s="49" t="s">
        <v>280</v>
      </c>
      <c r="X2" s="49" t="s">
        <v>285</v>
      </c>
      <c r="Y2" s="49" t="s">
        <v>365</v>
      </c>
      <c r="Z2" s="49" t="s">
        <v>364</v>
      </c>
      <c r="AA2" s="49" t="s">
        <v>284</v>
      </c>
      <c r="AB2" s="49" t="s">
        <v>314</v>
      </c>
      <c r="AC2" s="49" t="s">
        <v>310</v>
      </c>
      <c r="AD2" s="49" t="s">
        <v>363</v>
      </c>
      <c r="AE2" s="49" t="s">
        <v>296</v>
      </c>
      <c r="AF2" s="49" t="s">
        <v>304</v>
      </c>
      <c r="AG2" s="49" t="s">
        <v>301</v>
      </c>
      <c r="AH2" s="49" t="s">
        <v>295</v>
      </c>
      <c r="AI2" s="49" t="s">
        <v>299</v>
      </c>
      <c r="AJ2" s="49" t="s">
        <v>362</v>
      </c>
      <c r="AK2" s="49" t="s">
        <v>282</v>
      </c>
      <c r="AL2" s="49" t="s">
        <v>361</v>
      </c>
      <c r="AM2" s="240" t="s">
        <v>0</v>
      </c>
      <c r="AN2" s="5" t="s">
        <v>117</v>
      </c>
    </row>
    <row r="3" spans="1:41" ht="13.5" customHeight="1" x14ac:dyDescent="0.2">
      <c r="A3" s="270" t="str">
        <f>'問9S（表）'!A24</f>
        <v>全体（n = 1,699 ）　</v>
      </c>
      <c r="B3" s="32">
        <v>1699</v>
      </c>
      <c r="C3" s="29">
        <v>436</v>
      </c>
      <c r="D3" s="30">
        <v>207</v>
      </c>
      <c r="E3" s="30">
        <v>51</v>
      </c>
      <c r="F3" s="30">
        <v>189</v>
      </c>
      <c r="G3" s="30">
        <v>35</v>
      </c>
      <c r="H3" s="30">
        <v>208</v>
      </c>
      <c r="I3" s="30">
        <v>120</v>
      </c>
      <c r="J3" s="30">
        <v>219</v>
      </c>
      <c r="K3" s="30">
        <v>197</v>
      </c>
      <c r="L3" s="30">
        <v>96</v>
      </c>
      <c r="M3" s="30">
        <v>18</v>
      </c>
      <c r="N3" s="30">
        <v>246</v>
      </c>
      <c r="O3" s="30">
        <v>86</v>
      </c>
      <c r="P3" s="30">
        <v>42</v>
      </c>
      <c r="Q3" s="30">
        <v>177</v>
      </c>
      <c r="R3" s="30">
        <v>50</v>
      </c>
      <c r="S3" s="30">
        <v>47</v>
      </c>
      <c r="T3" s="30">
        <v>44</v>
      </c>
      <c r="U3" s="30">
        <v>211</v>
      </c>
      <c r="V3" s="30">
        <v>44</v>
      </c>
      <c r="W3" s="30">
        <v>15</v>
      </c>
      <c r="X3" s="30">
        <v>25</v>
      </c>
      <c r="Y3" s="30">
        <v>24</v>
      </c>
      <c r="Z3" s="30">
        <v>59</v>
      </c>
      <c r="AA3" s="30">
        <v>25</v>
      </c>
      <c r="AB3" s="30">
        <v>253</v>
      </c>
      <c r="AC3" s="30">
        <v>211</v>
      </c>
      <c r="AD3" s="30">
        <v>82</v>
      </c>
      <c r="AE3" s="30">
        <v>80</v>
      </c>
      <c r="AF3" s="30">
        <v>142</v>
      </c>
      <c r="AG3" s="30">
        <v>98</v>
      </c>
      <c r="AH3" s="30">
        <v>61</v>
      </c>
      <c r="AI3" s="30">
        <v>93</v>
      </c>
      <c r="AJ3" s="30">
        <v>129</v>
      </c>
      <c r="AK3" s="30">
        <v>23</v>
      </c>
      <c r="AL3" s="30">
        <v>46</v>
      </c>
      <c r="AM3" s="31">
        <v>461</v>
      </c>
      <c r="AN3" s="5">
        <f>SUM($C3:AM3)</f>
        <v>4550</v>
      </c>
    </row>
    <row r="4" spans="1:41" x14ac:dyDescent="0.2">
      <c r="A4" s="271"/>
      <c r="B4" s="33">
        <v>100</v>
      </c>
      <c r="C4" s="18">
        <v>25.7</v>
      </c>
      <c r="D4" s="185">
        <v>12.2</v>
      </c>
      <c r="E4" s="185">
        <v>3</v>
      </c>
      <c r="F4" s="185">
        <v>11.1</v>
      </c>
      <c r="G4" s="185">
        <v>2.1</v>
      </c>
      <c r="H4" s="185">
        <v>12.2</v>
      </c>
      <c r="I4" s="185">
        <v>7.1</v>
      </c>
      <c r="J4" s="185">
        <v>12.9</v>
      </c>
      <c r="K4" s="185">
        <v>11.6</v>
      </c>
      <c r="L4" s="185">
        <v>5.7</v>
      </c>
      <c r="M4" s="185">
        <v>1.1000000000000001</v>
      </c>
      <c r="N4" s="185">
        <v>14.5</v>
      </c>
      <c r="O4" s="185">
        <v>5.0999999999999996</v>
      </c>
      <c r="P4" s="185">
        <v>2.5</v>
      </c>
      <c r="Q4" s="185">
        <v>10.4</v>
      </c>
      <c r="R4" s="185">
        <v>2.9</v>
      </c>
      <c r="S4" s="185">
        <v>2.8</v>
      </c>
      <c r="T4" s="185">
        <v>2.6</v>
      </c>
      <c r="U4" s="185">
        <v>12.4</v>
      </c>
      <c r="V4" s="185">
        <v>2.6</v>
      </c>
      <c r="W4" s="185">
        <v>0.9</v>
      </c>
      <c r="X4" s="185">
        <v>1.5</v>
      </c>
      <c r="Y4" s="185">
        <v>1.4</v>
      </c>
      <c r="Z4" s="185">
        <v>3.5</v>
      </c>
      <c r="AA4" s="185">
        <v>1.5</v>
      </c>
      <c r="AB4" s="185">
        <v>14.9</v>
      </c>
      <c r="AC4" s="185">
        <v>12.4</v>
      </c>
      <c r="AD4" s="185">
        <v>4.8</v>
      </c>
      <c r="AE4" s="185">
        <v>4.7</v>
      </c>
      <c r="AF4" s="185">
        <v>8.4</v>
      </c>
      <c r="AG4" s="185">
        <v>5.8</v>
      </c>
      <c r="AH4" s="185">
        <v>3.6</v>
      </c>
      <c r="AI4" s="185">
        <v>5.5</v>
      </c>
      <c r="AJ4" s="185">
        <v>7.6</v>
      </c>
      <c r="AK4" s="185">
        <v>1.4</v>
      </c>
      <c r="AL4" s="185">
        <v>2.7</v>
      </c>
      <c r="AM4" s="186">
        <v>27.1</v>
      </c>
      <c r="AN4" s="179"/>
    </row>
    <row r="5" spans="1:41" ht="13.5" customHeight="1" x14ac:dyDescent="0.2">
      <c r="A5" s="270" t="str">
        <f>'問9S（表）'!A26</f>
        <v>男性（n = 743 ）　</v>
      </c>
      <c r="B5" s="32">
        <v>743</v>
      </c>
      <c r="C5" s="26">
        <v>212</v>
      </c>
      <c r="D5" s="27">
        <v>101</v>
      </c>
      <c r="E5" s="27">
        <v>21</v>
      </c>
      <c r="F5" s="27">
        <v>77</v>
      </c>
      <c r="G5" s="27">
        <v>16</v>
      </c>
      <c r="H5" s="27">
        <v>98</v>
      </c>
      <c r="I5" s="27">
        <v>40</v>
      </c>
      <c r="J5" s="27">
        <v>100</v>
      </c>
      <c r="K5" s="27">
        <v>71</v>
      </c>
      <c r="L5" s="27">
        <v>44</v>
      </c>
      <c r="M5" s="27">
        <v>6</v>
      </c>
      <c r="N5" s="27">
        <v>99</v>
      </c>
      <c r="O5" s="27">
        <v>43</v>
      </c>
      <c r="P5" s="27">
        <v>20</v>
      </c>
      <c r="Q5" s="27">
        <v>63</v>
      </c>
      <c r="R5" s="27">
        <v>28</v>
      </c>
      <c r="S5" s="27">
        <v>29</v>
      </c>
      <c r="T5" s="27">
        <v>21</v>
      </c>
      <c r="U5" s="27">
        <v>96</v>
      </c>
      <c r="V5" s="27">
        <v>26</v>
      </c>
      <c r="W5" s="27">
        <v>12</v>
      </c>
      <c r="X5" s="27">
        <v>15</v>
      </c>
      <c r="Y5" s="27">
        <v>12</v>
      </c>
      <c r="Z5" s="27">
        <v>38</v>
      </c>
      <c r="AA5" s="27">
        <v>17</v>
      </c>
      <c r="AB5" s="27">
        <v>125</v>
      </c>
      <c r="AC5" s="27">
        <v>119</v>
      </c>
      <c r="AD5" s="27">
        <v>44</v>
      </c>
      <c r="AE5" s="27">
        <v>49</v>
      </c>
      <c r="AF5" s="27">
        <v>64</v>
      </c>
      <c r="AG5" s="27">
        <v>39</v>
      </c>
      <c r="AH5" s="27">
        <v>23</v>
      </c>
      <c r="AI5" s="27">
        <v>38</v>
      </c>
      <c r="AJ5" s="27">
        <v>50</v>
      </c>
      <c r="AK5" s="27">
        <v>11</v>
      </c>
      <c r="AL5" s="27">
        <v>21</v>
      </c>
      <c r="AM5" s="28">
        <v>189</v>
      </c>
      <c r="AN5" s="5">
        <f>SUM($C5:AM5)</f>
        <v>2077</v>
      </c>
      <c r="AO5" t="str">
        <f>" 男性（n = "&amp;TEXT(B5,"#,###")&amp;"）"</f>
        <v xml:space="preserve"> 男性（n = 743）</v>
      </c>
    </row>
    <row r="6" spans="1:41" x14ac:dyDescent="0.2">
      <c r="A6" s="271"/>
      <c r="B6" s="33">
        <v>100</v>
      </c>
      <c r="C6" s="18">
        <v>28.5</v>
      </c>
      <c r="D6" s="185">
        <v>13.6</v>
      </c>
      <c r="E6" s="185">
        <v>2.8</v>
      </c>
      <c r="F6" s="185">
        <v>10.4</v>
      </c>
      <c r="G6" s="185">
        <v>2.2000000000000002</v>
      </c>
      <c r="H6" s="185">
        <v>13.2</v>
      </c>
      <c r="I6" s="185">
        <v>5.4</v>
      </c>
      <c r="J6" s="185">
        <v>13.5</v>
      </c>
      <c r="K6" s="185">
        <v>9.6</v>
      </c>
      <c r="L6" s="185">
        <v>5.9</v>
      </c>
      <c r="M6" s="185">
        <v>0.8</v>
      </c>
      <c r="N6" s="185">
        <v>13.3</v>
      </c>
      <c r="O6" s="185">
        <v>5.8</v>
      </c>
      <c r="P6" s="185">
        <v>2.7</v>
      </c>
      <c r="Q6" s="185">
        <v>8.5</v>
      </c>
      <c r="R6" s="185">
        <v>3.8</v>
      </c>
      <c r="S6" s="185">
        <v>3.9</v>
      </c>
      <c r="T6" s="185">
        <v>2.8</v>
      </c>
      <c r="U6" s="185">
        <v>12.9</v>
      </c>
      <c r="V6" s="185">
        <v>3.5</v>
      </c>
      <c r="W6" s="185">
        <v>1.6</v>
      </c>
      <c r="X6" s="185">
        <v>2</v>
      </c>
      <c r="Y6" s="185">
        <v>1.6</v>
      </c>
      <c r="Z6" s="185">
        <v>5.0999999999999996</v>
      </c>
      <c r="AA6" s="185">
        <v>2.2999999999999998</v>
      </c>
      <c r="AB6" s="185">
        <v>16.8</v>
      </c>
      <c r="AC6" s="185">
        <v>16</v>
      </c>
      <c r="AD6" s="185">
        <v>5.9</v>
      </c>
      <c r="AE6" s="185">
        <v>6.6</v>
      </c>
      <c r="AF6" s="185">
        <v>8.6</v>
      </c>
      <c r="AG6" s="185">
        <v>5.2</v>
      </c>
      <c r="AH6" s="185">
        <v>3.1</v>
      </c>
      <c r="AI6" s="185">
        <v>5.0999999999999996</v>
      </c>
      <c r="AJ6" s="185">
        <v>6.7</v>
      </c>
      <c r="AK6" s="185">
        <v>1.5</v>
      </c>
      <c r="AL6" s="185">
        <v>2.8</v>
      </c>
      <c r="AM6" s="186">
        <v>25.4</v>
      </c>
      <c r="AN6" s="179"/>
    </row>
    <row r="7" spans="1:41" ht="13.5" customHeight="1" x14ac:dyDescent="0.2">
      <c r="A7" s="270" t="str">
        <f>'問9S（表）'!A28</f>
        <v>女性（n = 921 ）　</v>
      </c>
      <c r="B7" s="32">
        <v>921</v>
      </c>
      <c r="C7" s="251">
        <v>220</v>
      </c>
      <c r="D7" s="250">
        <v>102</v>
      </c>
      <c r="E7" s="250">
        <v>28</v>
      </c>
      <c r="F7" s="250">
        <v>108</v>
      </c>
      <c r="G7" s="250">
        <v>18</v>
      </c>
      <c r="H7" s="250">
        <v>106</v>
      </c>
      <c r="I7" s="250">
        <v>78</v>
      </c>
      <c r="J7" s="250">
        <v>115</v>
      </c>
      <c r="K7" s="250">
        <v>125</v>
      </c>
      <c r="L7" s="250">
        <v>52</v>
      </c>
      <c r="M7" s="250">
        <v>12</v>
      </c>
      <c r="N7" s="250">
        <v>146</v>
      </c>
      <c r="O7" s="250">
        <v>43</v>
      </c>
      <c r="P7" s="250">
        <v>22</v>
      </c>
      <c r="Q7" s="250">
        <v>112</v>
      </c>
      <c r="R7" s="250">
        <v>22</v>
      </c>
      <c r="S7" s="250">
        <v>18</v>
      </c>
      <c r="T7" s="250">
        <v>22</v>
      </c>
      <c r="U7" s="250">
        <v>113</v>
      </c>
      <c r="V7" s="250">
        <v>17</v>
      </c>
      <c r="W7" s="250">
        <v>3</v>
      </c>
      <c r="X7" s="250">
        <v>10</v>
      </c>
      <c r="Y7" s="250">
        <v>12</v>
      </c>
      <c r="Z7" s="250">
        <v>21</v>
      </c>
      <c r="AA7" s="250">
        <v>8</v>
      </c>
      <c r="AB7" s="250">
        <v>126</v>
      </c>
      <c r="AC7" s="250">
        <v>92</v>
      </c>
      <c r="AD7" s="250">
        <v>38</v>
      </c>
      <c r="AE7" s="250">
        <v>30</v>
      </c>
      <c r="AF7" s="250">
        <v>77</v>
      </c>
      <c r="AG7" s="250">
        <v>58</v>
      </c>
      <c r="AH7" s="250">
        <v>38</v>
      </c>
      <c r="AI7" s="250">
        <v>54</v>
      </c>
      <c r="AJ7" s="250">
        <v>79</v>
      </c>
      <c r="AK7" s="250">
        <v>12</v>
      </c>
      <c r="AL7" s="250">
        <v>24</v>
      </c>
      <c r="AM7" s="28">
        <v>250</v>
      </c>
      <c r="AN7" s="5">
        <f>SUM($C7:AM7)</f>
        <v>2411</v>
      </c>
      <c r="AO7" t="str">
        <f>" 女性（n = "&amp;TEXT(B7,"#,###")&amp;"）"</f>
        <v xml:space="preserve"> 女性（n = 921）</v>
      </c>
    </row>
    <row r="8" spans="1:41" x14ac:dyDescent="0.2">
      <c r="A8" s="271"/>
      <c r="B8" s="33">
        <v>100</v>
      </c>
      <c r="C8" s="249">
        <v>23.9</v>
      </c>
      <c r="D8" s="248">
        <v>11.1</v>
      </c>
      <c r="E8" s="248">
        <v>3</v>
      </c>
      <c r="F8" s="248">
        <v>11.7</v>
      </c>
      <c r="G8" s="248">
        <v>2</v>
      </c>
      <c r="H8" s="248">
        <v>11.5</v>
      </c>
      <c r="I8" s="248">
        <v>8.5</v>
      </c>
      <c r="J8" s="248">
        <v>12.5</v>
      </c>
      <c r="K8" s="248">
        <v>13.6</v>
      </c>
      <c r="L8" s="248">
        <v>5.6</v>
      </c>
      <c r="M8" s="248">
        <v>1.3</v>
      </c>
      <c r="N8" s="248">
        <v>15.9</v>
      </c>
      <c r="O8" s="248">
        <v>4.7</v>
      </c>
      <c r="P8" s="248">
        <v>2.4</v>
      </c>
      <c r="Q8" s="248">
        <v>12.2</v>
      </c>
      <c r="R8" s="248">
        <v>2.4</v>
      </c>
      <c r="S8" s="248">
        <v>2</v>
      </c>
      <c r="T8" s="248">
        <v>2.4</v>
      </c>
      <c r="U8" s="248">
        <v>12.3</v>
      </c>
      <c r="V8" s="248">
        <v>1.8</v>
      </c>
      <c r="W8" s="248">
        <v>0.3</v>
      </c>
      <c r="X8" s="248">
        <v>1.1000000000000001</v>
      </c>
      <c r="Y8" s="248">
        <v>1.3</v>
      </c>
      <c r="Z8" s="248">
        <v>2.2999999999999998</v>
      </c>
      <c r="AA8" s="248">
        <v>0.9</v>
      </c>
      <c r="AB8" s="248">
        <v>13.7</v>
      </c>
      <c r="AC8" s="248">
        <v>10</v>
      </c>
      <c r="AD8" s="248">
        <v>4.0999999999999996</v>
      </c>
      <c r="AE8" s="248">
        <v>3.3</v>
      </c>
      <c r="AF8" s="248">
        <v>8.4</v>
      </c>
      <c r="AG8" s="248">
        <v>6.3</v>
      </c>
      <c r="AH8" s="248">
        <v>4.0999999999999996</v>
      </c>
      <c r="AI8" s="248">
        <v>5.9</v>
      </c>
      <c r="AJ8" s="248">
        <v>8.6</v>
      </c>
      <c r="AK8" s="248">
        <v>1.3</v>
      </c>
      <c r="AL8" s="248">
        <v>2.6</v>
      </c>
      <c r="AM8" s="186">
        <v>27.1</v>
      </c>
      <c r="AN8" s="179"/>
    </row>
    <row r="9" spans="1:41" s="171" customFormat="1" x14ac:dyDescent="0.2">
      <c r="A9" s="172"/>
      <c r="B9" s="170"/>
      <c r="C9" s="170">
        <f t="shared" ref="C9:AL9" si="0">_xlfn.RANK.EQ(C4,$C$4:$AL$4,0)</f>
        <v>1</v>
      </c>
      <c r="D9" s="170">
        <f t="shared" si="0"/>
        <v>7</v>
      </c>
      <c r="E9" s="170">
        <f t="shared" si="0"/>
        <v>23</v>
      </c>
      <c r="F9" s="170">
        <f t="shared" si="0"/>
        <v>10</v>
      </c>
      <c r="G9" s="170">
        <f t="shared" si="0"/>
        <v>30</v>
      </c>
      <c r="H9" s="170">
        <f t="shared" si="0"/>
        <v>7</v>
      </c>
      <c r="I9" s="170">
        <f t="shared" si="0"/>
        <v>14</v>
      </c>
      <c r="J9" s="170">
        <f t="shared" si="0"/>
        <v>4</v>
      </c>
      <c r="K9" s="170">
        <f t="shared" si="0"/>
        <v>9</v>
      </c>
      <c r="L9" s="170">
        <f t="shared" si="0"/>
        <v>16</v>
      </c>
      <c r="M9" s="170">
        <f t="shared" si="0"/>
        <v>35</v>
      </c>
      <c r="N9" s="170">
        <f t="shared" si="0"/>
        <v>3</v>
      </c>
      <c r="O9" s="170">
        <f t="shared" si="0"/>
        <v>18</v>
      </c>
      <c r="P9" s="170">
        <f t="shared" si="0"/>
        <v>29</v>
      </c>
      <c r="Q9" s="170">
        <f t="shared" si="0"/>
        <v>11</v>
      </c>
      <c r="R9" s="170">
        <f t="shared" si="0"/>
        <v>24</v>
      </c>
      <c r="S9" s="170">
        <f t="shared" si="0"/>
        <v>25</v>
      </c>
      <c r="T9" s="170">
        <f t="shared" si="0"/>
        <v>27</v>
      </c>
      <c r="U9" s="170">
        <f t="shared" si="0"/>
        <v>5</v>
      </c>
      <c r="V9" s="170">
        <f t="shared" si="0"/>
        <v>27</v>
      </c>
      <c r="W9" s="170">
        <f t="shared" si="0"/>
        <v>36</v>
      </c>
      <c r="X9" s="170">
        <f t="shared" si="0"/>
        <v>31</v>
      </c>
      <c r="Y9" s="170">
        <f t="shared" si="0"/>
        <v>33</v>
      </c>
      <c r="Z9" s="170">
        <f t="shared" si="0"/>
        <v>22</v>
      </c>
      <c r="AA9" s="170">
        <f t="shared" si="0"/>
        <v>31</v>
      </c>
      <c r="AB9" s="170">
        <f t="shared" si="0"/>
        <v>2</v>
      </c>
      <c r="AC9" s="170">
        <f t="shared" si="0"/>
        <v>5</v>
      </c>
      <c r="AD9" s="170">
        <f t="shared" si="0"/>
        <v>19</v>
      </c>
      <c r="AE9" s="170">
        <f t="shared" si="0"/>
        <v>20</v>
      </c>
      <c r="AF9" s="170">
        <f t="shared" si="0"/>
        <v>12</v>
      </c>
      <c r="AG9" s="170">
        <f t="shared" si="0"/>
        <v>15</v>
      </c>
      <c r="AH9" s="170">
        <f t="shared" si="0"/>
        <v>21</v>
      </c>
      <c r="AI9" s="170">
        <f t="shared" si="0"/>
        <v>17</v>
      </c>
      <c r="AJ9" s="170">
        <f t="shared" si="0"/>
        <v>13</v>
      </c>
      <c r="AK9" s="170">
        <f t="shared" si="0"/>
        <v>33</v>
      </c>
      <c r="AL9" s="170">
        <f t="shared" si="0"/>
        <v>26</v>
      </c>
      <c r="AM9" s="170">
        <v>37</v>
      </c>
      <c r="AN9" s="170"/>
    </row>
    <row r="10" spans="1:41" s="171" customFormat="1" x14ac:dyDescent="0.2">
      <c r="A10" s="24" t="s">
        <v>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</row>
    <row r="11" spans="1:41" x14ac:dyDescent="0.2">
      <c r="A11" s="6" t="s">
        <v>4</v>
      </c>
      <c r="B11" s="38"/>
      <c r="C11" s="170">
        <v>1</v>
      </c>
      <c r="D11" s="170">
        <v>2</v>
      </c>
      <c r="E11" s="170">
        <v>3</v>
      </c>
      <c r="F11" s="170">
        <v>4</v>
      </c>
      <c r="G11" s="170">
        <v>5</v>
      </c>
      <c r="H11" s="170">
        <v>6</v>
      </c>
      <c r="I11" s="170">
        <v>7</v>
      </c>
      <c r="J11" s="170">
        <v>8</v>
      </c>
      <c r="K11" s="170">
        <v>9</v>
      </c>
      <c r="L11" s="170">
        <v>10</v>
      </c>
      <c r="M11" s="170">
        <v>11</v>
      </c>
      <c r="N11" s="170">
        <v>12</v>
      </c>
      <c r="O11" s="170">
        <v>13</v>
      </c>
      <c r="P11" s="170">
        <v>14</v>
      </c>
      <c r="Q11" s="170">
        <v>15</v>
      </c>
      <c r="R11" s="170">
        <v>16</v>
      </c>
      <c r="S11" s="170">
        <v>17</v>
      </c>
      <c r="T11" s="170">
        <v>18</v>
      </c>
      <c r="U11" s="170">
        <v>19</v>
      </c>
      <c r="V11" s="170">
        <v>20</v>
      </c>
      <c r="W11" s="170">
        <v>21</v>
      </c>
      <c r="X11" s="170">
        <v>22</v>
      </c>
      <c r="Y11" s="170">
        <v>23</v>
      </c>
      <c r="Z11" s="170">
        <v>24</v>
      </c>
      <c r="AA11" s="170">
        <v>25</v>
      </c>
      <c r="AB11" s="170">
        <v>26</v>
      </c>
      <c r="AC11" s="170">
        <v>27</v>
      </c>
      <c r="AD11" s="170">
        <v>28</v>
      </c>
      <c r="AE11" s="170">
        <v>29</v>
      </c>
      <c r="AF11" s="170">
        <v>30</v>
      </c>
      <c r="AG11" s="170">
        <v>31</v>
      </c>
      <c r="AH11" s="170">
        <v>32</v>
      </c>
      <c r="AI11" s="170">
        <v>32</v>
      </c>
      <c r="AJ11" s="173">
        <v>34</v>
      </c>
      <c r="AK11" s="173">
        <v>35</v>
      </c>
      <c r="AL11" s="173">
        <v>36</v>
      </c>
      <c r="AM11" s="173">
        <v>37</v>
      </c>
    </row>
    <row r="12" spans="1:41" ht="64.8" x14ac:dyDescent="0.2">
      <c r="A12" s="10" t="s">
        <v>20</v>
      </c>
      <c r="B12" s="47" t="s">
        <v>3</v>
      </c>
      <c r="C12" s="48" t="s">
        <v>315</v>
      </c>
      <c r="D12" s="49" t="s">
        <v>314</v>
      </c>
      <c r="E12" s="203" t="s">
        <v>313</v>
      </c>
      <c r="F12" s="203" t="s">
        <v>312</v>
      </c>
      <c r="G12" s="203" t="s">
        <v>311</v>
      </c>
      <c r="H12" s="203" t="s">
        <v>310</v>
      </c>
      <c r="I12" s="203" t="s">
        <v>309</v>
      </c>
      <c r="J12" s="203" t="s">
        <v>308</v>
      </c>
      <c r="K12" s="203" t="s">
        <v>307</v>
      </c>
      <c r="L12" s="203" t="s">
        <v>306</v>
      </c>
      <c r="M12" s="203" t="s">
        <v>305</v>
      </c>
      <c r="N12" s="203" t="s">
        <v>304</v>
      </c>
      <c r="O12" s="203" t="s">
        <v>303</v>
      </c>
      <c r="P12" s="203" t="s">
        <v>302</v>
      </c>
      <c r="Q12" s="203" t="s">
        <v>301</v>
      </c>
      <c r="R12" s="203" t="s">
        <v>300</v>
      </c>
      <c r="S12" s="203" t="s">
        <v>299</v>
      </c>
      <c r="T12" s="203" t="s">
        <v>298</v>
      </c>
      <c r="U12" s="203" t="s">
        <v>297</v>
      </c>
      <c r="V12" s="203" t="s">
        <v>296</v>
      </c>
      <c r="W12" s="203" t="s">
        <v>295</v>
      </c>
      <c r="X12" s="203" t="s">
        <v>294</v>
      </c>
      <c r="Y12" s="49" t="s">
        <v>293</v>
      </c>
      <c r="Z12" s="203" t="s">
        <v>292</v>
      </c>
      <c r="AA12" s="203" t="s">
        <v>291</v>
      </c>
      <c r="AB12" s="203" t="s">
        <v>290</v>
      </c>
      <c r="AC12" s="203" t="s">
        <v>289</v>
      </c>
      <c r="AD12" s="203" t="s">
        <v>288</v>
      </c>
      <c r="AE12" s="203" t="s">
        <v>287</v>
      </c>
      <c r="AF12" s="203" t="s">
        <v>286</v>
      </c>
      <c r="AG12" s="203" t="s">
        <v>285</v>
      </c>
      <c r="AH12" s="203" t="s">
        <v>284</v>
      </c>
      <c r="AI12" s="203" t="s">
        <v>283</v>
      </c>
      <c r="AJ12" s="203" t="s">
        <v>282</v>
      </c>
      <c r="AK12" s="203" t="s">
        <v>281</v>
      </c>
      <c r="AL12" s="203" t="s">
        <v>280</v>
      </c>
      <c r="AM12" s="240" t="s">
        <v>0</v>
      </c>
      <c r="AN12" s="5" t="s">
        <v>117</v>
      </c>
    </row>
    <row r="13" spans="1:41" ht="13.5" customHeight="1" x14ac:dyDescent="0.2">
      <c r="A13" s="270" t="str">
        <f>A3</f>
        <v>全体（n = 1,699 ）　</v>
      </c>
      <c r="B13" s="101">
        <f>B3</f>
        <v>1699</v>
      </c>
      <c r="C13" s="109">
        <v>436</v>
      </c>
      <c r="D13" s="110">
        <v>253</v>
      </c>
      <c r="E13" s="110">
        <v>246</v>
      </c>
      <c r="F13" s="110">
        <v>219</v>
      </c>
      <c r="G13" s="110">
        <v>211</v>
      </c>
      <c r="H13" s="110">
        <v>211</v>
      </c>
      <c r="I13" s="110">
        <v>208</v>
      </c>
      <c r="J13" s="110">
        <v>207</v>
      </c>
      <c r="K13" s="110">
        <v>197</v>
      </c>
      <c r="L13" s="110">
        <v>189</v>
      </c>
      <c r="M13" s="110">
        <v>177</v>
      </c>
      <c r="N13" s="110">
        <v>142</v>
      </c>
      <c r="O13" s="110">
        <v>129</v>
      </c>
      <c r="P13" s="110">
        <v>120</v>
      </c>
      <c r="Q13" s="110">
        <v>98</v>
      </c>
      <c r="R13" s="111">
        <v>96</v>
      </c>
      <c r="S13" s="110">
        <v>93</v>
      </c>
      <c r="T13" s="110">
        <v>86</v>
      </c>
      <c r="U13" s="110">
        <v>82</v>
      </c>
      <c r="V13" s="142">
        <v>80</v>
      </c>
      <c r="W13" s="110">
        <v>61</v>
      </c>
      <c r="X13" s="110">
        <v>59</v>
      </c>
      <c r="Y13" s="110">
        <v>51</v>
      </c>
      <c r="Z13" s="110">
        <v>50</v>
      </c>
      <c r="AA13" s="110">
        <v>47</v>
      </c>
      <c r="AB13" s="110">
        <v>46</v>
      </c>
      <c r="AC13" s="110">
        <v>44</v>
      </c>
      <c r="AD13" s="110">
        <v>44</v>
      </c>
      <c r="AE13" s="110">
        <v>42</v>
      </c>
      <c r="AF13" s="110">
        <v>35</v>
      </c>
      <c r="AG13" s="110">
        <v>25</v>
      </c>
      <c r="AH13" s="110">
        <v>25</v>
      </c>
      <c r="AI13" s="110">
        <v>24</v>
      </c>
      <c r="AJ13" s="110">
        <v>23</v>
      </c>
      <c r="AK13" s="110">
        <v>18</v>
      </c>
      <c r="AL13" s="110">
        <v>15</v>
      </c>
      <c r="AM13" s="112">
        <v>461</v>
      </c>
      <c r="AN13" s="5">
        <f>SUM(C13:AM13)</f>
        <v>4550</v>
      </c>
    </row>
    <row r="14" spans="1:41" x14ac:dyDescent="0.2">
      <c r="A14" s="271"/>
      <c r="B14" s="102">
        <f>B4</f>
        <v>100</v>
      </c>
      <c r="C14" s="113">
        <v>25.7</v>
      </c>
      <c r="D14" s="114">
        <v>14.9</v>
      </c>
      <c r="E14" s="114">
        <v>14.5</v>
      </c>
      <c r="F14" s="114">
        <v>12.9</v>
      </c>
      <c r="G14" s="114">
        <v>12.4</v>
      </c>
      <c r="H14" s="114">
        <v>12.4</v>
      </c>
      <c r="I14" s="114">
        <v>12.2</v>
      </c>
      <c r="J14" s="114">
        <v>12.2</v>
      </c>
      <c r="K14" s="114">
        <v>11.6</v>
      </c>
      <c r="L14" s="114">
        <v>11.1</v>
      </c>
      <c r="M14" s="114">
        <v>10.4</v>
      </c>
      <c r="N14" s="114">
        <v>8.4</v>
      </c>
      <c r="O14" s="114">
        <v>7.6</v>
      </c>
      <c r="P14" s="114">
        <v>7.1</v>
      </c>
      <c r="Q14" s="114">
        <v>5.8</v>
      </c>
      <c r="R14" s="115">
        <v>5.7</v>
      </c>
      <c r="S14" s="114">
        <v>5.5</v>
      </c>
      <c r="T14" s="114">
        <v>5.0999999999999996</v>
      </c>
      <c r="U14" s="114">
        <v>4.8</v>
      </c>
      <c r="V14" s="130">
        <v>4.7</v>
      </c>
      <c r="W14" s="114">
        <v>3.6</v>
      </c>
      <c r="X14" s="114">
        <v>3.5</v>
      </c>
      <c r="Y14" s="114">
        <v>3</v>
      </c>
      <c r="Z14" s="114">
        <v>2.9</v>
      </c>
      <c r="AA14" s="114">
        <v>2.8</v>
      </c>
      <c r="AB14" s="114">
        <v>2.7</v>
      </c>
      <c r="AC14" s="114">
        <v>2.6</v>
      </c>
      <c r="AD14" s="114">
        <v>2.6</v>
      </c>
      <c r="AE14" s="114">
        <v>2.5</v>
      </c>
      <c r="AF14" s="114">
        <v>2.1</v>
      </c>
      <c r="AG14" s="114">
        <v>1.5</v>
      </c>
      <c r="AH14" s="114">
        <v>1.5</v>
      </c>
      <c r="AI14" s="114">
        <v>1.4</v>
      </c>
      <c r="AJ14" s="114">
        <v>1.4</v>
      </c>
      <c r="AK14" s="114">
        <v>1.1000000000000001</v>
      </c>
      <c r="AL14" s="114">
        <v>0.9</v>
      </c>
      <c r="AM14" s="116">
        <v>27.1</v>
      </c>
      <c r="AN14" s="179"/>
    </row>
    <row r="15" spans="1:41" ht="13.5" customHeight="1" x14ac:dyDescent="0.2">
      <c r="A15" s="270" t="str">
        <f>A5</f>
        <v>男性（n = 743 ）　</v>
      </c>
      <c r="B15" s="101">
        <f>B5</f>
        <v>743</v>
      </c>
      <c r="C15" s="109">
        <v>212</v>
      </c>
      <c r="D15" s="110">
        <v>125</v>
      </c>
      <c r="E15" s="110">
        <v>99</v>
      </c>
      <c r="F15" s="110">
        <v>100</v>
      </c>
      <c r="G15" s="110">
        <v>96</v>
      </c>
      <c r="H15" s="110">
        <v>119</v>
      </c>
      <c r="I15" s="110">
        <v>98</v>
      </c>
      <c r="J15" s="110">
        <v>101</v>
      </c>
      <c r="K15" s="110">
        <v>71</v>
      </c>
      <c r="L15" s="110">
        <v>77</v>
      </c>
      <c r="M15" s="110">
        <v>63</v>
      </c>
      <c r="N15" s="110">
        <v>64</v>
      </c>
      <c r="O15" s="110">
        <v>50</v>
      </c>
      <c r="P15" s="110">
        <v>40</v>
      </c>
      <c r="Q15" s="110">
        <v>39</v>
      </c>
      <c r="R15" s="111">
        <v>44</v>
      </c>
      <c r="S15" s="110">
        <v>38</v>
      </c>
      <c r="T15" s="110">
        <v>43</v>
      </c>
      <c r="U15" s="110">
        <v>44</v>
      </c>
      <c r="V15" s="142">
        <v>49</v>
      </c>
      <c r="W15" s="110">
        <v>23</v>
      </c>
      <c r="X15" s="110">
        <v>38</v>
      </c>
      <c r="Y15" s="110">
        <v>21</v>
      </c>
      <c r="Z15" s="110">
        <v>28</v>
      </c>
      <c r="AA15" s="110">
        <v>29</v>
      </c>
      <c r="AB15" s="110">
        <v>21</v>
      </c>
      <c r="AC15" s="110">
        <v>21</v>
      </c>
      <c r="AD15" s="110">
        <v>26</v>
      </c>
      <c r="AE15" s="110">
        <v>20</v>
      </c>
      <c r="AF15" s="110">
        <v>16</v>
      </c>
      <c r="AG15" s="110">
        <v>15</v>
      </c>
      <c r="AH15" s="110">
        <v>17</v>
      </c>
      <c r="AI15" s="110">
        <v>12</v>
      </c>
      <c r="AJ15" s="110">
        <v>11</v>
      </c>
      <c r="AK15" s="110">
        <v>6</v>
      </c>
      <c r="AL15" s="110">
        <v>12</v>
      </c>
      <c r="AM15" s="112">
        <v>189</v>
      </c>
      <c r="AN15" s="5">
        <f>SUM(C15:AM15)</f>
        <v>2077</v>
      </c>
    </row>
    <row r="16" spans="1:41" x14ac:dyDescent="0.2">
      <c r="A16" s="271"/>
      <c r="B16" s="102">
        <f>B6</f>
        <v>100</v>
      </c>
      <c r="C16" s="113">
        <v>28.5</v>
      </c>
      <c r="D16" s="114">
        <v>16.8</v>
      </c>
      <c r="E16" s="114">
        <v>13.3</v>
      </c>
      <c r="F16" s="114">
        <v>13.5</v>
      </c>
      <c r="G16" s="114">
        <v>12.9</v>
      </c>
      <c r="H16" s="114">
        <v>16</v>
      </c>
      <c r="I16" s="114">
        <v>13.2</v>
      </c>
      <c r="J16" s="114">
        <v>13.6</v>
      </c>
      <c r="K16" s="114">
        <v>9.6</v>
      </c>
      <c r="L16" s="114">
        <v>10.4</v>
      </c>
      <c r="M16" s="114">
        <v>8.5</v>
      </c>
      <c r="N16" s="114">
        <v>8.6</v>
      </c>
      <c r="O16" s="114">
        <v>6.7</v>
      </c>
      <c r="P16" s="114">
        <v>5.4</v>
      </c>
      <c r="Q16" s="114">
        <v>5.2</v>
      </c>
      <c r="R16" s="115">
        <v>5.9</v>
      </c>
      <c r="S16" s="114">
        <v>5.0999999999999996</v>
      </c>
      <c r="T16" s="114">
        <v>5.8</v>
      </c>
      <c r="U16" s="114">
        <v>5.9</v>
      </c>
      <c r="V16" s="130">
        <v>6.6</v>
      </c>
      <c r="W16" s="114">
        <v>3.1</v>
      </c>
      <c r="X16" s="114">
        <v>5.0999999999999996</v>
      </c>
      <c r="Y16" s="114">
        <v>2.8</v>
      </c>
      <c r="Z16" s="114">
        <v>3.8</v>
      </c>
      <c r="AA16" s="114">
        <v>3.9</v>
      </c>
      <c r="AB16" s="114">
        <v>2.8</v>
      </c>
      <c r="AC16" s="114">
        <v>2.8</v>
      </c>
      <c r="AD16" s="114">
        <v>3.5</v>
      </c>
      <c r="AE16" s="114">
        <v>2.7</v>
      </c>
      <c r="AF16" s="114">
        <v>2.2000000000000002</v>
      </c>
      <c r="AG16" s="114">
        <v>2</v>
      </c>
      <c r="AH16" s="114">
        <v>2.2999999999999998</v>
      </c>
      <c r="AI16" s="114">
        <v>1.6</v>
      </c>
      <c r="AJ16" s="114">
        <v>1.5</v>
      </c>
      <c r="AK16" s="114">
        <v>0.8</v>
      </c>
      <c r="AL16" s="114">
        <v>1.6</v>
      </c>
      <c r="AM16" s="116">
        <v>25.4</v>
      </c>
      <c r="AN16" s="179"/>
    </row>
    <row r="17" spans="1:40" ht="13.5" customHeight="1" x14ac:dyDescent="0.2">
      <c r="A17" s="270" t="str">
        <f>A7</f>
        <v>女性（n = 921 ）　</v>
      </c>
      <c r="B17" s="101">
        <f>B7</f>
        <v>921</v>
      </c>
      <c r="C17" s="109">
        <v>220</v>
      </c>
      <c r="D17" s="110">
        <v>126</v>
      </c>
      <c r="E17" s="110">
        <v>146</v>
      </c>
      <c r="F17" s="110">
        <v>115</v>
      </c>
      <c r="G17" s="110">
        <v>113</v>
      </c>
      <c r="H17" s="110">
        <v>92</v>
      </c>
      <c r="I17" s="110">
        <v>106</v>
      </c>
      <c r="J17" s="110">
        <v>102</v>
      </c>
      <c r="K17" s="110">
        <v>125</v>
      </c>
      <c r="L17" s="110">
        <v>108</v>
      </c>
      <c r="M17" s="110">
        <v>112</v>
      </c>
      <c r="N17" s="110">
        <v>77</v>
      </c>
      <c r="O17" s="110">
        <v>79</v>
      </c>
      <c r="P17" s="110">
        <v>78</v>
      </c>
      <c r="Q17" s="110">
        <v>58</v>
      </c>
      <c r="R17" s="111">
        <v>52</v>
      </c>
      <c r="S17" s="110">
        <v>54</v>
      </c>
      <c r="T17" s="110">
        <v>43</v>
      </c>
      <c r="U17" s="110">
        <v>38</v>
      </c>
      <c r="V17" s="142">
        <v>30</v>
      </c>
      <c r="W17" s="110">
        <v>38</v>
      </c>
      <c r="X17" s="110">
        <v>21</v>
      </c>
      <c r="Y17" s="110">
        <v>28</v>
      </c>
      <c r="Z17" s="110">
        <v>22</v>
      </c>
      <c r="AA17" s="110">
        <v>18</v>
      </c>
      <c r="AB17" s="110">
        <v>24</v>
      </c>
      <c r="AC17" s="110">
        <v>22</v>
      </c>
      <c r="AD17" s="110">
        <v>17</v>
      </c>
      <c r="AE17" s="110">
        <v>22</v>
      </c>
      <c r="AF17" s="110">
        <v>18</v>
      </c>
      <c r="AG17" s="110">
        <v>10</v>
      </c>
      <c r="AH17" s="110">
        <v>8</v>
      </c>
      <c r="AI17" s="110">
        <v>12</v>
      </c>
      <c r="AJ17" s="110">
        <v>12</v>
      </c>
      <c r="AK17" s="110">
        <v>12</v>
      </c>
      <c r="AL17" s="110">
        <v>3</v>
      </c>
      <c r="AM17" s="112">
        <v>250</v>
      </c>
      <c r="AN17" s="5">
        <f>SUM(C17:AM17)</f>
        <v>2411</v>
      </c>
    </row>
    <row r="18" spans="1:40" x14ac:dyDescent="0.2">
      <c r="A18" s="271"/>
      <c r="B18" s="102">
        <f>B8</f>
        <v>100</v>
      </c>
      <c r="C18" s="113">
        <v>23.9</v>
      </c>
      <c r="D18" s="114">
        <v>13.7</v>
      </c>
      <c r="E18" s="114">
        <v>15.9</v>
      </c>
      <c r="F18" s="114">
        <v>12.5</v>
      </c>
      <c r="G18" s="114">
        <v>12.3</v>
      </c>
      <c r="H18" s="114">
        <v>10</v>
      </c>
      <c r="I18" s="114">
        <v>11.5</v>
      </c>
      <c r="J18" s="114">
        <v>11.1</v>
      </c>
      <c r="K18" s="114">
        <v>13.6</v>
      </c>
      <c r="L18" s="114">
        <v>11.7</v>
      </c>
      <c r="M18" s="114">
        <v>12.2</v>
      </c>
      <c r="N18" s="114">
        <v>8.4</v>
      </c>
      <c r="O18" s="114">
        <v>8.6</v>
      </c>
      <c r="P18" s="114">
        <v>8.5</v>
      </c>
      <c r="Q18" s="114">
        <v>6.3</v>
      </c>
      <c r="R18" s="115">
        <v>5.6</v>
      </c>
      <c r="S18" s="114">
        <v>5.9</v>
      </c>
      <c r="T18" s="114">
        <v>4.7</v>
      </c>
      <c r="U18" s="114">
        <v>4.0999999999999996</v>
      </c>
      <c r="V18" s="130">
        <v>3.3</v>
      </c>
      <c r="W18" s="114">
        <v>4.0999999999999996</v>
      </c>
      <c r="X18" s="114">
        <v>2.2999999999999998</v>
      </c>
      <c r="Y18" s="114">
        <v>3</v>
      </c>
      <c r="Z18" s="114">
        <v>2.4</v>
      </c>
      <c r="AA18" s="114">
        <v>2</v>
      </c>
      <c r="AB18" s="114">
        <v>2.6</v>
      </c>
      <c r="AC18" s="114">
        <v>2.4</v>
      </c>
      <c r="AD18" s="114">
        <v>1.8</v>
      </c>
      <c r="AE18" s="114">
        <v>2.4</v>
      </c>
      <c r="AF18" s="114">
        <v>2</v>
      </c>
      <c r="AG18" s="114">
        <v>1.1000000000000001</v>
      </c>
      <c r="AH18" s="114">
        <v>0.9</v>
      </c>
      <c r="AI18" s="114">
        <v>1.3</v>
      </c>
      <c r="AJ18" s="114">
        <v>1.3</v>
      </c>
      <c r="AK18" s="114">
        <v>1.3</v>
      </c>
      <c r="AL18" s="114">
        <v>0.3</v>
      </c>
      <c r="AM18" s="116">
        <v>27.1</v>
      </c>
      <c r="AN18" s="179"/>
    </row>
    <row r="19" spans="1:40" s="171" customFormat="1" x14ac:dyDescent="0.2">
      <c r="A19" s="172"/>
      <c r="B19" s="170"/>
      <c r="AN19" s="170"/>
    </row>
    <row r="20" spans="1:40" x14ac:dyDescent="0.2">
      <c r="A20" s="24" t="s">
        <v>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40" x14ac:dyDescent="0.2">
      <c r="A21" s="6" t="s">
        <v>354</v>
      </c>
      <c r="B21" s="4"/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M21" s="25"/>
      <c r="P21" s="160">
        <v>1</v>
      </c>
      <c r="Q21" s="160">
        <v>2</v>
      </c>
      <c r="R21" s="160">
        <v>3</v>
      </c>
      <c r="S21" s="160">
        <v>4</v>
      </c>
      <c r="T21" s="160">
        <v>5</v>
      </c>
      <c r="U21" s="160">
        <v>6</v>
      </c>
      <c r="V21" s="160">
        <v>7</v>
      </c>
      <c r="W21" s="160">
        <v>8</v>
      </c>
      <c r="X21" s="160">
        <v>9</v>
      </c>
      <c r="Y21" s="160">
        <v>10</v>
      </c>
    </row>
    <row r="22" spans="1:40" ht="32.4" x14ac:dyDescent="0.2">
      <c r="A22" s="10" t="str">
        <f>A2</f>
        <v>【性別】</v>
      </c>
      <c r="B22" s="47" t="str">
        <f>B2</f>
        <v>調査数</v>
      </c>
      <c r="C22" s="48" t="str">
        <f t="shared" ref="C22:L22" si="1">C12</f>
        <v>防災対策</v>
      </c>
      <c r="D22" s="49" t="str">
        <f t="shared" si="1"/>
        <v>道路整備・維持管理</v>
      </c>
      <c r="E22" s="49" t="str">
        <f t="shared" si="1"/>
        <v>高齢者福祉</v>
      </c>
      <c r="F22" s="49" t="str">
        <f t="shared" si="1"/>
        <v>地域医療の確保</v>
      </c>
      <c r="G22" s="49" t="str">
        <f t="shared" si="1"/>
        <v>観光振興</v>
      </c>
      <c r="H22" s="49" t="str">
        <f t="shared" si="1"/>
        <v>河川整備・維持管理</v>
      </c>
      <c r="I22" s="49" t="str">
        <f t="shared" si="1"/>
        <v>防犯・交通安全対策</v>
      </c>
      <c r="J22" s="49" t="str">
        <f t="shared" si="1"/>
        <v>自然環境保全</v>
      </c>
      <c r="K22" s="49" t="str">
        <f t="shared" si="1"/>
        <v>健康増進</v>
      </c>
      <c r="L22" s="51" t="str">
        <f t="shared" si="1"/>
        <v>廃棄物対策</v>
      </c>
      <c r="M22" s="37" t="s">
        <v>32</v>
      </c>
      <c r="N22" s="10" t="str">
        <f>A22</f>
        <v>【性別】</v>
      </c>
      <c r="O22" s="48" t="str">
        <f t="shared" ref="O22:X22" si="2">C22</f>
        <v>防災対策</v>
      </c>
      <c r="P22" s="49" t="str">
        <f t="shared" si="2"/>
        <v>道路整備・維持管理</v>
      </c>
      <c r="Q22" s="49" t="str">
        <f t="shared" si="2"/>
        <v>高齢者福祉</v>
      </c>
      <c r="R22" s="49" t="str">
        <f t="shared" si="2"/>
        <v>地域医療の確保</v>
      </c>
      <c r="S22" s="49" t="str">
        <f t="shared" si="2"/>
        <v>観光振興</v>
      </c>
      <c r="T22" s="49" t="str">
        <f t="shared" si="2"/>
        <v>河川整備・維持管理</v>
      </c>
      <c r="U22" s="49" t="str">
        <f t="shared" si="2"/>
        <v>防犯・交通安全対策</v>
      </c>
      <c r="V22" s="49" t="str">
        <f t="shared" si="2"/>
        <v>自然環境保全</v>
      </c>
      <c r="W22" s="50" t="str">
        <f t="shared" si="2"/>
        <v>健康増進</v>
      </c>
      <c r="X22" s="51" t="str">
        <f t="shared" si="2"/>
        <v>廃棄物対策</v>
      </c>
    </row>
    <row r="23" spans="1:40" ht="12.75" customHeight="1" x14ac:dyDescent="0.2">
      <c r="A23" s="270" t="str">
        <f>A13</f>
        <v>全体（n = 1,699 ）　</v>
      </c>
      <c r="B23" s="101">
        <f t="shared" ref="B23:B28" si="3">B3</f>
        <v>1699</v>
      </c>
      <c r="C23" s="109">
        <f t="shared" ref="C23:L23" si="4">C13</f>
        <v>436</v>
      </c>
      <c r="D23" s="110">
        <f t="shared" si="4"/>
        <v>253</v>
      </c>
      <c r="E23" s="110">
        <f t="shared" si="4"/>
        <v>246</v>
      </c>
      <c r="F23" s="110">
        <f t="shared" si="4"/>
        <v>219</v>
      </c>
      <c r="G23" s="110">
        <f t="shared" si="4"/>
        <v>211</v>
      </c>
      <c r="H23" s="110">
        <f t="shared" si="4"/>
        <v>211</v>
      </c>
      <c r="I23" s="110">
        <f t="shared" si="4"/>
        <v>208</v>
      </c>
      <c r="J23" s="110">
        <f t="shared" si="4"/>
        <v>207</v>
      </c>
      <c r="K23" s="110">
        <f t="shared" si="4"/>
        <v>197</v>
      </c>
      <c r="L23" s="112">
        <f t="shared" si="4"/>
        <v>189</v>
      </c>
      <c r="N23" s="81" t="str">
        <f>A25</f>
        <v>男性（n = 743 ）　</v>
      </c>
      <c r="O23" s="62">
        <f t="shared" ref="O23:X23" si="5">C26</f>
        <v>28.5</v>
      </c>
      <c r="P23" s="63">
        <f t="shared" si="5"/>
        <v>16.8</v>
      </c>
      <c r="Q23" s="63">
        <f t="shared" si="5"/>
        <v>13.3</v>
      </c>
      <c r="R23" s="63">
        <f t="shared" si="5"/>
        <v>13.5</v>
      </c>
      <c r="S23" s="63">
        <f t="shared" si="5"/>
        <v>12.9</v>
      </c>
      <c r="T23" s="63">
        <f t="shared" si="5"/>
        <v>16</v>
      </c>
      <c r="U23" s="63">
        <f t="shared" si="5"/>
        <v>13.2</v>
      </c>
      <c r="V23" s="63">
        <f t="shared" si="5"/>
        <v>13.6</v>
      </c>
      <c r="W23" s="64">
        <f t="shared" si="5"/>
        <v>9.6</v>
      </c>
      <c r="X23" s="65">
        <f t="shared" si="5"/>
        <v>10.4</v>
      </c>
    </row>
    <row r="24" spans="1:40" ht="12.75" customHeight="1" x14ac:dyDescent="0.2">
      <c r="A24" s="271"/>
      <c r="B24" s="102">
        <f t="shared" si="3"/>
        <v>100</v>
      </c>
      <c r="C24" s="113">
        <f t="shared" ref="C24:L24" si="6">C14</f>
        <v>25.7</v>
      </c>
      <c r="D24" s="114">
        <f t="shared" si="6"/>
        <v>14.9</v>
      </c>
      <c r="E24" s="114">
        <f t="shared" si="6"/>
        <v>14.5</v>
      </c>
      <c r="F24" s="114">
        <f t="shared" si="6"/>
        <v>12.9</v>
      </c>
      <c r="G24" s="114">
        <f t="shared" si="6"/>
        <v>12.4</v>
      </c>
      <c r="H24" s="114">
        <f t="shared" si="6"/>
        <v>12.4</v>
      </c>
      <c r="I24" s="114">
        <f t="shared" si="6"/>
        <v>12.2</v>
      </c>
      <c r="J24" s="114">
        <f t="shared" si="6"/>
        <v>12.2</v>
      </c>
      <c r="K24" s="114">
        <f t="shared" si="6"/>
        <v>11.6</v>
      </c>
      <c r="L24" s="116">
        <f t="shared" si="6"/>
        <v>11.1</v>
      </c>
      <c r="N24" s="82" t="str">
        <f>A27</f>
        <v>女性（n = 921 ）　</v>
      </c>
      <c r="O24" s="66">
        <f t="shared" ref="O24:X24" si="7">C28</f>
        <v>23.9</v>
      </c>
      <c r="P24" s="67">
        <f t="shared" si="7"/>
        <v>13.7</v>
      </c>
      <c r="Q24" s="67">
        <f t="shared" si="7"/>
        <v>15.9</v>
      </c>
      <c r="R24" s="67">
        <f t="shared" si="7"/>
        <v>12.5</v>
      </c>
      <c r="S24" s="67">
        <f t="shared" si="7"/>
        <v>12.3</v>
      </c>
      <c r="T24" s="67">
        <f t="shared" si="7"/>
        <v>10</v>
      </c>
      <c r="U24" s="67">
        <f t="shared" si="7"/>
        <v>11.5</v>
      </c>
      <c r="V24" s="67">
        <f t="shared" si="7"/>
        <v>11.1</v>
      </c>
      <c r="W24" s="68">
        <f t="shared" si="7"/>
        <v>13.6</v>
      </c>
      <c r="X24" s="69">
        <f t="shared" si="7"/>
        <v>11.7</v>
      </c>
    </row>
    <row r="25" spans="1:40" x14ac:dyDescent="0.2">
      <c r="A25" s="270" t="str">
        <f>A15</f>
        <v>男性（n = 743 ）　</v>
      </c>
      <c r="B25" s="101">
        <f t="shared" si="3"/>
        <v>743</v>
      </c>
      <c r="C25" s="117">
        <f t="shared" ref="C25:L25" si="8">C15</f>
        <v>212</v>
      </c>
      <c r="D25" s="118">
        <f t="shared" si="8"/>
        <v>125</v>
      </c>
      <c r="E25" s="118">
        <f t="shared" si="8"/>
        <v>99</v>
      </c>
      <c r="F25" s="118">
        <f t="shared" si="8"/>
        <v>100</v>
      </c>
      <c r="G25" s="118">
        <f t="shared" si="8"/>
        <v>96</v>
      </c>
      <c r="H25" s="118">
        <f t="shared" si="8"/>
        <v>119</v>
      </c>
      <c r="I25" s="118">
        <f t="shared" si="8"/>
        <v>98</v>
      </c>
      <c r="J25" s="118">
        <f t="shared" si="8"/>
        <v>101</v>
      </c>
      <c r="K25" s="118">
        <f t="shared" si="8"/>
        <v>71</v>
      </c>
      <c r="L25" s="119">
        <f t="shared" si="8"/>
        <v>77</v>
      </c>
      <c r="O25" s="23">
        <f t="shared" ref="O25:X25" si="9">O23-O24</f>
        <v>4.6000000000000014</v>
      </c>
      <c r="P25" s="23">
        <f t="shared" si="9"/>
        <v>3.1000000000000014</v>
      </c>
      <c r="Q25" s="23">
        <f t="shared" si="9"/>
        <v>-2.5999999999999996</v>
      </c>
      <c r="R25" s="23">
        <f t="shared" si="9"/>
        <v>1</v>
      </c>
      <c r="S25" s="23">
        <f t="shared" si="9"/>
        <v>0.59999999999999964</v>
      </c>
      <c r="T25" s="23">
        <f t="shared" si="9"/>
        <v>6</v>
      </c>
      <c r="U25" s="23">
        <f t="shared" si="9"/>
        <v>1.6999999999999993</v>
      </c>
      <c r="V25" s="23">
        <f t="shared" si="9"/>
        <v>2.5</v>
      </c>
      <c r="W25" s="23">
        <f t="shared" si="9"/>
        <v>-4</v>
      </c>
      <c r="X25" s="23">
        <f t="shared" si="9"/>
        <v>-1.2999999999999989</v>
      </c>
    </row>
    <row r="26" spans="1:40" x14ac:dyDescent="0.2">
      <c r="A26" s="271"/>
      <c r="B26" s="102">
        <f t="shared" si="3"/>
        <v>100</v>
      </c>
      <c r="C26" s="113">
        <f t="shared" ref="C26:L26" si="10">C16</f>
        <v>28.5</v>
      </c>
      <c r="D26" s="114">
        <f t="shared" si="10"/>
        <v>16.8</v>
      </c>
      <c r="E26" s="114">
        <f t="shared" si="10"/>
        <v>13.3</v>
      </c>
      <c r="F26" s="114">
        <f t="shared" si="10"/>
        <v>13.5</v>
      </c>
      <c r="G26" s="114">
        <f t="shared" si="10"/>
        <v>12.9</v>
      </c>
      <c r="H26" s="114">
        <f t="shared" si="10"/>
        <v>16</v>
      </c>
      <c r="I26" s="114">
        <f t="shared" si="10"/>
        <v>13.2</v>
      </c>
      <c r="J26" s="114">
        <f t="shared" si="10"/>
        <v>13.6</v>
      </c>
      <c r="K26" s="114">
        <f t="shared" si="10"/>
        <v>9.6</v>
      </c>
      <c r="L26" s="116">
        <f t="shared" si="10"/>
        <v>10.4</v>
      </c>
    </row>
    <row r="27" spans="1:40" x14ac:dyDescent="0.2">
      <c r="A27" s="270" t="str">
        <f>A17</f>
        <v>女性（n = 921 ）　</v>
      </c>
      <c r="B27" s="101">
        <f t="shared" si="3"/>
        <v>921</v>
      </c>
      <c r="C27" s="117">
        <f t="shared" ref="C27:L27" si="11">C17</f>
        <v>220</v>
      </c>
      <c r="D27" s="118">
        <f t="shared" si="11"/>
        <v>126</v>
      </c>
      <c r="E27" s="118">
        <f t="shared" si="11"/>
        <v>146</v>
      </c>
      <c r="F27" s="118">
        <f t="shared" si="11"/>
        <v>115</v>
      </c>
      <c r="G27" s="118">
        <f t="shared" si="11"/>
        <v>113</v>
      </c>
      <c r="H27" s="118">
        <f t="shared" si="11"/>
        <v>92</v>
      </c>
      <c r="I27" s="118">
        <f t="shared" si="11"/>
        <v>106</v>
      </c>
      <c r="J27" s="118">
        <f t="shared" si="11"/>
        <v>102</v>
      </c>
      <c r="K27" s="118">
        <f t="shared" si="11"/>
        <v>125</v>
      </c>
      <c r="L27" s="119">
        <f t="shared" si="11"/>
        <v>108</v>
      </c>
    </row>
    <row r="28" spans="1:40" x14ac:dyDescent="0.2">
      <c r="A28" s="271"/>
      <c r="B28" s="102">
        <f t="shared" si="3"/>
        <v>100</v>
      </c>
      <c r="C28" s="113">
        <f t="shared" ref="C28:L28" si="12">C18</f>
        <v>23.9</v>
      </c>
      <c r="D28" s="114">
        <f t="shared" si="12"/>
        <v>13.7</v>
      </c>
      <c r="E28" s="114">
        <f t="shared" si="12"/>
        <v>15.9</v>
      </c>
      <c r="F28" s="114">
        <f t="shared" si="12"/>
        <v>12.5</v>
      </c>
      <c r="G28" s="114">
        <f t="shared" si="12"/>
        <v>12.3</v>
      </c>
      <c r="H28" s="114">
        <f t="shared" si="12"/>
        <v>10</v>
      </c>
      <c r="I28" s="114">
        <f t="shared" si="12"/>
        <v>11.5</v>
      </c>
      <c r="J28" s="114">
        <f t="shared" si="12"/>
        <v>11.1</v>
      </c>
      <c r="K28" s="114">
        <f t="shared" si="12"/>
        <v>13.6</v>
      </c>
      <c r="L28" s="116">
        <f t="shared" si="12"/>
        <v>11.7</v>
      </c>
    </row>
    <row r="30" spans="1:40" x14ac:dyDescent="0.2">
      <c r="A30" s="3" t="s">
        <v>360</v>
      </c>
      <c r="B30" s="1" t="str">
        <f>B1</f>
        <v>県の取り組みでよくやっていると思う分野</v>
      </c>
      <c r="C30" s="7"/>
      <c r="D30" s="8"/>
      <c r="E30" s="7"/>
      <c r="F30" s="8"/>
      <c r="G30" s="7"/>
      <c r="H30" s="8"/>
      <c r="I30" s="7"/>
      <c r="J30" s="8"/>
      <c r="K30" s="7"/>
      <c r="L30" s="8"/>
      <c r="M30" s="7"/>
      <c r="N30" s="8"/>
      <c r="O30" s="7"/>
      <c r="P30" s="8"/>
      <c r="Q30" s="7"/>
      <c r="R30" s="8"/>
      <c r="S30" s="7"/>
      <c r="T30" s="8"/>
      <c r="U30" s="7"/>
      <c r="V30" s="8"/>
      <c r="W30" s="7"/>
      <c r="X30" s="8"/>
      <c r="Y30" s="7"/>
      <c r="Z30" s="8"/>
      <c r="AA30" s="7"/>
      <c r="AB30" s="8"/>
      <c r="AC30" s="7"/>
      <c r="AD30" s="8"/>
      <c r="AE30" s="7"/>
      <c r="AF30" s="8"/>
      <c r="AG30" s="7"/>
      <c r="AH30" s="8"/>
      <c r="AI30" s="7"/>
      <c r="AJ30" s="8"/>
      <c r="AK30" s="7"/>
      <c r="AL30" s="8"/>
    </row>
    <row r="31" spans="1:40" ht="33.75" customHeight="1" x14ac:dyDescent="0.2">
      <c r="A31" s="10" t="s">
        <v>59</v>
      </c>
      <c r="B31" s="47" t="str">
        <f>B2</f>
        <v>調査数</v>
      </c>
      <c r="C31" s="48" t="str">
        <f t="shared" ref="C31:AL31" si="13">C2</f>
        <v>防災対策</v>
      </c>
      <c r="D31" s="49" t="str">
        <f t="shared" si="13"/>
        <v>自然環境保全</v>
      </c>
      <c r="E31" s="49" t="str">
        <f t="shared" si="13"/>
        <v>住環境保全</v>
      </c>
      <c r="F31" s="49" t="str">
        <f t="shared" si="13"/>
        <v>廃棄物対策</v>
      </c>
      <c r="G31" s="49" t="str">
        <f t="shared" si="13"/>
        <v>消費者保護</v>
      </c>
      <c r="H31" s="49" t="str">
        <f t="shared" si="13"/>
        <v>防犯・交通安全対策</v>
      </c>
      <c r="I31" s="49" t="str">
        <f t="shared" si="13"/>
        <v>地域コミュニティの活性化</v>
      </c>
      <c r="J31" s="49" t="str">
        <f t="shared" si="13"/>
        <v>地域医療の確保</v>
      </c>
      <c r="K31" s="49" t="str">
        <f t="shared" si="13"/>
        <v>健康増進</v>
      </c>
      <c r="L31" s="49" t="str">
        <f t="shared" si="13"/>
        <v>食品の安全対策</v>
      </c>
      <c r="M31" s="49" t="str">
        <f t="shared" si="13"/>
        <v>薬物対策</v>
      </c>
      <c r="N31" s="49" t="str">
        <f t="shared" si="13"/>
        <v>高齢者福祉</v>
      </c>
      <c r="O31" s="49" t="str">
        <f t="shared" si="13"/>
        <v>障がい者福祉</v>
      </c>
      <c r="P31" s="49" t="str">
        <f t="shared" si="13"/>
        <v>少子化対策</v>
      </c>
      <c r="Q31" s="49" t="str">
        <f t="shared" si="13"/>
        <v>子育て支援</v>
      </c>
      <c r="R31" s="49" t="str">
        <f t="shared" si="13"/>
        <v>中小企業支援</v>
      </c>
      <c r="S31" s="49" t="str">
        <f t="shared" si="13"/>
        <v>企業誘致</v>
      </c>
      <c r="T31" s="49" t="str">
        <f t="shared" si="13"/>
        <v>成長産業分野の振興</v>
      </c>
      <c r="U31" s="49" t="str">
        <f t="shared" si="13"/>
        <v>観光振興</v>
      </c>
      <c r="V31" s="93" t="str">
        <f t="shared" si="13"/>
        <v>就労支援</v>
      </c>
      <c r="W31" s="49" t="str">
        <f t="shared" si="13"/>
        <v>労働環境改善</v>
      </c>
      <c r="X31" s="49" t="str">
        <f t="shared" si="13"/>
        <v>様々な産業を担う人材の育成</v>
      </c>
      <c r="Y31" s="49" t="str">
        <f t="shared" si="13"/>
        <v>女性の活躍推進</v>
      </c>
      <c r="Z31" s="49" t="str">
        <f t="shared" si="13"/>
        <v>農業等振興</v>
      </c>
      <c r="AA31" s="49" t="str">
        <f t="shared" si="13"/>
        <v>林業振興</v>
      </c>
      <c r="AB31" s="49" t="str">
        <f t="shared" si="13"/>
        <v>道路整備・維持管理</v>
      </c>
      <c r="AC31" s="49" t="str">
        <f t="shared" si="13"/>
        <v>河川整備・維持管理</v>
      </c>
      <c r="AD31" s="49" t="str">
        <f t="shared" si="13"/>
        <v>砂防対策</v>
      </c>
      <c r="AE31" s="49" t="str">
        <f t="shared" si="13"/>
        <v>公共交通の充実</v>
      </c>
      <c r="AF31" s="49" t="str">
        <f t="shared" si="13"/>
        <v>公園整備</v>
      </c>
      <c r="AG31" s="49" t="str">
        <f t="shared" si="13"/>
        <v>学校教育の充実</v>
      </c>
      <c r="AH31" s="49" t="str">
        <f t="shared" si="13"/>
        <v>社会教育・生涯学習の充実</v>
      </c>
      <c r="AI31" s="49" t="str">
        <f t="shared" si="13"/>
        <v>文化・芸術の振興</v>
      </c>
      <c r="AJ31" s="49" t="str">
        <f t="shared" si="13"/>
        <v>スポーツやレクリエーション
                        の推進</v>
      </c>
      <c r="AK31" s="49" t="str">
        <f t="shared" si="13"/>
        <v>若者の県内定着</v>
      </c>
      <c r="AL31" s="49" t="str">
        <f t="shared" si="13"/>
        <v>県外からの移住・定住の推進</v>
      </c>
      <c r="AM31" s="240" t="s">
        <v>0</v>
      </c>
      <c r="AN31" s="5" t="s">
        <v>117</v>
      </c>
    </row>
    <row r="32" spans="1:40" x14ac:dyDescent="0.2">
      <c r="A32" s="270" t="str">
        <f>'問9S（表）'!A34</f>
        <v>全体（n = 1,699 ）　</v>
      </c>
      <c r="B32" s="219">
        <v>1699</v>
      </c>
      <c r="C32" s="29">
        <v>436</v>
      </c>
      <c r="D32" s="30">
        <v>207</v>
      </c>
      <c r="E32" s="30">
        <v>51</v>
      </c>
      <c r="F32" s="30">
        <v>189</v>
      </c>
      <c r="G32" s="30">
        <v>35</v>
      </c>
      <c r="H32" s="30">
        <v>208</v>
      </c>
      <c r="I32" s="30">
        <v>120</v>
      </c>
      <c r="J32" s="30">
        <v>219</v>
      </c>
      <c r="K32" s="30">
        <v>197</v>
      </c>
      <c r="L32" s="30">
        <v>96</v>
      </c>
      <c r="M32" s="30">
        <v>18</v>
      </c>
      <c r="N32" s="30">
        <v>246</v>
      </c>
      <c r="O32" s="30">
        <v>86</v>
      </c>
      <c r="P32" s="30">
        <v>42</v>
      </c>
      <c r="Q32" s="30">
        <v>177</v>
      </c>
      <c r="R32" s="30">
        <v>50</v>
      </c>
      <c r="S32" s="30">
        <v>47</v>
      </c>
      <c r="T32" s="30">
        <v>44</v>
      </c>
      <c r="U32" s="30">
        <v>211</v>
      </c>
      <c r="V32" s="30">
        <v>44</v>
      </c>
      <c r="W32" s="30">
        <v>15</v>
      </c>
      <c r="X32" s="30">
        <v>25</v>
      </c>
      <c r="Y32" s="30">
        <v>24</v>
      </c>
      <c r="Z32" s="30">
        <v>59</v>
      </c>
      <c r="AA32" s="30">
        <v>25</v>
      </c>
      <c r="AB32" s="30">
        <v>253</v>
      </c>
      <c r="AC32" s="30">
        <v>211</v>
      </c>
      <c r="AD32" s="30">
        <v>82</v>
      </c>
      <c r="AE32" s="30">
        <v>80</v>
      </c>
      <c r="AF32" s="30">
        <v>142</v>
      </c>
      <c r="AG32" s="30">
        <v>98</v>
      </c>
      <c r="AH32" s="30">
        <v>61</v>
      </c>
      <c r="AI32" s="30">
        <v>93</v>
      </c>
      <c r="AJ32" s="30">
        <v>129</v>
      </c>
      <c r="AK32" s="30">
        <v>23</v>
      </c>
      <c r="AL32" s="30">
        <v>46</v>
      </c>
      <c r="AM32" s="31">
        <v>461</v>
      </c>
      <c r="AN32" s="5">
        <f>SUM($C32:AM32)</f>
        <v>4550</v>
      </c>
    </row>
    <row r="33" spans="1:41" x14ac:dyDescent="0.2">
      <c r="A33" s="271"/>
      <c r="B33" s="33">
        <v>100</v>
      </c>
      <c r="C33" s="18">
        <v>25.7</v>
      </c>
      <c r="D33" s="185">
        <v>12.2</v>
      </c>
      <c r="E33" s="185">
        <v>3</v>
      </c>
      <c r="F33" s="185">
        <v>11.1</v>
      </c>
      <c r="G33" s="185">
        <v>2.1</v>
      </c>
      <c r="H33" s="185">
        <v>12.2</v>
      </c>
      <c r="I33" s="185">
        <v>7.1</v>
      </c>
      <c r="J33" s="185">
        <v>12.9</v>
      </c>
      <c r="K33" s="185">
        <v>11.6</v>
      </c>
      <c r="L33" s="185">
        <v>5.7</v>
      </c>
      <c r="M33" s="185">
        <v>1.1000000000000001</v>
      </c>
      <c r="N33" s="185">
        <v>14.5</v>
      </c>
      <c r="O33" s="185">
        <v>5.0999999999999996</v>
      </c>
      <c r="P33" s="185">
        <v>2.5</v>
      </c>
      <c r="Q33" s="185">
        <v>10.4</v>
      </c>
      <c r="R33" s="185">
        <v>2.9</v>
      </c>
      <c r="S33" s="185">
        <v>2.8</v>
      </c>
      <c r="T33" s="185">
        <v>2.6</v>
      </c>
      <c r="U33" s="185">
        <v>12.4</v>
      </c>
      <c r="V33" s="185">
        <v>2.6</v>
      </c>
      <c r="W33" s="185">
        <v>0.9</v>
      </c>
      <c r="X33" s="185">
        <v>1.5</v>
      </c>
      <c r="Y33" s="185">
        <v>1.4</v>
      </c>
      <c r="Z33" s="185">
        <v>3.5</v>
      </c>
      <c r="AA33" s="185">
        <v>1.5</v>
      </c>
      <c r="AB33" s="185">
        <v>14.9</v>
      </c>
      <c r="AC33" s="185">
        <v>12.4</v>
      </c>
      <c r="AD33" s="185">
        <v>4.8</v>
      </c>
      <c r="AE33" s="185">
        <v>4.7</v>
      </c>
      <c r="AF33" s="185">
        <v>8.4</v>
      </c>
      <c r="AG33" s="185">
        <v>5.8</v>
      </c>
      <c r="AH33" s="185">
        <v>3.6</v>
      </c>
      <c r="AI33" s="185">
        <v>5.5</v>
      </c>
      <c r="AJ33" s="185">
        <v>7.6</v>
      </c>
      <c r="AK33" s="185">
        <v>1.4</v>
      </c>
      <c r="AL33" s="185">
        <v>2.7</v>
      </c>
      <c r="AM33" s="186">
        <v>27.1</v>
      </c>
      <c r="AN33" s="179"/>
    </row>
    <row r="34" spans="1:41" x14ac:dyDescent="0.2">
      <c r="A34" s="270" t="str">
        <f>'問9S（表）'!A36</f>
        <v>18～19歳（n = 22 ）　</v>
      </c>
      <c r="B34" s="32">
        <v>22</v>
      </c>
      <c r="C34" s="29">
        <v>5</v>
      </c>
      <c r="D34" s="30">
        <v>8</v>
      </c>
      <c r="E34" s="30">
        <v>0</v>
      </c>
      <c r="F34" s="30">
        <v>4</v>
      </c>
      <c r="G34" s="30">
        <v>0</v>
      </c>
      <c r="H34" s="30">
        <v>3</v>
      </c>
      <c r="I34" s="30">
        <v>1</v>
      </c>
      <c r="J34" s="30">
        <v>1</v>
      </c>
      <c r="K34" s="30">
        <v>8</v>
      </c>
      <c r="L34" s="30">
        <v>5</v>
      </c>
      <c r="M34" s="30">
        <v>2</v>
      </c>
      <c r="N34" s="30">
        <v>4</v>
      </c>
      <c r="O34" s="30">
        <v>0</v>
      </c>
      <c r="P34" s="30">
        <v>0</v>
      </c>
      <c r="Q34" s="30">
        <v>2</v>
      </c>
      <c r="R34" s="30">
        <v>1</v>
      </c>
      <c r="S34" s="30">
        <v>0</v>
      </c>
      <c r="T34" s="30">
        <v>0</v>
      </c>
      <c r="U34" s="30">
        <v>2</v>
      </c>
      <c r="V34" s="30">
        <v>1</v>
      </c>
      <c r="W34" s="30">
        <v>1</v>
      </c>
      <c r="X34" s="30">
        <v>1</v>
      </c>
      <c r="Y34" s="30">
        <v>2</v>
      </c>
      <c r="Z34" s="30">
        <v>1</v>
      </c>
      <c r="AA34" s="30">
        <v>0</v>
      </c>
      <c r="AB34" s="30">
        <v>3</v>
      </c>
      <c r="AC34" s="30">
        <v>1</v>
      </c>
      <c r="AD34" s="30">
        <v>1</v>
      </c>
      <c r="AE34" s="30">
        <v>3</v>
      </c>
      <c r="AF34" s="30">
        <v>0</v>
      </c>
      <c r="AG34" s="30">
        <v>3</v>
      </c>
      <c r="AH34" s="30">
        <v>0</v>
      </c>
      <c r="AI34" s="30">
        <v>3</v>
      </c>
      <c r="AJ34" s="30">
        <v>2</v>
      </c>
      <c r="AK34" s="30">
        <v>1</v>
      </c>
      <c r="AL34" s="30">
        <v>0</v>
      </c>
      <c r="AM34" s="31">
        <v>1</v>
      </c>
      <c r="AN34" s="5">
        <f>SUM($C34:AM34)</f>
        <v>70</v>
      </c>
      <c r="AO34" t="str">
        <f>" 18～19歳（n = "&amp;TEXT(B34,"#,###")&amp;"）"</f>
        <v xml:space="preserve"> 18～19歳（n = 22）</v>
      </c>
    </row>
    <row r="35" spans="1:41" x14ac:dyDescent="0.2">
      <c r="A35" s="271"/>
      <c r="B35" s="33">
        <v>100</v>
      </c>
      <c r="C35" s="18">
        <v>22.7</v>
      </c>
      <c r="D35" s="185">
        <v>36.4</v>
      </c>
      <c r="E35" s="185">
        <v>0</v>
      </c>
      <c r="F35" s="185">
        <v>18.2</v>
      </c>
      <c r="G35" s="185">
        <v>0</v>
      </c>
      <c r="H35" s="185">
        <v>13.6</v>
      </c>
      <c r="I35" s="185">
        <v>4.5</v>
      </c>
      <c r="J35" s="185">
        <v>4.5</v>
      </c>
      <c r="K35" s="185">
        <v>36.4</v>
      </c>
      <c r="L35" s="185">
        <v>22.7</v>
      </c>
      <c r="M35" s="185">
        <v>9.1</v>
      </c>
      <c r="N35" s="185">
        <v>18.2</v>
      </c>
      <c r="O35" s="185">
        <v>0</v>
      </c>
      <c r="P35" s="185">
        <v>0</v>
      </c>
      <c r="Q35" s="185">
        <v>9.1</v>
      </c>
      <c r="R35" s="185">
        <v>4.5</v>
      </c>
      <c r="S35" s="185">
        <v>0</v>
      </c>
      <c r="T35" s="185">
        <v>0</v>
      </c>
      <c r="U35" s="185">
        <v>9.1</v>
      </c>
      <c r="V35" s="185">
        <v>4.5</v>
      </c>
      <c r="W35" s="185">
        <v>4.5</v>
      </c>
      <c r="X35" s="185">
        <v>4.5</v>
      </c>
      <c r="Y35" s="185">
        <v>9.1</v>
      </c>
      <c r="Z35" s="185">
        <v>4.5</v>
      </c>
      <c r="AA35" s="185">
        <v>0</v>
      </c>
      <c r="AB35" s="185">
        <v>13.6</v>
      </c>
      <c r="AC35" s="185">
        <v>4.5</v>
      </c>
      <c r="AD35" s="185">
        <v>4.5</v>
      </c>
      <c r="AE35" s="185">
        <v>13.6</v>
      </c>
      <c r="AF35" s="185">
        <v>0</v>
      </c>
      <c r="AG35" s="185">
        <v>13.6</v>
      </c>
      <c r="AH35" s="185">
        <v>0</v>
      </c>
      <c r="AI35" s="185">
        <v>13.6</v>
      </c>
      <c r="AJ35" s="185">
        <v>9.1</v>
      </c>
      <c r="AK35" s="185">
        <v>4.5</v>
      </c>
      <c r="AL35" s="185">
        <v>0</v>
      </c>
      <c r="AM35" s="186">
        <v>4.5</v>
      </c>
      <c r="AN35" s="179"/>
    </row>
    <row r="36" spans="1:41" x14ac:dyDescent="0.2">
      <c r="A36" s="270" t="str">
        <f>'問9S（表）'!A38</f>
        <v>20～29歳（n = 83 ）　</v>
      </c>
      <c r="B36" s="32">
        <v>83</v>
      </c>
      <c r="C36" s="29">
        <v>17</v>
      </c>
      <c r="D36" s="30">
        <v>12</v>
      </c>
      <c r="E36" s="30">
        <v>6</v>
      </c>
      <c r="F36" s="30">
        <v>10</v>
      </c>
      <c r="G36" s="30">
        <v>2</v>
      </c>
      <c r="H36" s="30">
        <v>8</v>
      </c>
      <c r="I36" s="30">
        <v>6</v>
      </c>
      <c r="J36" s="30">
        <v>6</v>
      </c>
      <c r="K36" s="30">
        <v>7</v>
      </c>
      <c r="L36" s="30">
        <v>4</v>
      </c>
      <c r="M36" s="30">
        <v>3</v>
      </c>
      <c r="N36" s="30">
        <v>8</v>
      </c>
      <c r="O36" s="30">
        <v>2</v>
      </c>
      <c r="P36" s="30">
        <v>2</v>
      </c>
      <c r="Q36" s="30">
        <v>9</v>
      </c>
      <c r="R36" s="30">
        <v>2</v>
      </c>
      <c r="S36" s="30">
        <v>2</v>
      </c>
      <c r="T36" s="30">
        <v>1</v>
      </c>
      <c r="U36" s="30">
        <v>10</v>
      </c>
      <c r="V36" s="30">
        <v>3</v>
      </c>
      <c r="W36" s="30">
        <v>0</v>
      </c>
      <c r="X36" s="30">
        <v>0</v>
      </c>
      <c r="Y36" s="30">
        <v>0</v>
      </c>
      <c r="Z36" s="30">
        <v>2</v>
      </c>
      <c r="AA36" s="30">
        <v>1</v>
      </c>
      <c r="AB36" s="30">
        <v>14</v>
      </c>
      <c r="AC36" s="30">
        <v>12</v>
      </c>
      <c r="AD36" s="30">
        <v>4</v>
      </c>
      <c r="AE36" s="30">
        <v>5</v>
      </c>
      <c r="AF36" s="30">
        <v>6</v>
      </c>
      <c r="AG36" s="30">
        <v>7</v>
      </c>
      <c r="AH36" s="30">
        <v>5</v>
      </c>
      <c r="AI36" s="30">
        <v>7</v>
      </c>
      <c r="AJ36" s="30">
        <v>8</v>
      </c>
      <c r="AK36" s="30">
        <v>2</v>
      </c>
      <c r="AL36" s="30">
        <v>3</v>
      </c>
      <c r="AM36" s="31">
        <v>19</v>
      </c>
      <c r="AN36" s="5">
        <f>SUM($C36:AM36)</f>
        <v>215</v>
      </c>
      <c r="AO36" t="str">
        <f>" 20～29歳（n = "&amp;TEXT(B36,"#,###")&amp;"）"</f>
        <v xml:space="preserve"> 20～29歳（n = 83）</v>
      </c>
    </row>
    <row r="37" spans="1:41" x14ac:dyDescent="0.2">
      <c r="A37" s="271"/>
      <c r="B37" s="33">
        <v>100</v>
      </c>
      <c r="C37" s="18">
        <v>20.5</v>
      </c>
      <c r="D37" s="185">
        <v>14.5</v>
      </c>
      <c r="E37" s="185">
        <v>7.2</v>
      </c>
      <c r="F37" s="185">
        <v>12</v>
      </c>
      <c r="G37" s="185">
        <v>2.4</v>
      </c>
      <c r="H37" s="185">
        <v>9.6</v>
      </c>
      <c r="I37" s="185">
        <v>7.2</v>
      </c>
      <c r="J37" s="185">
        <v>7.2</v>
      </c>
      <c r="K37" s="185">
        <v>8.4</v>
      </c>
      <c r="L37" s="185">
        <v>4.8</v>
      </c>
      <c r="M37" s="185">
        <v>3.6</v>
      </c>
      <c r="N37" s="185">
        <v>9.6</v>
      </c>
      <c r="O37" s="185">
        <v>2.4</v>
      </c>
      <c r="P37" s="185">
        <v>2.4</v>
      </c>
      <c r="Q37" s="185">
        <v>10.8</v>
      </c>
      <c r="R37" s="185">
        <v>2.4</v>
      </c>
      <c r="S37" s="185">
        <v>2.4</v>
      </c>
      <c r="T37" s="185">
        <v>1.2</v>
      </c>
      <c r="U37" s="185">
        <v>12</v>
      </c>
      <c r="V37" s="185">
        <v>3.6</v>
      </c>
      <c r="W37" s="185">
        <v>0</v>
      </c>
      <c r="X37" s="185">
        <v>0</v>
      </c>
      <c r="Y37" s="185">
        <v>0</v>
      </c>
      <c r="Z37" s="185">
        <v>2.4</v>
      </c>
      <c r="AA37" s="185">
        <v>1.2</v>
      </c>
      <c r="AB37" s="185">
        <v>16.899999999999999</v>
      </c>
      <c r="AC37" s="185">
        <v>14.5</v>
      </c>
      <c r="AD37" s="185">
        <v>4.8</v>
      </c>
      <c r="AE37" s="185">
        <v>6</v>
      </c>
      <c r="AF37" s="185">
        <v>7.2</v>
      </c>
      <c r="AG37" s="185">
        <v>8.4</v>
      </c>
      <c r="AH37" s="185">
        <v>6</v>
      </c>
      <c r="AI37" s="185">
        <v>8.4</v>
      </c>
      <c r="AJ37" s="185">
        <v>9.6</v>
      </c>
      <c r="AK37" s="185">
        <v>2.4</v>
      </c>
      <c r="AL37" s="185">
        <v>3.6</v>
      </c>
      <c r="AM37" s="186">
        <v>22.9</v>
      </c>
      <c r="AN37" s="179"/>
    </row>
    <row r="38" spans="1:41" x14ac:dyDescent="0.2">
      <c r="A38" s="270" t="str">
        <f>'問9S（表）'!A40</f>
        <v>30～39歳（n = 142 ）　</v>
      </c>
      <c r="B38" s="32">
        <v>142</v>
      </c>
      <c r="C38" s="29">
        <v>33</v>
      </c>
      <c r="D38" s="30">
        <v>19</v>
      </c>
      <c r="E38" s="30">
        <v>9</v>
      </c>
      <c r="F38" s="30">
        <v>12</v>
      </c>
      <c r="G38" s="30">
        <v>1</v>
      </c>
      <c r="H38" s="30">
        <v>12</v>
      </c>
      <c r="I38" s="30">
        <v>10</v>
      </c>
      <c r="J38" s="30">
        <v>18</v>
      </c>
      <c r="K38" s="30">
        <v>17</v>
      </c>
      <c r="L38" s="30">
        <v>14</v>
      </c>
      <c r="M38" s="30">
        <v>2</v>
      </c>
      <c r="N38" s="30">
        <v>9</v>
      </c>
      <c r="O38" s="30">
        <v>6</v>
      </c>
      <c r="P38" s="30">
        <v>3</v>
      </c>
      <c r="Q38" s="30">
        <v>24</v>
      </c>
      <c r="R38" s="30">
        <v>6</v>
      </c>
      <c r="S38" s="30">
        <v>5</v>
      </c>
      <c r="T38" s="30">
        <v>2</v>
      </c>
      <c r="U38" s="30">
        <v>14</v>
      </c>
      <c r="V38" s="30">
        <v>5</v>
      </c>
      <c r="W38" s="30">
        <v>6</v>
      </c>
      <c r="X38" s="30">
        <v>0</v>
      </c>
      <c r="Y38" s="30">
        <v>2</v>
      </c>
      <c r="Z38" s="30">
        <v>5</v>
      </c>
      <c r="AA38" s="30">
        <v>2</v>
      </c>
      <c r="AB38" s="30">
        <v>17</v>
      </c>
      <c r="AC38" s="30">
        <v>24</v>
      </c>
      <c r="AD38" s="30">
        <v>15</v>
      </c>
      <c r="AE38" s="30">
        <v>6</v>
      </c>
      <c r="AF38" s="30">
        <v>13</v>
      </c>
      <c r="AG38" s="30">
        <v>6</v>
      </c>
      <c r="AH38" s="30">
        <v>3</v>
      </c>
      <c r="AI38" s="30">
        <v>3</v>
      </c>
      <c r="AJ38" s="30">
        <v>9</v>
      </c>
      <c r="AK38" s="30">
        <v>1</v>
      </c>
      <c r="AL38" s="30">
        <v>7</v>
      </c>
      <c r="AM38" s="31">
        <v>38</v>
      </c>
      <c r="AN38" s="5">
        <f>SUM($C38:AM38)</f>
        <v>378</v>
      </c>
      <c r="AO38" t="str">
        <f>" 30～39歳（n = "&amp;TEXT(B38,"#,###")&amp;"）"</f>
        <v xml:space="preserve"> 30～39歳（n = 142）</v>
      </c>
    </row>
    <row r="39" spans="1:41" x14ac:dyDescent="0.2">
      <c r="A39" s="271"/>
      <c r="B39" s="33">
        <v>100</v>
      </c>
      <c r="C39" s="18">
        <v>23.2</v>
      </c>
      <c r="D39" s="185">
        <v>13.4</v>
      </c>
      <c r="E39" s="185">
        <v>6.3</v>
      </c>
      <c r="F39" s="185">
        <v>8.5</v>
      </c>
      <c r="G39" s="185">
        <v>0.7</v>
      </c>
      <c r="H39" s="185">
        <v>8.5</v>
      </c>
      <c r="I39" s="185">
        <v>7</v>
      </c>
      <c r="J39" s="185">
        <v>12.7</v>
      </c>
      <c r="K39" s="185">
        <v>12</v>
      </c>
      <c r="L39" s="185">
        <v>9.9</v>
      </c>
      <c r="M39" s="185">
        <v>1.4</v>
      </c>
      <c r="N39" s="185">
        <v>6.3</v>
      </c>
      <c r="O39" s="185">
        <v>4.2</v>
      </c>
      <c r="P39" s="185">
        <v>2.1</v>
      </c>
      <c r="Q39" s="185">
        <v>16.899999999999999</v>
      </c>
      <c r="R39" s="185">
        <v>4.2</v>
      </c>
      <c r="S39" s="185">
        <v>3.5</v>
      </c>
      <c r="T39" s="185">
        <v>1.4</v>
      </c>
      <c r="U39" s="185">
        <v>9.9</v>
      </c>
      <c r="V39" s="185">
        <v>3.5</v>
      </c>
      <c r="W39" s="185">
        <v>4.2</v>
      </c>
      <c r="X39" s="185">
        <v>0</v>
      </c>
      <c r="Y39" s="185">
        <v>1.4</v>
      </c>
      <c r="Z39" s="185">
        <v>3.5</v>
      </c>
      <c r="AA39" s="185">
        <v>1.4</v>
      </c>
      <c r="AB39" s="185">
        <v>12</v>
      </c>
      <c r="AC39" s="185">
        <v>16.899999999999999</v>
      </c>
      <c r="AD39" s="185">
        <v>10.6</v>
      </c>
      <c r="AE39" s="185">
        <v>4.2</v>
      </c>
      <c r="AF39" s="185">
        <v>9.1999999999999993</v>
      </c>
      <c r="AG39" s="185">
        <v>4.2</v>
      </c>
      <c r="AH39" s="185">
        <v>2.1</v>
      </c>
      <c r="AI39" s="185">
        <v>2.1</v>
      </c>
      <c r="AJ39" s="185">
        <v>6.3</v>
      </c>
      <c r="AK39" s="185">
        <v>0.7</v>
      </c>
      <c r="AL39" s="185">
        <v>4.9000000000000004</v>
      </c>
      <c r="AM39" s="186">
        <v>26.8</v>
      </c>
      <c r="AN39" s="179"/>
    </row>
    <row r="40" spans="1:41" x14ac:dyDescent="0.2">
      <c r="A40" s="270" t="str">
        <f>'問9S（表）'!A42</f>
        <v>40～49歳（n = 248 ）　</v>
      </c>
      <c r="B40" s="32">
        <v>248</v>
      </c>
      <c r="C40" s="29">
        <v>58</v>
      </c>
      <c r="D40" s="30">
        <v>30</v>
      </c>
      <c r="E40" s="30">
        <v>5</v>
      </c>
      <c r="F40" s="30">
        <v>12</v>
      </c>
      <c r="G40" s="30">
        <v>3</v>
      </c>
      <c r="H40" s="30">
        <v>25</v>
      </c>
      <c r="I40" s="30">
        <v>24</v>
      </c>
      <c r="J40" s="30">
        <v>29</v>
      </c>
      <c r="K40" s="30">
        <v>26</v>
      </c>
      <c r="L40" s="30">
        <v>8</v>
      </c>
      <c r="M40" s="30">
        <v>2</v>
      </c>
      <c r="N40" s="30">
        <v>23</v>
      </c>
      <c r="O40" s="30">
        <v>17</v>
      </c>
      <c r="P40" s="30">
        <v>11</v>
      </c>
      <c r="Q40" s="30">
        <v>50</v>
      </c>
      <c r="R40" s="30">
        <v>9</v>
      </c>
      <c r="S40" s="30">
        <v>7</v>
      </c>
      <c r="T40" s="30">
        <v>7</v>
      </c>
      <c r="U40" s="30">
        <v>34</v>
      </c>
      <c r="V40" s="30">
        <v>6</v>
      </c>
      <c r="W40" s="30">
        <v>1</v>
      </c>
      <c r="X40" s="30">
        <v>1</v>
      </c>
      <c r="Y40" s="30">
        <v>5</v>
      </c>
      <c r="Z40" s="30">
        <v>9</v>
      </c>
      <c r="AA40" s="30">
        <v>2</v>
      </c>
      <c r="AB40" s="30">
        <v>36</v>
      </c>
      <c r="AC40" s="30">
        <v>35</v>
      </c>
      <c r="AD40" s="30">
        <v>11</v>
      </c>
      <c r="AE40" s="30">
        <v>9</v>
      </c>
      <c r="AF40" s="30">
        <v>32</v>
      </c>
      <c r="AG40" s="30">
        <v>22</v>
      </c>
      <c r="AH40" s="30">
        <v>9</v>
      </c>
      <c r="AI40" s="30">
        <v>19</v>
      </c>
      <c r="AJ40" s="30">
        <v>26</v>
      </c>
      <c r="AK40" s="30">
        <v>6</v>
      </c>
      <c r="AL40" s="30">
        <v>11</v>
      </c>
      <c r="AM40" s="31">
        <v>55</v>
      </c>
      <c r="AN40" s="5">
        <f>SUM($C40:AM40)</f>
        <v>675</v>
      </c>
      <c r="AO40" t="str">
        <f>" 40～49歳（n = "&amp;TEXT(B40,"#,###")&amp;"）"</f>
        <v xml:space="preserve"> 40～49歳（n = 248）</v>
      </c>
    </row>
    <row r="41" spans="1:41" x14ac:dyDescent="0.2">
      <c r="A41" s="271"/>
      <c r="B41" s="33">
        <v>100</v>
      </c>
      <c r="C41" s="18">
        <v>23.4</v>
      </c>
      <c r="D41" s="185">
        <v>12.1</v>
      </c>
      <c r="E41" s="185">
        <v>2</v>
      </c>
      <c r="F41" s="185">
        <v>4.8</v>
      </c>
      <c r="G41" s="185">
        <v>1.2</v>
      </c>
      <c r="H41" s="185">
        <v>10.1</v>
      </c>
      <c r="I41" s="185">
        <v>9.6999999999999993</v>
      </c>
      <c r="J41" s="185">
        <v>11.7</v>
      </c>
      <c r="K41" s="185">
        <v>10.5</v>
      </c>
      <c r="L41" s="185">
        <v>3.2</v>
      </c>
      <c r="M41" s="185">
        <v>0.8</v>
      </c>
      <c r="N41" s="185">
        <v>9.3000000000000007</v>
      </c>
      <c r="O41" s="185">
        <v>6.9</v>
      </c>
      <c r="P41" s="185">
        <v>4.4000000000000004</v>
      </c>
      <c r="Q41" s="185">
        <v>20.2</v>
      </c>
      <c r="R41" s="185">
        <v>3.6</v>
      </c>
      <c r="S41" s="185">
        <v>2.8</v>
      </c>
      <c r="T41" s="185">
        <v>2.8</v>
      </c>
      <c r="U41" s="185">
        <v>13.7</v>
      </c>
      <c r="V41" s="185">
        <v>2.4</v>
      </c>
      <c r="W41" s="185">
        <v>0.4</v>
      </c>
      <c r="X41" s="185">
        <v>0.4</v>
      </c>
      <c r="Y41" s="185">
        <v>2</v>
      </c>
      <c r="Z41" s="185">
        <v>3.6</v>
      </c>
      <c r="AA41" s="185">
        <v>0.8</v>
      </c>
      <c r="AB41" s="185">
        <v>14.5</v>
      </c>
      <c r="AC41" s="185">
        <v>14.1</v>
      </c>
      <c r="AD41" s="185">
        <v>4.4000000000000004</v>
      </c>
      <c r="AE41" s="185">
        <v>3.6</v>
      </c>
      <c r="AF41" s="185">
        <v>12.9</v>
      </c>
      <c r="AG41" s="185">
        <v>8.9</v>
      </c>
      <c r="AH41" s="185">
        <v>3.6</v>
      </c>
      <c r="AI41" s="185">
        <v>7.7</v>
      </c>
      <c r="AJ41" s="185">
        <v>10.5</v>
      </c>
      <c r="AK41" s="185">
        <v>2.4</v>
      </c>
      <c r="AL41" s="185">
        <v>4.4000000000000004</v>
      </c>
      <c r="AM41" s="186">
        <v>22.2</v>
      </c>
      <c r="AN41" s="179"/>
    </row>
    <row r="42" spans="1:41" x14ac:dyDescent="0.2">
      <c r="A42" s="270" t="str">
        <f>'問9S（表）'!A44</f>
        <v>50～59歳（n = 318 ）　</v>
      </c>
      <c r="B42" s="32">
        <v>318</v>
      </c>
      <c r="C42" s="29">
        <v>89</v>
      </c>
      <c r="D42" s="30">
        <v>25</v>
      </c>
      <c r="E42" s="30">
        <v>6</v>
      </c>
      <c r="F42" s="30">
        <v>34</v>
      </c>
      <c r="G42" s="30">
        <v>6</v>
      </c>
      <c r="H42" s="30">
        <v>26</v>
      </c>
      <c r="I42" s="30">
        <v>15</v>
      </c>
      <c r="J42" s="30">
        <v>33</v>
      </c>
      <c r="K42" s="30">
        <v>28</v>
      </c>
      <c r="L42" s="30">
        <v>15</v>
      </c>
      <c r="M42" s="30">
        <v>1</v>
      </c>
      <c r="N42" s="30">
        <v>33</v>
      </c>
      <c r="O42" s="30">
        <v>15</v>
      </c>
      <c r="P42" s="30">
        <v>8</v>
      </c>
      <c r="Q42" s="30">
        <v>32</v>
      </c>
      <c r="R42" s="30">
        <v>14</v>
      </c>
      <c r="S42" s="30">
        <v>11</v>
      </c>
      <c r="T42" s="30">
        <v>9</v>
      </c>
      <c r="U42" s="30">
        <v>41</v>
      </c>
      <c r="V42" s="30">
        <v>11</v>
      </c>
      <c r="W42" s="30">
        <v>2</v>
      </c>
      <c r="X42" s="30">
        <v>2</v>
      </c>
      <c r="Y42" s="30">
        <v>7</v>
      </c>
      <c r="Z42" s="30">
        <v>9</v>
      </c>
      <c r="AA42" s="30">
        <v>8</v>
      </c>
      <c r="AB42" s="30">
        <v>43</v>
      </c>
      <c r="AC42" s="30">
        <v>46</v>
      </c>
      <c r="AD42" s="30">
        <v>14</v>
      </c>
      <c r="AE42" s="30">
        <v>18</v>
      </c>
      <c r="AF42" s="30">
        <v>25</v>
      </c>
      <c r="AG42" s="30">
        <v>20</v>
      </c>
      <c r="AH42" s="30">
        <v>11</v>
      </c>
      <c r="AI42" s="30">
        <v>14</v>
      </c>
      <c r="AJ42" s="30">
        <v>24</v>
      </c>
      <c r="AK42" s="30">
        <v>5</v>
      </c>
      <c r="AL42" s="30">
        <v>9</v>
      </c>
      <c r="AM42" s="31">
        <v>89</v>
      </c>
      <c r="AN42" s="5">
        <f>SUM($C42:AM42)</f>
        <v>798</v>
      </c>
      <c r="AO42" t="str">
        <f>" 50～59歳（n = "&amp;TEXT(B42,"#,###")&amp;"）"</f>
        <v xml:space="preserve"> 50～59歳（n = 318）</v>
      </c>
    </row>
    <row r="43" spans="1:41" x14ac:dyDescent="0.2">
      <c r="A43" s="271"/>
      <c r="B43" s="33">
        <v>100</v>
      </c>
      <c r="C43" s="18">
        <v>28</v>
      </c>
      <c r="D43" s="185">
        <v>7.9</v>
      </c>
      <c r="E43" s="185">
        <v>1.9</v>
      </c>
      <c r="F43" s="185">
        <v>10.7</v>
      </c>
      <c r="G43" s="185">
        <v>1.9</v>
      </c>
      <c r="H43" s="185">
        <v>8.1999999999999993</v>
      </c>
      <c r="I43" s="185">
        <v>4.7</v>
      </c>
      <c r="J43" s="185">
        <v>10.4</v>
      </c>
      <c r="K43" s="185">
        <v>8.8000000000000007</v>
      </c>
      <c r="L43" s="185">
        <v>4.7</v>
      </c>
      <c r="M43" s="185">
        <v>0.3</v>
      </c>
      <c r="N43" s="185">
        <v>10.4</v>
      </c>
      <c r="O43" s="185">
        <v>4.7</v>
      </c>
      <c r="P43" s="185">
        <v>2.5</v>
      </c>
      <c r="Q43" s="185">
        <v>10.1</v>
      </c>
      <c r="R43" s="185">
        <v>4.4000000000000004</v>
      </c>
      <c r="S43" s="185">
        <v>3.5</v>
      </c>
      <c r="T43" s="185">
        <v>2.8</v>
      </c>
      <c r="U43" s="185">
        <v>12.9</v>
      </c>
      <c r="V43" s="185">
        <v>3.5</v>
      </c>
      <c r="W43" s="185">
        <v>0.6</v>
      </c>
      <c r="X43" s="185">
        <v>0.6</v>
      </c>
      <c r="Y43" s="185">
        <v>2.2000000000000002</v>
      </c>
      <c r="Z43" s="185">
        <v>2.8</v>
      </c>
      <c r="AA43" s="185">
        <v>2.5</v>
      </c>
      <c r="AB43" s="185">
        <v>13.5</v>
      </c>
      <c r="AC43" s="185">
        <v>14.5</v>
      </c>
      <c r="AD43" s="185">
        <v>4.4000000000000004</v>
      </c>
      <c r="AE43" s="185">
        <v>5.7</v>
      </c>
      <c r="AF43" s="185">
        <v>7.9</v>
      </c>
      <c r="AG43" s="185">
        <v>6.3</v>
      </c>
      <c r="AH43" s="185">
        <v>3.5</v>
      </c>
      <c r="AI43" s="185">
        <v>4.4000000000000004</v>
      </c>
      <c r="AJ43" s="185">
        <v>7.5</v>
      </c>
      <c r="AK43" s="185">
        <v>1.6</v>
      </c>
      <c r="AL43" s="185">
        <v>2.8</v>
      </c>
      <c r="AM43" s="186">
        <v>28</v>
      </c>
      <c r="AN43" s="179"/>
    </row>
    <row r="44" spans="1:41" x14ac:dyDescent="0.2">
      <c r="A44" s="270" t="str">
        <f>'問9S（表）'!A46</f>
        <v>60～69歳（n = 322 ）　</v>
      </c>
      <c r="B44" s="32">
        <v>322</v>
      </c>
      <c r="C44" s="29">
        <v>87</v>
      </c>
      <c r="D44" s="30">
        <v>40</v>
      </c>
      <c r="E44" s="30">
        <v>12</v>
      </c>
      <c r="F44" s="30">
        <v>34</v>
      </c>
      <c r="G44" s="30">
        <v>4</v>
      </c>
      <c r="H44" s="30">
        <v>50</v>
      </c>
      <c r="I44" s="30">
        <v>23</v>
      </c>
      <c r="J44" s="30">
        <v>35</v>
      </c>
      <c r="K44" s="30">
        <v>37</v>
      </c>
      <c r="L44" s="30">
        <v>21</v>
      </c>
      <c r="M44" s="30">
        <v>4</v>
      </c>
      <c r="N44" s="30">
        <v>43</v>
      </c>
      <c r="O44" s="30">
        <v>17</v>
      </c>
      <c r="P44" s="30">
        <v>9</v>
      </c>
      <c r="Q44" s="30">
        <v>24</v>
      </c>
      <c r="R44" s="30">
        <v>7</v>
      </c>
      <c r="S44" s="30">
        <v>10</v>
      </c>
      <c r="T44" s="30">
        <v>9</v>
      </c>
      <c r="U44" s="30">
        <v>47</v>
      </c>
      <c r="V44" s="30">
        <v>8</v>
      </c>
      <c r="W44" s="30">
        <v>3</v>
      </c>
      <c r="X44" s="30">
        <v>8</v>
      </c>
      <c r="Y44" s="30">
        <v>4</v>
      </c>
      <c r="Z44" s="30">
        <v>10</v>
      </c>
      <c r="AA44" s="30">
        <v>4</v>
      </c>
      <c r="AB44" s="30">
        <v>42</v>
      </c>
      <c r="AC44" s="30">
        <v>45</v>
      </c>
      <c r="AD44" s="30">
        <v>16</v>
      </c>
      <c r="AE44" s="30">
        <v>12</v>
      </c>
      <c r="AF44" s="30">
        <v>19</v>
      </c>
      <c r="AG44" s="30">
        <v>18</v>
      </c>
      <c r="AH44" s="30">
        <v>8</v>
      </c>
      <c r="AI44" s="30">
        <v>16</v>
      </c>
      <c r="AJ44" s="30">
        <v>23</v>
      </c>
      <c r="AK44" s="30">
        <v>2</v>
      </c>
      <c r="AL44" s="30">
        <v>9</v>
      </c>
      <c r="AM44" s="31">
        <v>86</v>
      </c>
      <c r="AN44" s="5">
        <f>SUM($C44:AM44)</f>
        <v>846</v>
      </c>
      <c r="AO44" t="str">
        <f>" 60～69歳（n = "&amp;TEXT(B44,"#,###")&amp;"）"</f>
        <v xml:space="preserve"> 60～69歳（n = 322）</v>
      </c>
    </row>
    <row r="45" spans="1:41" x14ac:dyDescent="0.2">
      <c r="A45" s="271"/>
      <c r="B45" s="33">
        <v>100</v>
      </c>
      <c r="C45" s="18">
        <v>27</v>
      </c>
      <c r="D45" s="185">
        <v>12.4</v>
      </c>
      <c r="E45" s="185">
        <v>3.7</v>
      </c>
      <c r="F45" s="185">
        <v>10.6</v>
      </c>
      <c r="G45" s="185">
        <v>1.2</v>
      </c>
      <c r="H45" s="185">
        <v>15.5</v>
      </c>
      <c r="I45" s="185">
        <v>7.1</v>
      </c>
      <c r="J45" s="185">
        <v>10.9</v>
      </c>
      <c r="K45" s="185">
        <v>11.5</v>
      </c>
      <c r="L45" s="185">
        <v>6.5</v>
      </c>
      <c r="M45" s="185">
        <v>1.2</v>
      </c>
      <c r="N45" s="185">
        <v>13.4</v>
      </c>
      <c r="O45" s="185">
        <v>5.3</v>
      </c>
      <c r="P45" s="185">
        <v>2.8</v>
      </c>
      <c r="Q45" s="185">
        <v>7.5</v>
      </c>
      <c r="R45" s="185">
        <v>2.2000000000000002</v>
      </c>
      <c r="S45" s="185">
        <v>3.1</v>
      </c>
      <c r="T45" s="185">
        <v>2.8</v>
      </c>
      <c r="U45" s="185">
        <v>14.6</v>
      </c>
      <c r="V45" s="185">
        <v>2.5</v>
      </c>
      <c r="W45" s="185">
        <v>0.9</v>
      </c>
      <c r="X45" s="185">
        <v>2.5</v>
      </c>
      <c r="Y45" s="185">
        <v>1.2</v>
      </c>
      <c r="Z45" s="185">
        <v>3.1</v>
      </c>
      <c r="AA45" s="185">
        <v>1.2</v>
      </c>
      <c r="AB45" s="185">
        <v>13</v>
      </c>
      <c r="AC45" s="185">
        <v>14</v>
      </c>
      <c r="AD45" s="185">
        <v>5</v>
      </c>
      <c r="AE45" s="185">
        <v>3.7</v>
      </c>
      <c r="AF45" s="185">
        <v>5.9</v>
      </c>
      <c r="AG45" s="185">
        <v>5.6</v>
      </c>
      <c r="AH45" s="185">
        <v>2.5</v>
      </c>
      <c r="AI45" s="185">
        <v>5</v>
      </c>
      <c r="AJ45" s="185">
        <v>7.1</v>
      </c>
      <c r="AK45" s="185">
        <v>0.6</v>
      </c>
      <c r="AL45" s="185">
        <v>2.8</v>
      </c>
      <c r="AM45" s="186">
        <v>26.7</v>
      </c>
      <c r="AN45" s="179"/>
    </row>
    <row r="46" spans="1:41" x14ac:dyDescent="0.2">
      <c r="A46" s="270" t="str">
        <f>'問9S（表）'!A48</f>
        <v>70歳以上（n = 530 ）　</v>
      </c>
      <c r="B46" s="32">
        <v>530</v>
      </c>
      <c r="C46" s="29">
        <v>145</v>
      </c>
      <c r="D46" s="30">
        <v>68</v>
      </c>
      <c r="E46" s="30">
        <v>11</v>
      </c>
      <c r="F46" s="30">
        <v>80</v>
      </c>
      <c r="G46" s="30">
        <v>17</v>
      </c>
      <c r="H46" s="30">
        <v>81</v>
      </c>
      <c r="I46" s="30">
        <v>39</v>
      </c>
      <c r="J46" s="30">
        <v>94</v>
      </c>
      <c r="K46" s="30">
        <v>72</v>
      </c>
      <c r="L46" s="30">
        <v>29</v>
      </c>
      <c r="M46" s="30">
        <v>4</v>
      </c>
      <c r="N46" s="30">
        <v>124</v>
      </c>
      <c r="O46" s="30">
        <v>29</v>
      </c>
      <c r="P46" s="30">
        <v>9</v>
      </c>
      <c r="Q46" s="30">
        <v>35</v>
      </c>
      <c r="R46" s="30">
        <v>11</v>
      </c>
      <c r="S46" s="30">
        <v>12</v>
      </c>
      <c r="T46" s="30">
        <v>15</v>
      </c>
      <c r="U46" s="30">
        <v>61</v>
      </c>
      <c r="V46" s="30">
        <v>10</v>
      </c>
      <c r="W46" s="30">
        <v>2</v>
      </c>
      <c r="X46" s="30">
        <v>13</v>
      </c>
      <c r="Y46" s="30">
        <v>4</v>
      </c>
      <c r="Z46" s="30">
        <v>23</v>
      </c>
      <c r="AA46" s="30">
        <v>8</v>
      </c>
      <c r="AB46" s="30">
        <v>95</v>
      </c>
      <c r="AC46" s="30">
        <v>48</v>
      </c>
      <c r="AD46" s="30">
        <v>21</v>
      </c>
      <c r="AE46" s="30">
        <v>26</v>
      </c>
      <c r="AF46" s="30">
        <v>45</v>
      </c>
      <c r="AG46" s="30">
        <v>21</v>
      </c>
      <c r="AH46" s="30">
        <v>25</v>
      </c>
      <c r="AI46" s="30">
        <v>28</v>
      </c>
      <c r="AJ46" s="30">
        <v>37</v>
      </c>
      <c r="AK46" s="30">
        <v>6</v>
      </c>
      <c r="AL46" s="30">
        <v>7</v>
      </c>
      <c r="AM46" s="31">
        <v>150</v>
      </c>
      <c r="AN46" s="5">
        <f>SUM($C46:AM46)</f>
        <v>1505</v>
      </c>
      <c r="AO46" t="str">
        <f>" 70歳以上（n = "&amp;TEXT(B46,"#,###")&amp;"）"</f>
        <v xml:space="preserve"> 70歳以上（n = 530）</v>
      </c>
    </row>
    <row r="47" spans="1:41" x14ac:dyDescent="0.2">
      <c r="A47" s="271"/>
      <c r="B47" s="33">
        <v>100</v>
      </c>
      <c r="C47" s="18">
        <v>27.4</v>
      </c>
      <c r="D47" s="185">
        <v>12.8</v>
      </c>
      <c r="E47" s="185">
        <v>2.1</v>
      </c>
      <c r="F47" s="185">
        <v>15.1</v>
      </c>
      <c r="G47" s="185">
        <v>3.2</v>
      </c>
      <c r="H47" s="185">
        <v>15.3</v>
      </c>
      <c r="I47" s="185">
        <v>7.4</v>
      </c>
      <c r="J47" s="185">
        <v>17.7</v>
      </c>
      <c r="K47" s="185">
        <v>13.6</v>
      </c>
      <c r="L47" s="185">
        <v>5.5</v>
      </c>
      <c r="M47" s="185">
        <v>0.8</v>
      </c>
      <c r="N47" s="185">
        <v>23.4</v>
      </c>
      <c r="O47" s="185">
        <v>5.5</v>
      </c>
      <c r="P47" s="185">
        <v>1.7</v>
      </c>
      <c r="Q47" s="185">
        <v>6.6</v>
      </c>
      <c r="R47" s="185">
        <v>2.1</v>
      </c>
      <c r="S47" s="185">
        <v>2.2999999999999998</v>
      </c>
      <c r="T47" s="185">
        <v>2.8</v>
      </c>
      <c r="U47" s="185">
        <v>11.5</v>
      </c>
      <c r="V47" s="185">
        <v>1.9</v>
      </c>
      <c r="W47" s="185">
        <v>0.4</v>
      </c>
      <c r="X47" s="185">
        <v>2.5</v>
      </c>
      <c r="Y47" s="185">
        <v>0.8</v>
      </c>
      <c r="Z47" s="185">
        <v>4.3</v>
      </c>
      <c r="AA47" s="185">
        <v>1.5</v>
      </c>
      <c r="AB47" s="185">
        <v>17.899999999999999</v>
      </c>
      <c r="AC47" s="185">
        <v>9.1</v>
      </c>
      <c r="AD47" s="185">
        <v>4</v>
      </c>
      <c r="AE47" s="185">
        <v>4.9000000000000004</v>
      </c>
      <c r="AF47" s="185">
        <v>8.5</v>
      </c>
      <c r="AG47" s="185">
        <v>4</v>
      </c>
      <c r="AH47" s="185">
        <v>4.7</v>
      </c>
      <c r="AI47" s="185">
        <v>5.3</v>
      </c>
      <c r="AJ47" s="185">
        <v>7</v>
      </c>
      <c r="AK47" s="185">
        <v>1.1000000000000001</v>
      </c>
      <c r="AL47" s="185">
        <v>1.3</v>
      </c>
      <c r="AM47" s="186">
        <v>28.3</v>
      </c>
      <c r="AN47" s="179"/>
    </row>
    <row r="48" spans="1:41" s="171" customFormat="1" x14ac:dyDescent="0.2">
      <c r="A48" s="172"/>
      <c r="B48" s="170"/>
      <c r="C48" s="170">
        <f t="shared" ref="C48:AL48" si="14">_xlfn.RANK.EQ(C33,$C$33:$AL$33,0)</f>
        <v>1</v>
      </c>
      <c r="D48" s="170">
        <f t="shared" si="14"/>
        <v>7</v>
      </c>
      <c r="E48" s="170">
        <f t="shared" si="14"/>
        <v>23</v>
      </c>
      <c r="F48" s="170">
        <f t="shared" si="14"/>
        <v>10</v>
      </c>
      <c r="G48" s="170">
        <f t="shared" si="14"/>
        <v>30</v>
      </c>
      <c r="H48" s="170">
        <f t="shared" si="14"/>
        <v>7</v>
      </c>
      <c r="I48" s="170">
        <f t="shared" si="14"/>
        <v>14</v>
      </c>
      <c r="J48" s="170">
        <f t="shared" si="14"/>
        <v>4</v>
      </c>
      <c r="K48" s="170">
        <f t="shared" si="14"/>
        <v>9</v>
      </c>
      <c r="L48" s="170">
        <f t="shared" si="14"/>
        <v>16</v>
      </c>
      <c r="M48" s="170">
        <f t="shared" si="14"/>
        <v>35</v>
      </c>
      <c r="N48" s="170">
        <f t="shared" si="14"/>
        <v>3</v>
      </c>
      <c r="O48" s="170">
        <f t="shared" si="14"/>
        <v>18</v>
      </c>
      <c r="P48" s="170">
        <f t="shared" si="14"/>
        <v>29</v>
      </c>
      <c r="Q48" s="170">
        <f t="shared" si="14"/>
        <v>11</v>
      </c>
      <c r="R48" s="170">
        <f t="shared" si="14"/>
        <v>24</v>
      </c>
      <c r="S48" s="170">
        <f t="shared" si="14"/>
        <v>25</v>
      </c>
      <c r="T48" s="170">
        <f t="shared" si="14"/>
        <v>27</v>
      </c>
      <c r="U48" s="170">
        <f t="shared" si="14"/>
        <v>5</v>
      </c>
      <c r="V48" s="170">
        <f t="shared" si="14"/>
        <v>27</v>
      </c>
      <c r="W48" s="170">
        <f t="shared" si="14"/>
        <v>36</v>
      </c>
      <c r="X48" s="170">
        <f t="shared" si="14"/>
        <v>31</v>
      </c>
      <c r="Y48" s="170">
        <f t="shared" si="14"/>
        <v>33</v>
      </c>
      <c r="Z48" s="170">
        <f t="shared" si="14"/>
        <v>22</v>
      </c>
      <c r="AA48" s="170">
        <f t="shared" si="14"/>
        <v>31</v>
      </c>
      <c r="AB48" s="170">
        <f t="shared" si="14"/>
        <v>2</v>
      </c>
      <c r="AC48" s="170">
        <f t="shared" si="14"/>
        <v>5</v>
      </c>
      <c r="AD48" s="170">
        <f t="shared" si="14"/>
        <v>19</v>
      </c>
      <c r="AE48" s="170">
        <f t="shared" si="14"/>
        <v>20</v>
      </c>
      <c r="AF48" s="170">
        <f t="shared" si="14"/>
        <v>12</v>
      </c>
      <c r="AG48" s="170">
        <f t="shared" si="14"/>
        <v>15</v>
      </c>
      <c r="AH48" s="170">
        <f t="shared" si="14"/>
        <v>21</v>
      </c>
      <c r="AI48" s="170">
        <f t="shared" si="14"/>
        <v>17</v>
      </c>
      <c r="AJ48" s="170">
        <f t="shared" si="14"/>
        <v>13</v>
      </c>
      <c r="AK48" s="170">
        <f t="shared" si="14"/>
        <v>33</v>
      </c>
      <c r="AL48" s="170">
        <f t="shared" si="14"/>
        <v>26</v>
      </c>
      <c r="AM48" s="170"/>
      <c r="AN48" s="170"/>
    </row>
    <row r="49" spans="1:40" x14ac:dyDescent="0.2">
      <c r="A49" s="24" t="s">
        <v>2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40" x14ac:dyDescent="0.2">
      <c r="A50" s="6" t="s">
        <v>4</v>
      </c>
      <c r="B50" s="20"/>
      <c r="C50" s="170">
        <v>1</v>
      </c>
      <c r="D50" s="170">
        <v>2</v>
      </c>
      <c r="E50" s="170">
        <v>3</v>
      </c>
      <c r="F50" s="170">
        <v>4</v>
      </c>
      <c r="G50" s="170">
        <v>5</v>
      </c>
      <c r="H50" s="170">
        <v>6</v>
      </c>
      <c r="I50" s="170">
        <v>7</v>
      </c>
      <c r="J50" s="170">
        <v>8</v>
      </c>
      <c r="K50" s="170">
        <v>9</v>
      </c>
      <c r="L50" s="170">
        <v>10</v>
      </c>
      <c r="M50" s="170">
        <v>11</v>
      </c>
      <c r="N50" s="170">
        <v>12</v>
      </c>
      <c r="O50" s="170">
        <v>13</v>
      </c>
      <c r="P50" s="170">
        <v>14</v>
      </c>
      <c r="Q50" s="170">
        <v>15</v>
      </c>
      <c r="R50" s="170">
        <v>16</v>
      </c>
      <c r="S50" s="170">
        <v>17</v>
      </c>
      <c r="T50" s="170">
        <v>18</v>
      </c>
      <c r="U50" s="170">
        <v>19</v>
      </c>
      <c r="V50" s="170">
        <v>20</v>
      </c>
      <c r="W50" s="170">
        <v>21</v>
      </c>
      <c r="X50" s="170">
        <v>22</v>
      </c>
      <c r="Y50" s="170">
        <v>23</v>
      </c>
      <c r="Z50" s="170">
        <v>24</v>
      </c>
      <c r="AA50" s="170">
        <v>25</v>
      </c>
      <c r="AB50" s="170">
        <v>26</v>
      </c>
      <c r="AC50" s="170">
        <v>27</v>
      </c>
      <c r="AD50" s="170">
        <v>28</v>
      </c>
      <c r="AE50" s="170">
        <v>29</v>
      </c>
      <c r="AF50" s="170">
        <v>30</v>
      </c>
      <c r="AG50" s="170">
        <v>31</v>
      </c>
      <c r="AH50" s="170">
        <v>32</v>
      </c>
      <c r="AI50" s="170">
        <v>32</v>
      </c>
      <c r="AJ50" s="173">
        <v>34</v>
      </c>
      <c r="AK50" s="173">
        <v>35</v>
      </c>
      <c r="AL50" s="173">
        <v>36</v>
      </c>
      <c r="AM50" s="173">
        <v>37</v>
      </c>
    </row>
    <row r="51" spans="1:40" ht="64.8" x14ac:dyDescent="0.2">
      <c r="A51" s="10" t="s">
        <v>59</v>
      </c>
      <c r="B51" s="47" t="s">
        <v>156</v>
      </c>
      <c r="C51" s="48" t="s">
        <v>315</v>
      </c>
      <c r="D51" s="49" t="s">
        <v>314</v>
      </c>
      <c r="E51" s="203" t="s">
        <v>313</v>
      </c>
      <c r="F51" s="203" t="s">
        <v>312</v>
      </c>
      <c r="G51" s="203" t="s">
        <v>311</v>
      </c>
      <c r="H51" s="203" t="s">
        <v>310</v>
      </c>
      <c r="I51" s="203" t="s">
        <v>309</v>
      </c>
      <c r="J51" s="203" t="s">
        <v>308</v>
      </c>
      <c r="K51" s="203" t="s">
        <v>307</v>
      </c>
      <c r="L51" s="203" t="s">
        <v>306</v>
      </c>
      <c r="M51" s="203" t="s">
        <v>305</v>
      </c>
      <c r="N51" s="203" t="s">
        <v>304</v>
      </c>
      <c r="O51" s="203" t="s">
        <v>303</v>
      </c>
      <c r="P51" s="203" t="s">
        <v>302</v>
      </c>
      <c r="Q51" s="203" t="s">
        <v>301</v>
      </c>
      <c r="R51" s="203" t="s">
        <v>300</v>
      </c>
      <c r="S51" s="203" t="s">
        <v>299</v>
      </c>
      <c r="T51" s="203" t="s">
        <v>298</v>
      </c>
      <c r="U51" s="203" t="s">
        <v>297</v>
      </c>
      <c r="V51" s="203" t="s">
        <v>296</v>
      </c>
      <c r="W51" s="203" t="s">
        <v>295</v>
      </c>
      <c r="X51" s="203" t="s">
        <v>294</v>
      </c>
      <c r="Y51" s="49" t="s">
        <v>293</v>
      </c>
      <c r="Z51" s="203" t="s">
        <v>292</v>
      </c>
      <c r="AA51" s="203" t="s">
        <v>291</v>
      </c>
      <c r="AB51" s="203" t="s">
        <v>290</v>
      </c>
      <c r="AC51" s="203" t="s">
        <v>289</v>
      </c>
      <c r="AD51" s="203" t="s">
        <v>288</v>
      </c>
      <c r="AE51" s="203" t="s">
        <v>287</v>
      </c>
      <c r="AF51" s="203" t="s">
        <v>286</v>
      </c>
      <c r="AG51" s="203" t="s">
        <v>285</v>
      </c>
      <c r="AH51" s="203" t="s">
        <v>284</v>
      </c>
      <c r="AI51" s="203" t="s">
        <v>283</v>
      </c>
      <c r="AJ51" s="203" t="s">
        <v>282</v>
      </c>
      <c r="AK51" s="203" t="s">
        <v>281</v>
      </c>
      <c r="AL51" s="203" t="s">
        <v>280</v>
      </c>
      <c r="AM51" s="240" t="s">
        <v>0</v>
      </c>
      <c r="AN51" s="5" t="s">
        <v>117</v>
      </c>
    </row>
    <row r="52" spans="1:40" x14ac:dyDescent="0.2">
      <c r="A52" s="270" t="str">
        <f>A32</f>
        <v>全体（n = 1,699 ）　</v>
      </c>
      <c r="B52" s="215">
        <f>B32</f>
        <v>1699</v>
      </c>
      <c r="C52" s="109">
        <v>436</v>
      </c>
      <c r="D52" s="110">
        <v>253</v>
      </c>
      <c r="E52" s="110">
        <v>246</v>
      </c>
      <c r="F52" s="110">
        <v>219</v>
      </c>
      <c r="G52" s="110">
        <v>211</v>
      </c>
      <c r="H52" s="110">
        <v>211</v>
      </c>
      <c r="I52" s="110">
        <v>208</v>
      </c>
      <c r="J52" s="110">
        <v>207</v>
      </c>
      <c r="K52" s="110">
        <v>197</v>
      </c>
      <c r="L52" s="110">
        <v>189</v>
      </c>
      <c r="M52" s="110">
        <v>177</v>
      </c>
      <c r="N52" s="110">
        <v>142</v>
      </c>
      <c r="O52" s="110">
        <v>129</v>
      </c>
      <c r="P52" s="110">
        <v>120</v>
      </c>
      <c r="Q52" s="110">
        <v>98</v>
      </c>
      <c r="R52" s="110">
        <v>96</v>
      </c>
      <c r="S52" s="110">
        <v>93</v>
      </c>
      <c r="T52" s="110">
        <v>86</v>
      </c>
      <c r="U52" s="110">
        <v>82</v>
      </c>
      <c r="V52" s="142">
        <v>80</v>
      </c>
      <c r="W52" s="110">
        <v>61</v>
      </c>
      <c r="X52" s="110">
        <v>59</v>
      </c>
      <c r="Y52" s="110">
        <v>51</v>
      </c>
      <c r="Z52" s="110">
        <v>50</v>
      </c>
      <c r="AA52" s="110">
        <v>47</v>
      </c>
      <c r="AB52" s="110">
        <v>46</v>
      </c>
      <c r="AC52" s="110">
        <v>44</v>
      </c>
      <c r="AD52" s="110">
        <v>44</v>
      </c>
      <c r="AE52" s="110">
        <v>42</v>
      </c>
      <c r="AF52" s="110">
        <v>35</v>
      </c>
      <c r="AG52" s="110">
        <v>25</v>
      </c>
      <c r="AH52" s="110">
        <v>25</v>
      </c>
      <c r="AI52" s="110">
        <v>24</v>
      </c>
      <c r="AJ52" s="110">
        <v>23</v>
      </c>
      <c r="AK52" s="110">
        <v>18</v>
      </c>
      <c r="AL52" s="110">
        <v>15</v>
      </c>
      <c r="AM52" s="112">
        <v>461</v>
      </c>
      <c r="AN52" s="5">
        <f>SUM(C52:AM52)</f>
        <v>4550</v>
      </c>
    </row>
    <row r="53" spans="1:40" x14ac:dyDescent="0.2">
      <c r="A53" s="271"/>
      <c r="B53" s="102">
        <f t="shared" ref="B53:B67" si="15">B33</f>
        <v>100</v>
      </c>
      <c r="C53" s="113">
        <v>25.7</v>
      </c>
      <c r="D53" s="114">
        <v>14.9</v>
      </c>
      <c r="E53" s="114">
        <v>14.5</v>
      </c>
      <c r="F53" s="114">
        <v>12.9</v>
      </c>
      <c r="G53" s="114">
        <v>12.4</v>
      </c>
      <c r="H53" s="114">
        <v>12.4</v>
      </c>
      <c r="I53" s="114">
        <v>12.2</v>
      </c>
      <c r="J53" s="114">
        <v>12.2</v>
      </c>
      <c r="K53" s="114">
        <v>11.6</v>
      </c>
      <c r="L53" s="114">
        <v>11.1</v>
      </c>
      <c r="M53" s="114">
        <v>10.4</v>
      </c>
      <c r="N53" s="114">
        <v>8.4</v>
      </c>
      <c r="O53" s="114">
        <v>7.6</v>
      </c>
      <c r="P53" s="114">
        <v>7.1</v>
      </c>
      <c r="Q53" s="114">
        <v>5.8</v>
      </c>
      <c r="R53" s="114">
        <v>5.7</v>
      </c>
      <c r="S53" s="114">
        <v>5.5</v>
      </c>
      <c r="T53" s="114">
        <v>5.0999999999999996</v>
      </c>
      <c r="U53" s="114">
        <v>4.8</v>
      </c>
      <c r="V53" s="130">
        <v>4.7</v>
      </c>
      <c r="W53" s="114">
        <v>3.6</v>
      </c>
      <c r="X53" s="114">
        <v>3.5</v>
      </c>
      <c r="Y53" s="114">
        <v>3</v>
      </c>
      <c r="Z53" s="114">
        <v>2.9</v>
      </c>
      <c r="AA53" s="114">
        <v>2.8</v>
      </c>
      <c r="AB53" s="114">
        <v>2.7</v>
      </c>
      <c r="AC53" s="114">
        <v>2.6</v>
      </c>
      <c r="AD53" s="114">
        <v>2.6</v>
      </c>
      <c r="AE53" s="114">
        <v>2.5</v>
      </c>
      <c r="AF53" s="114">
        <v>2.1</v>
      </c>
      <c r="AG53" s="114">
        <v>1.5</v>
      </c>
      <c r="AH53" s="114">
        <v>1.5</v>
      </c>
      <c r="AI53" s="114">
        <v>1.4</v>
      </c>
      <c r="AJ53" s="114">
        <v>1.4</v>
      </c>
      <c r="AK53" s="114">
        <v>1.1000000000000001</v>
      </c>
      <c r="AL53" s="114">
        <v>0.9</v>
      </c>
      <c r="AM53" s="116">
        <v>27.1</v>
      </c>
      <c r="AN53" s="179"/>
    </row>
    <row r="54" spans="1:40" x14ac:dyDescent="0.2">
      <c r="A54" s="270" t="str">
        <f>A34</f>
        <v>18～19歳（n = 22 ）　</v>
      </c>
      <c r="B54" s="101">
        <f t="shared" si="15"/>
        <v>22</v>
      </c>
      <c r="C54" s="117">
        <v>5</v>
      </c>
      <c r="D54" s="118">
        <v>3</v>
      </c>
      <c r="E54" s="118">
        <v>4</v>
      </c>
      <c r="F54" s="118">
        <v>1</v>
      </c>
      <c r="G54" s="118">
        <v>2</v>
      </c>
      <c r="H54" s="118">
        <v>1</v>
      </c>
      <c r="I54" s="118">
        <v>3</v>
      </c>
      <c r="J54" s="118">
        <v>8</v>
      </c>
      <c r="K54" s="118">
        <v>8</v>
      </c>
      <c r="L54" s="118">
        <v>4</v>
      </c>
      <c r="M54" s="118">
        <v>2</v>
      </c>
      <c r="N54" s="118">
        <v>0</v>
      </c>
      <c r="O54" s="118">
        <v>2</v>
      </c>
      <c r="P54" s="118">
        <v>1</v>
      </c>
      <c r="Q54" s="118">
        <v>3</v>
      </c>
      <c r="R54" s="118">
        <v>5</v>
      </c>
      <c r="S54" s="118">
        <v>3</v>
      </c>
      <c r="T54" s="118">
        <v>0</v>
      </c>
      <c r="U54" s="118">
        <v>1</v>
      </c>
      <c r="V54" s="129">
        <v>3</v>
      </c>
      <c r="W54" s="118">
        <v>0</v>
      </c>
      <c r="X54" s="118">
        <v>1</v>
      </c>
      <c r="Y54" s="118">
        <v>0</v>
      </c>
      <c r="Z54" s="118">
        <v>1</v>
      </c>
      <c r="AA54" s="118">
        <v>0</v>
      </c>
      <c r="AB54" s="118">
        <v>0</v>
      </c>
      <c r="AC54" s="118">
        <v>0</v>
      </c>
      <c r="AD54" s="118">
        <v>1</v>
      </c>
      <c r="AE54" s="118">
        <v>0</v>
      </c>
      <c r="AF54" s="118">
        <v>0</v>
      </c>
      <c r="AG54" s="118">
        <v>1</v>
      </c>
      <c r="AH54" s="118">
        <v>0</v>
      </c>
      <c r="AI54" s="118">
        <v>2</v>
      </c>
      <c r="AJ54" s="118">
        <v>1</v>
      </c>
      <c r="AK54" s="118">
        <v>2</v>
      </c>
      <c r="AL54" s="118">
        <v>1</v>
      </c>
      <c r="AM54" s="119">
        <v>1</v>
      </c>
      <c r="AN54" s="5">
        <f>SUM(C54:AM54)</f>
        <v>70</v>
      </c>
    </row>
    <row r="55" spans="1:40" x14ac:dyDescent="0.2">
      <c r="A55" s="271"/>
      <c r="B55" s="102">
        <f t="shared" si="15"/>
        <v>100</v>
      </c>
      <c r="C55" s="113">
        <v>22.7</v>
      </c>
      <c r="D55" s="114">
        <v>13.6</v>
      </c>
      <c r="E55" s="114">
        <v>18.2</v>
      </c>
      <c r="F55" s="114">
        <v>4.5</v>
      </c>
      <c r="G55" s="114">
        <v>9.1</v>
      </c>
      <c r="H55" s="114">
        <v>4.5</v>
      </c>
      <c r="I55" s="114">
        <v>13.6</v>
      </c>
      <c r="J55" s="114">
        <v>36.4</v>
      </c>
      <c r="K55" s="114">
        <v>36.4</v>
      </c>
      <c r="L55" s="114">
        <v>18.2</v>
      </c>
      <c r="M55" s="114">
        <v>9.1</v>
      </c>
      <c r="N55" s="114">
        <v>0</v>
      </c>
      <c r="O55" s="114">
        <v>9.1</v>
      </c>
      <c r="P55" s="114">
        <v>4.5</v>
      </c>
      <c r="Q55" s="114">
        <v>13.6</v>
      </c>
      <c r="R55" s="114">
        <v>22.7</v>
      </c>
      <c r="S55" s="114">
        <v>13.6</v>
      </c>
      <c r="T55" s="114">
        <v>0</v>
      </c>
      <c r="U55" s="114">
        <v>4.5</v>
      </c>
      <c r="V55" s="130">
        <v>13.6</v>
      </c>
      <c r="W55" s="114">
        <v>0</v>
      </c>
      <c r="X55" s="114">
        <v>4.5</v>
      </c>
      <c r="Y55" s="114">
        <v>0</v>
      </c>
      <c r="Z55" s="114">
        <v>4.5</v>
      </c>
      <c r="AA55" s="114">
        <v>0</v>
      </c>
      <c r="AB55" s="114">
        <v>0</v>
      </c>
      <c r="AC55" s="114">
        <v>0</v>
      </c>
      <c r="AD55" s="114">
        <v>4.5</v>
      </c>
      <c r="AE55" s="114">
        <v>0</v>
      </c>
      <c r="AF55" s="114">
        <v>0</v>
      </c>
      <c r="AG55" s="114">
        <v>4.5</v>
      </c>
      <c r="AH55" s="114">
        <v>0</v>
      </c>
      <c r="AI55" s="114">
        <v>9.1</v>
      </c>
      <c r="AJ55" s="114">
        <v>4.5</v>
      </c>
      <c r="AK55" s="114">
        <v>9.1</v>
      </c>
      <c r="AL55" s="114">
        <v>4.5</v>
      </c>
      <c r="AM55" s="116">
        <v>4.5</v>
      </c>
      <c r="AN55" s="179"/>
    </row>
    <row r="56" spans="1:40" x14ac:dyDescent="0.2">
      <c r="A56" s="270" t="str">
        <f>A36</f>
        <v>20～29歳（n = 83 ）　</v>
      </c>
      <c r="B56" s="101">
        <f t="shared" si="15"/>
        <v>83</v>
      </c>
      <c r="C56" s="117">
        <v>17</v>
      </c>
      <c r="D56" s="118">
        <v>14</v>
      </c>
      <c r="E56" s="118">
        <v>8</v>
      </c>
      <c r="F56" s="118">
        <v>6</v>
      </c>
      <c r="G56" s="118">
        <v>10</v>
      </c>
      <c r="H56" s="118">
        <v>12</v>
      </c>
      <c r="I56" s="118">
        <v>8</v>
      </c>
      <c r="J56" s="118">
        <v>12</v>
      </c>
      <c r="K56" s="118">
        <v>7</v>
      </c>
      <c r="L56" s="118">
        <v>10</v>
      </c>
      <c r="M56" s="118">
        <v>9</v>
      </c>
      <c r="N56" s="118">
        <v>6</v>
      </c>
      <c r="O56" s="118">
        <v>8</v>
      </c>
      <c r="P56" s="118">
        <v>6</v>
      </c>
      <c r="Q56" s="118">
        <v>7</v>
      </c>
      <c r="R56" s="118">
        <v>4</v>
      </c>
      <c r="S56" s="118">
        <v>7</v>
      </c>
      <c r="T56" s="118">
        <v>2</v>
      </c>
      <c r="U56" s="118">
        <v>4</v>
      </c>
      <c r="V56" s="129">
        <v>5</v>
      </c>
      <c r="W56" s="118">
        <v>5</v>
      </c>
      <c r="X56" s="118">
        <v>2</v>
      </c>
      <c r="Y56" s="118">
        <v>6</v>
      </c>
      <c r="Z56" s="118">
        <v>2</v>
      </c>
      <c r="AA56" s="118">
        <v>2</v>
      </c>
      <c r="AB56" s="118">
        <v>3</v>
      </c>
      <c r="AC56" s="118">
        <v>1</v>
      </c>
      <c r="AD56" s="118">
        <v>3</v>
      </c>
      <c r="AE56" s="118">
        <v>2</v>
      </c>
      <c r="AF56" s="118">
        <v>2</v>
      </c>
      <c r="AG56" s="118">
        <v>0</v>
      </c>
      <c r="AH56" s="118">
        <v>1</v>
      </c>
      <c r="AI56" s="118">
        <v>0</v>
      </c>
      <c r="AJ56" s="118">
        <v>2</v>
      </c>
      <c r="AK56" s="118">
        <v>3</v>
      </c>
      <c r="AL56" s="118">
        <v>0</v>
      </c>
      <c r="AM56" s="119">
        <v>19</v>
      </c>
      <c r="AN56" s="5">
        <f>SUM(C56:AM56)</f>
        <v>215</v>
      </c>
    </row>
    <row r="57" spans="1:40" x14ac:dyDescent="0.2">
      <c r="A57" s="271"/>
      <c r="B57" s="102">
        <f t="shared" si="15"/>
        <v>100</v>
      </c>
      <c r="C57" s="113">
        <v>20.5</v>
      </c>
      <c r="D57" s="114">
        <v>16.899999999999999</v>
      </c>
      <c r="E57" s="114">
        <v>9.6</v>
      </c>
      <c r="F57" s="114">
        <v>7.2</v>
      </c>
      <c r="G57" s="114">
        <v>12</v>
      </c>
      <c r="H57" s="114">
        <v>14.5</v>
      </c>
      <c r="I57" s="114">
        <v>9.6</v>
      </c>
      <c r="J57" s="114">
        <v>14.5</v>
      </c>
      <c r="K57" s="114">
        <v>8.4</v>
      </c>
      <c r="L57" s="114">
        <v>12</v>
      </c>
      <c r="M57" s="114">
        <v>10.8</v>
      </c>
      <c r="N57" s="114">
        <v>7.2</v>
      </c>
      <c r="O57" s="114">
        <v>9.6</v>
      </c>
      <c r="P57" s="114">
        <v>7.2</v>
      </c>
      <c r="Q57" s="114">
        <v>8.4</v>
      </c>
      <c r="R57" s="114">
        <v>4.8</v>
      </c>
      <c r="S57" s="114">
        <v>8.4</v>
      </c>
      <c r="T57" s="114">
        <v>2.4</v>
      </c>
      <c r="U57" s="114">
        <v>4.8</v>
      </c>
      <c r="V57" s="130">
        <v>6</v>
      </c>
      <c r="W57" s="114">
        <v>6</v>
      </c>
      <c r="X57" s="114">
        <v>2.4</v>
      </c>
      <c r="Y57" s="114">
        <v>7.2</v>
      </c>
      <c r="Z57" s="114">
        <v>2.4</v>
      </c>
      <c r="AA57" s="114">
        <v>2.4</v>
      </c>
      <c r="AB57" s="114">
        <v>3.6</v>
      </c>
      <c r="AC57" s="114">
        <v>1.2</v>
      </c>
      <c r="AD57" s="114">
        <v>3.6</v>
      </c>
      <c r="AE57" s="114">
        <v>2.4</v>
      </c>
      <c r="AF57" s="114">
        <v>2.4</v>
      </c>
      <c r="AG57" s="114">
        <v>0</v>
      </c>
      <c r="AH57" s="114">
        <v>1.2</v>
      </c>
      <c r="AI57" s="114">
        <v>0</v>
      </c>
      <c r="AJ57" s="114">
        <v>2.4</v>
      </c>
      <c r="AK57" s="114">
        <v>3.6</v>
      </c>
      <c r="AL57" s="114">
        <v>0</v>
      </c>
      <c r="AM57" s="116">
        <v>22.9</v>
      </c>
      <c r="AN57" s="179"/>
    </row>
    <row r="58" spans="1:40" x14ac:dyDescent="0.2">
      <c r="A58" s="270" t="str">
        <f>A38</f>
        <v>30～39歳（n = 142 ）　</v>
      </c>
      <c r="B58" s="101">
        <f t="shared" si="15"/>
        <v>142</v>
      </c>
      <c r="C58" s="117">
        <v>33</v>
      </c>
      <c r="D58" s="118">
        <v>17</v>
      </c>
      <c r="E58" s="118">
        <v>9</v>
      </c>
      <c r="F58" s="118">
        <v>18</v>
      </c>
      <c r="G58" s="118">
        <v>14</v>
      </c>
      <c r="H58" s="118">
        <v>24</v>
      </c>
      <c r="I58" s="118">
        <v>12</v>
      </c>
      <c r="J58" s="118">
        <v>19</v>
      </c>
      <c r="K58" s="118">
        <v>17</v>
      </c>
      <c r="L58" s="118">
        <v>12</v>
      </c>
      <c r="M58" s="118">
        <v>24</v>
      </c>
      <c r="N58" s="118">
        <v>13</v>
      </c>
      <c r="O58" s="118">
        <v>9</v>
      </c>
      <c r="P58" s="118">
        <v>10</v>
      </c>
      <c r="Q58" s="118">
        <v>6</v>
      </c>
      <c r="R58" s="118">
        <v>14</v>
      </c>
      <c r="S58" s="118">
        <v>3</v>
      </c>
      <c r="T58" s="118">
        <v>6</v>
      </c>
      <c r="U58" s="118">
        <v>15</v>
      </c>
      <c r="V58" s="129">
        <v>6</v>
      </c>
      <c r="W58" s="118">
        <v>3</v>
      </c>
      <c r="X58" s="118">
        <v>5</v>
      </c>
      <c r="Y58" s="118">
        <v>9</v>
      </c>
      <c r="Z58" s="118">
        <v>6</v>
      </c>
      <c r="AA58" s="118">
        <v>5</v>
      </c>
      <c r="AB58" s="118">
        <v>7</v>
      </c>
      <c r="AC58" s="118">
        <v>2</v>
      </c>
      <c r="AD58" s="118">
        <v>5</v>
      </c>
      <c r="AE58" s="118">
        <v>3</v>
      </c>
      <c r="AF58" s="118">
        <v>1</v>
      </c>
      <c r="AG58" s="118">
        <v>0</v>
      </c>
      <c r="AH58" s="118">
        <v>2</v>
      </c>
      <c r="AI58" s="118">
        <v>2</v>
      </c>
      <c r="AJ58" s="118">
        <v>1</v>
      </c>
      <c r="AK58" s="118">
        <v>2</v>
      </c>
      <c r="AL58" s="118">
        <v>6</v>
      </c>
      <c r="AM58" s="119">
        <v>38</v>
      </c>
      <c r="AN58" s="5">
        <f>SUM(C58:AM58)</f>
        <v>378</v>
      </c>
    </row>
    <row r="59" spans="1:40" x14ac:dyDescent="0.2">
      <c r="A59" s="271"/>
      <c r="B59" s="102">
        <f t="shared" si="15"/>
        <v>100</v>
      </c>
      <c r="C59" s="113">
        <v>23.2</v>
      </c>
      <c r="D59" s="114">
        <v>12</v>
      </c>
      <c r="E59" s="114">
        <v>6.3</v>
      </c>
      <c r="F59" s="114">
        <v>12.7</v>
      </c>
      <c r="G59" s="114">
        <v>9.9</v>
      </c>
      <c r="H59" s="114">
        <v>16.899999999999999</v>
      </c>
      <c r="I59" s="114">
        <v>8.5</v>
      </c>
      <c r="J59" s="114">
        <v>13.4</v>
      </c>
      <c r="K59" s="114">
        <v>12</v>
      </c>
      <c r="L59" s="114">
        <v>8.5</v>
      </c>
      <c r="M59" s="114">
        <v>16.899999999999999</v>
      </c>
      <c r="N59" s="114">
        <v>9.1999999999999993</v>
      </c>
      <c r="O59" s="114">
        <v>6.3</v>
      </c>
      <c r="P59" s="114">
        <v>7</v>
      </c>
      <c r="Q59" s="114">
        <v>4.2</v>
      </c>
      <c r="R59" s="114">
        <v>9.9</v>
      </c>
      <c r="S59" s="114">
        <v>2.1</v>
      </c>
      <c r="T59" s="114">
        <v>4.2</v>
      </c>
      <c r="U59" s="114">
        <v>10.6</v>
      </c>
      <c r="V59" s="130">
        <v>4.2</v>
      </c>
      <c r="W59" s="114">
        <v>2.1</v>
      </c>
      <c r="X59" s="114">
        <v>3.5</v>
      </c>
      <c r="Y59" s="114">
        <v>6.3</v>
      </c>
      <c r="Z59" s="114">
        <v>4.2</v>
      </c>
      <c r="AA59" s="114">
        <v>3.5</v>
      </c>
      <c r="AB59" s="114">
        <v>4.9000000000000004</v>
      </c>
      <c r="AC59" s="114">
        <v>1.4</v>
      </c>
      <c r="AD59" s="114">
        <v>3.5</v>
      </c>
      <c r="AE59" s="114">
        <v>2.1</v>
      </c>
      <c r="AF59" s="114">
        <v>0.7</v>
      </c>
      <c r="AG59" s="114">
        <v>0</v>
      </c>
      <c r="AH59" s="114">
        <v>1.4</v>
      </c>
      <c r="AI59" s="114">
        <v>1.4</v>
      </c>
      <c r="AJ59" s="114">
        <v>0.7</v>
      </c>
      <c r="AK59" s="114">
        <v>1.4</v>
      </c>
      <c r="AL59" s="114">
        <v>4.2</v>
      </c>
      <c r="AM59" s="116">
        <v>26.8</v>
      </c>
      <c r="AN59" s="179"/>
    </row>
    <row r="60" spans="1:40" x14ac:dyDescent="0.2">
      <c r="A60" s="270" t="str">
        <f>A40</f>
        <v>40～49歳（n = 248 ）　</v>
      </c>
      <c r="B60" s="101">
        <f t="shared" si="15"/>
        <v>248</v>
      </c>
      <c r="C60" s="117">
        <v>58</v>
      </c>
      <c r="D60" s="118">
        <v>36</v>
      </c>
      <c r="E60" s="118">
        <v>23</v>
      </c>
      <c r="F60" s="118">
        <v>29</v>
      </c>
      <c r="G60" s="118">
        <v>34</v>
      </c>
      <c r="H60" s="118">
        <v>35</v>
      </c>
      <c r="I60" s="118">
        <v>25</v>
      </c>
      <c r="J60" s="118">
        <v>30</v>
      </c>
      <c r="K60" s="118">
        <v>26</v>
      </c>
      <c r="L60" s="118">
        <v>12</v>
      </c>
      <c r="M60" s="118">
        <v>50</v>
      </c>
      <c r="N60" s="118">
        <v>32</v>
      </c>
      <c r="O60" s="118">
        <v>26</v>
      </c>
      <c r="P60" s="118">
        <v>24</v>
      </c>
      <c r="Q60" s="118">
        <v>22</v>
      </c>
      <c r="R60" s="118">
        <v>8</v>
      </c>
      <c r="S60" s="118">
        <v>19</v>
      </c>
      <c r="T60" s="118">
        <v>17</v>
      </c>
      <c r="U60" s="118">
        <v>11</v>
      </c>
      <c r="V60" s="129">
        <v>9</v>
      </c>
      <c r="W60" s="118">
        <v>9</v>
      </c>
      <c r="X60" s="118">
        <v>9</v>
      </c>
      <c r="Y60" s="118">
        <v>5</v>
      </c>
      <c r="Z60" s="118">
        <v>9</v>
      </c>
      <c r="AA60" s="118">
        <v>7</v>
      </c>
      <c r="AB60" s="118">
        <v>11</v>
      </c>
      <c r="AC60" s="118">
        <v>7</v>
      </c>
      <c r="AD60" s="118">
        <v>6</v>
      </c>
      <c r="AE60" s="118">
        <v>11</v>
      </c>
      <c r="AF60" s="118">
        <v>3</v>
      </c>
      <c r="AG60" s="118">
        <v>1</v>
      </c>
      <c r="AH60" s="118">
        <v>2</v>
      </c>
      <c r="AI60" s="118">
        <v>5</v>
      </c>
      <c r="AJ60" s="118">
        <v>6</v>
      </c>
      <c r="AK60" s="118">
        <v>2</v>
      </c>
      <c r="AL60" s="118">
        <v>1</v>
      </c>
      <c r="AM60" s="119">
        <v>55</v>
      </c>
      <c r="AN60" s="5">
        <f>SUM(C60:AM60)</f>
        <v>675</v>
      </c>
    </row>
    <row r="61" spans="1:40" x14ac:dyDescent="0.2">
      <c r="A61" s="271"/>
      <c r="B61" s="102">
        <f t="shared" si="15"/>
        <v>100</v>
      </c>
      <c r="C61" s="113">
        <v>23.4</v>
      </c>
      <c r="D61" s="114">
        <v>14.5</v>
      </c>
      <c r="E61" s="114">
        <v>9.3000000000000007</v>
      </c>
      <c r="F61" s="114">
        <v>11.7</v>
      </c>
      <c r="G61" s="114">
        <v>13.7</v>
      </c>
      <c r="H61" s="114">
        <v>14.1</v>
      </c>
      <c r="I61" s="114">
        <v>10.1</v>
      </c>
      <c r="J61" s="114">
        <v>12.1</v>
      </c>
      <c r="K61" s="114">
        <v>10.5</v>
      </c>
      <c r="L61" s="114">
        <v>4.8</v>
      </c>
      <c r="M61" s="114">
        <v>20.2</v>
      </c>
      <c r="N61" s="114">
        <v>12.9</v>
      </c>
      <c r="O61" s="114">
        <v>10.5</v>
      </c>
      <c r="P61" s="114">
        <v>9.6999999999999993</v>
      </c>
      <c r="Q61" s="114">
        <v>8.9</v>
      </c>
      <c r="R61" s="114">
        <v>3.2</v>
      </c>
      <c r="S61" s="114">
        <v>7.7</v>
      </c>
      <c r="T61" s="114">
        <v>6.9</v>
      </c>
      <c r="U61" s="114">
        <v>4.4000000000000004</v>
      </c>
      <c r="V61" s="130">
        <v>3.6</v>
      </c>
      <c r="W61" s="114">
        <v>3.6</v>
      </c>
      <c r="X61" s="114">
        <v>3.6</v>
      </c>
      <c r="Y61" s="114">
        <v>2</v>
      </c>
      <c r="Z61" s="114">
        <v>3.6</v>
      </c>
      <c r="AA61" s="114">
        <v>2.8</v>
      </c>
      <c r="AB61" s="114">
        <v>4.4000000000000004</v>
      </c>
      <c r="AC61" s="114">
        <v>2.8</v>
      </c>
      <c r="AD61" s="114">
        <v>2.4</v>
      </c>
      <c r="AE61" s="114">
        <v>4.4000000000000004</v>
      </c>
      <c r="AF61" s="114">
        <v>1.2</v>
      </c>
      <c r="AG61" s="114">
        <v>0.4</v>
      </c>
      <c r="AH61" s="114">
        <v>0.8</v>
      </c>
      <c r="AI61" s="114">
        <v>2</v>
      </c>
      <c r="AJ61" s="114">
        <v>2.4</v>
      </c>
      <c r="AK61" s="114">
        <v>0.8</v>
      </c>
      <c r="AL61" s="114">
        <v>0.4</v>
      </c>
      <c r="AM61" s="116">
        <v>22.2</v>
      </c>
      <c r="AN61" s="179"/>
    </row>
    <row r="62" spans="1:40" x14ac:dyDescent="0.2">
      <c r="A62" s="270" t="str">
        <f>A42</f>
        <v>50～59歳（n = 318 ）　</v>
      </c>
      <c r="B62" s="101">
        <f t="shared" si="15"/>
        <v>318</v>
      </c>
      <c r="C62" s="117">
        <v>89</v>
      </c>
      <c r="D62" s="118">
        <v>43</v>
      </c>
      <c r="E62" s="118">
        <v>33</v>
      </c>
      <c r="F62" s="118">
        <v>33</v>
      </c>
      <c r="G62" s="118">
        <v>41</v>
      </c>
      <c r="H62" s="118">
        <v>46</v>
      </c>
      <c r="I62" s="118">
        <v>26</v>
      </c>
      <c r="J62" s="118">
        <v>25</v>
      </c>
      <c r="K62" s="118">
        <v>28</v>
      </c>
      <c r="L62" s="118">
        <v>34</v>
      </c>
      <c r="M62" s="118">
        <v>32</v>
      </c>
      <c r="N62" s="118">
        <v>25</v>
      </c>
      <c r="O62" s="118">
        <v>24</v>
      </c>
      <c r="P62" s="118">
        <v>15</v>
      </c>
      <c r="Q62" s="118">
        <v>20</v>
      </c>
      <c r="R62" s="118">
        <v>15</v>
      </c>
      <c r="S62" s="118">
        <v>14</v>
      </c>
      <c r="T62" s="118">
        <v>15</v>
      </c>
      <c r="U62" s="118">
        <v>14</v>
      </c>
      <c r="V62" s="129">
        <v>18</v>
      </c>
      <c r="W62" s="118">
        <v>11</v>
      </c>
      <c r="X62" s="118">
        <v>9</v>
      </c>
      <c r="Y62" s="118">
        <v>6</v>
      </c>
      <c r="Z62" s="118">
        <v>14</v>
      </c>
      <c r="AA62" s="118">
        <v>11</v>
      </c>
      <c r="AB62" s="118">
        <v>9</v>
      </c>
      <c r="AC62" s="118">
        <v>9</v>
      </c>
      <c r="AD62" s="118">
        <v>11</v>
      </c>
      <c r="AE62" s="118">
        <v>8</v>
      </c>
      <c r="AF62" s="118">
        <v>6</v>
      </c>
      <c r="AG62" s="118">
        <v>2</v>
      </c>
      <c r="AH62" s="118">
        <v>8</v>
      </c>
      <c r="AI62" s="118">
        <v>7</v>
      </c>
      <c r="AJ62" s="118">
        <v>5</v>
      </c>
      <c r="AK62" s="118">
        <v>1</v>
      </c>
      <c r="AL62" s="118">
        <v>2</v>
      </c>
      <c r="AM62" s="119">
        <v>89</v>
      </c>
      <c r="AN62" s="5">
        <f>SUM(C62:AM62)</f>
        <v>798</v>
      </c>
    </row>
    <row r="63" spans="1:40" x14ac:dyDescent="0.2">
      <c r="A63" s="271"/>
      <c r="B63" s="102">
        <f t="shared" si="15"/>
        <v>100</v>
      </c>
      <c r="C63" s="113">
        <v>28</v>
      </c>
      <c r="D63" s="114">
        <v>13.5</v>
      </c>
      <c r="E63" s="114">
        <v>10.4</v>
      </c>
      <c r="F63" s="114">
        <v>10.4</v>
      </c>
      <c r="G63" s="114">
        <v>12.9</v>
      </c>
      <c r="H63" s="114">
        <v>14.5</v>
      </c>
      <c r="I63" s="114">
        <v>8.1999999999999993</v>
      </c>
      <c r="J63" s="114">
        <v>7.9</v>
      </c>
      <c r="K63" s="114">
        <v>8.8000000000000007</v>
      </c>
      <c r="L63" s="114">
        <v>10.7</v>
      </c>
      <c r="M63" s="114">
        <v>10.1</v>
      </c>
      <c r="N63" s="114">
        <v>7.9</v>
      </c>
      <c r="O63" s="114">
        <v>7.5</v>
      </c>
      <c r="P63" s="114">
        <v>4.7</v>
      </c>
      <c r="Q63" s="114">
        <v>6.3</v>
      </c>
      <c r="R63" s="114">
        <v>4.7</v>
      </c>
      <c r="S63" s="114">
        <v>4.4000000000000004</v>
      </c>
      <c r="T63" s="114">
        <v>4.7</v>
      </c>
      <c r="U63" s="114">
        <v>4.4000000000000004</v>
      </c>
      <c r="V63" s="130">
        <v>5.7</v>
      </c>
      <c r="W63" s="114">
        <v>3.5</v>
      </c>
      <c r="X63" s="114">
        <v>2.8</v>
      </c>
      <c r="Y63" s="114">
        <v>1.9</v>
      </c>
      <c r="Z63" s="114">
        <v>4.4000000000000004</v>
      </c>
      <c r="AA63" s="114">
        <v>3.5</v>
      </c>
      <c r="AB63" s="114">
        <v>2.8</v>
      </c>
      <c r="AC63" s="114">
        <v>2.8</v>
      </c>
      <c r="AD63" s="114">
        <v>3.5</v>
      </c>
      <c r="AE63" s="114">
        <v>2.5</v>
      </c>
      <c r="AF63" s="114">
        <v>1.9</v>
      </c>
      <c r="AG63" s="114">
        <v>0.6</v>
      </c>
      <c r="AH63" s="114">
        <v>2.5</v>
      </c>
      <c r="AI63" s="114">
        <v>2.2000000000000002</v>
      </c>
      <c r="AJ63" s="114">
        <v>1.6</v>
      </c>
      <c r="AK63" s="114">
        <v>0.3</v>
      </c>
      <c r="AL63" s="114">
        <v>0.6</v>
      </c>
      <c r="AM63" s="116">
        <v>28</v>
      </c>
      <c r="AN63" s="179"/>
    </row>
    <row r="64" spans="1:40" x14ac:dyDescent="0.2">
      <c r="A64" s="270" t="str">
        <f>A44</f>
        <v>60～69歳（n = 322 ）　</v>
      </c>
      <c r="B64" s="101">
        <f t="shared" si="15"/>
        <v>322</v>
      </c>
      <c r="C64" s="117">
        <v>87</v>
      </c>
      <c r="D64" s="118">
        <v>42</v>
      </c>
      <c r="E64" s="118">
        <v>43</v>
      </c>
      <c r="F64" s="118">
        <v>35</v>
      </c>
      <c r="G64" s="118">
        <v>47</v>
      </c>
      <c r="H64" s="118">
        <v>45</v>
      </c>
      <c r="I64" s="118">
        <v>50</v>
      </c>
      <c r="J64" s="118">
        <v>40</v>
      </c>
      <c r="K64" s="118">
        <v>37</v>
      </c>
      <c r="L64" s="118">
        <v>34</v>
      </c>
      <c r="M64" s="118">
        <v>24</v>
      </c>
      <c r="N64" s="118">
        <v>19</v>
      </c>
      <c r="O64" s="118">
        <v>23</v>
      </c>
      <c r="P64" s="118">
        <v>23</v>
      </c>
      <c r="Q64" s="118">
        <v>18</v>
      </c>
      <c r="R64" s="118">
        <v>21</v>
      </c>
      <c r="S64" s="118">
        <v>16</v>
      </c>
      <c r="T64" s="118">
        <v>17</v>
      </c>
      <c r="U64" s="118">
        <v>16</v>
      </c>
      <c r="V64" s="129">
        <v>12</v>
      </c>
      <c r="W64" s="118">
        <v>8</v>
      </c>
      <c r="X64" s="118">
        <v>10</v>
      </c>
      <c r="Y64" s="118">
        <v>12</v>
      </c>
      <c r="Z64" s="118">
        <v>7</v>
      </c>
      <c r="AA64" s="118">
        <v>10</v>
      </c>
      <c r="AB64" s="118">
        <v>9</v>
      </c>
      <c r="AC64" s="118">
        <v>9</v>
      </c>
      <c r="AD64" s="118">
        <v>8</v>
      </c>
      <c r="AE64" s="118">
        <v>9</v>
      </c>
      <c r="AF64" s="118">
        <v>4</v>
      </c>
      <c r="AG64" s="118">
        <v>8</v>
      </c>
      <c r="AH64" s="118">
        <v>4</v>
      </c>
      <c r="AI64" s="118">
        <v>4</v>
      </c>
      <c r="AJ64" s="118">
        <v>2</v>
      </c>
      <c r="AK64" s="118">
        <v>4</v>
      </c>
      <c r="AL64" s="118">
        <v>3</v>
      </c>
      <c r="AM64" s="119">
        <v>86</v>
      </c>
      <c r="AN64" s="5">
        <f>SUM(C64:AM64)</f>
        <v>846</v>
      </c>
    </row>
    <row r="65" spans="1:40" x14ac:dyDescent="0.2">
      <c r="A65" s="271"/>
      <c r="B65" s="102">
        <f t="shared" si="15"/>
        <v>100</v>
      </c>
      <c r="C65" s="113">
        <v>27</v>
      </c>
      <c r="D65" s="114">
        <v>13</v>
      </c>
      <c r="E65" s="114">
        <v>13.4</v>
      </c>
      <c r="F65" s="114">
        <v>10.9</v>
      </c>
      <c r="G65" s="114">
        <v>14.6</v>
      </c>
      <c r="H65" s="114">
        <v>14</v>
      </c>
      <c r="I65" s="114">
        <v>15.5</v>
      </c>
      <c r="J65" s="114">
        <v>12.4</v>
      </c>
      <c r="K65" s="114">
        <v>11.5</v>
      </c>
      <c r="L65" s="114">
        <v>10.6</v>
      </c>
      <c r="M65" s="114">
        <v>7.5</v>
      </c>
      <c r="N65" s="114">
        <v>5.9</v>
      </c>
      <c r="O65" s="114">
        <v>7.1</v>
      </c>
      <c r="P65" s="114">
        <v>7.1</v>
      </c>
      <c r="Q65" s="114">
        <v>5.6</v>
      </c>
      <c r="R65" s="114">
        <v>6.5</v>
      </c>
      <c r="S65" s="114">
        <v>5</v>
      </c>
      <c r="T65" s="114">
        <v>5.3</v>
      </c>
      <c r="U65" s="114">
        <v>5</v>
      </c>
      <c r="V65" s="130">
        <v>3.7</v>
      </c>
      <c r="W65" s="114">
        <v>2.5</v>
      </c>
      <c r="X65" s="114">
        <v>3.1</v>
      </c>
      <c r="Y65" s="114">
        <v>3.7</v>
      </c>
      <c r="Z65" s="114">
        <v>2.2000000000000002</v>
      </c>
      <c r="AA65" s="114">
        <v>3.1</v>
      </c>
      <c r="AB65" s="114">
        <v>2.8</v>
      </c>
      <c r="AC65" s="114">
        <v>2.8</v>
      </c>
      <c r="AD65" s="114">
        <v>2.5</v>
      </c>
      <c r="AE65" s="114">
        <v>2.8</v>
      </c>
      <c r="AF65" s="114">
        <v>1.2</v>
      </c>
      <c r="AG65" s="114">
        <v>2.5</v>
      </c>
      <c r="AH65" s="114">
        <v>1.2</v>
      </c>
      <c r="AI65" s="114">
        <v>1.2</v>
      </c>
      <c r="AJ65" s="114">
        <v>0.6</v>
      </c>
      <c r="AK65" s="114">
        <v>1.2</v>
      </c>
      <c r="AL65" s="114">
        <v>0.9</v>
      </c>
      <c r="AM65" s="116">
        <v>26.7</v>
      </c>
      <c r="AN65" s="179"/>
    </row>
    <row r="66" spans="1:40" x14ac:dyDescent="0.2">
      <c r="A66" s="270" t="str">
        <f>A46</f>
        <v>70歳以上（n = 530 ）　</v>
      </c>
      <c r="B66" s="101">
        <f t="shared" si="15"/>
        <v>530</v>
      </c>
      <c r="C66" s="117">
        <v>145</v>
      </c>
      <c r="D66" s="118">
        <v>95</v>
      </c>
      <c r="E66" s="118">
        <v>124</v>
      </c>
      <c r="F66" s="118">
        <v>94</v>
      </c>
      <c r="G66" s="118">
        <v>61</v>
      </c>
      <c r="H66" s="118">
        <v>48</v>
      </c>
      <c r="I66" s="118">
        <v>81</v>
      </c>
      <c r="J66" s="118">
        <v>68</v>
      </c>
      <c r="K66" s="118">
        <v>72</v>
      </c>
      <c r="L66" s="118">
        <v>80</v>
      </c>
      <c r="M66" s="118">
        <v>35</v>
      </c>
      <c r="N66" s="118">
        <v>45</v>
      </c>
      <c r="O66" s="118">
        <v>37</v>
      </c>
      <c r="P66" s="118">
        <v>39</v>
      </c>
      <c r="Q66" s="118">
        <v>21</v>
      </c>
      <c r="R66" s="118">
        <v>29</v>
      </c>
      <c r="S66" s="118">
        <v>28</v>
      </c>
      <c r="T66" s="118">
        <v>29</v>
      </c>
      <c r="U66" s="118">
        <v>21</v>
      </c>
      <c r="V66" s="129">
        <v>26</v>
      </c>
      <c r="W66" s="118">
        <v>25</v>
      </c>
      <c r="X66" s="118">
        <v>23</v>
      </c>
      <c r="Y66" s="118">
        <v>11</v>
      </c>
      <c r="Z66" s="118">
        <v>11</v>
      </c>
      <c r="AA66" s="118">
        <v>12</v>
      </c>
      <c r="AB66" s="118">
        <v>7</v>
      </c>
      <c r="AC66" s="118">
        <v>15</v>
      </c>
      <c r="AD66" s="118">
        <v>10</v>
      </c>
      <c r="AE66" s="118">
        <v>9</v>
      </c>
      <c r="AF66" s="118">
        <v>17</v>
      </c>
      <c r="AG66" s="118">
        <v>13</v>
      </c>
      <c r="AH66" s="118">
        <v>8</v>
      </c>
      <c r="AI66" s="118">
        <v>4</v>
      </c>
      <c r="AJ66" s="118">
        <v>6</v>
      </c>
      <c r="AK66" s="118">
        <v>4</v>
      </c>
      <c r="AL66" s="118">
        <v>2</v>
      </c>
      <c r="AM66" s="119">
        <v>150</v>
      </c>
      <c r="AN66" s="5">
        <f>SUM(C66:AM66)</f>
        <v>1505</v>
      </c>
    </row>
    <row r="67" spans="1:40" x14ac:dyDescent="0.2">
      <c r="A67" s="271"/>
      <c r="B67" s="102">
        <f t="shared" si="15"/>
        <v>100</v>
      </c>
      <c r="C67" s="113">
        <v>27.4</v>
      </c>
      <c r="D67" s="114">
        <v>17.899999999999999</v>
      </c>
      <c r="E67" s="114">
        <v>23.4</v>
      </c>
      <c r="F67" s="114">
        <v>17.7</v>
      </c>
      <c r="G67" s="114">
        <v>11.5</v>
      </c>
      <c r="H67" s="114">
        <v>9.1</v>
      </c>
      <c r="I67" s="114">
        <v>15.3</v>
      </c>
      <c r="J67" s="114">
        <v>12.8</v>
      </c>
      <c r="K67" s="114">
        <v>13.6</v>
      </c>
      <c r="L67" s="114">
        <v>15.1</v>
      </c>
      <c r="M67" s="114">
        <v>6.6</v>
      </c>
      <c r="N67" s="114">
        <v>8.5</v>
      </c>
      <c r="O67" s="114">
        <v>7</v>
      </c>
      <c r="P67" s="114">
        <v>7.4</v>
      </c>
      <c r="Q67" s="114">
        <v>4</v>
      </c>
      <c r="R67" s="114">
        <v>5.5</v>
      </c>
      <c r="S67" s="114">
        <v>5.3</v>
      </c>
      <c r="T67" s="114">
        <v>5.5</v>
      </c>
      <c r="U67" s="114">
        <v>4</v>
      </c>
      <c r="V67" s="130">
        <v>4.9000000000000004</v>
      </c>
      <c r="W67" s="114">
        <v>4.7</v>
      </c>
      <c r="X67" s="114">
        <v>4.3</v>
      </c>
      <c r="Y67" s="114">
        <v>2.1</v>
      </c>
      <c r="Z67" s="114">
        <v>2.1</v>
      </c>
      <c r="AA67" s="114">
        <v>2.2999999999999998</v>
      </c>
      <c r="AB67" s="114">
        <v>1.3</v>
      </c>
      <c r="AC67" s="114">
        <v>2.8</v>
      </c>
      <c r="AD67" s="114">
        <v>1.9</v>
      </c>
      <c r="AE67" s="114">
        <v>1.7</v>
      </c>
      <c r="AF67" s="114">
        <v>3.2</v>
      </c>
      <c r="AG67" s="114">
        <v>2.5</v>
      </c>
      <c r="AH67" s="114">
        <v>1.5</v>
      </c>
      <c r="AI67" s="114">
        <v>0.8</v>
      </c>
      <c r="AJ67" s="114">
        <v>1.1000000000000001</v>
      </c>
      <c r="AK67" s="114">
        <v>0.8</v>
      </c>
      <c r="AL67" s="114">
        <v>0.4</v>
      </c>
      <c r="AM67" s="116">
        <v>28.3</v>
      </c>
      <c r="AN67" s="179"/>
    </row>
    <row r="68" spans="1:40" x14ac:dyDescent="0.2">
      <c r="A68" s="24"/>
      <c r="B68" s="2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3"/>
      <c r="AK68" s="173"/>
      <c r="AL68" s="173"/>
      <c r="AM68" s="173"/>
    </row>
    <row r="69" spans="1:40" x14ac:dyDescent="0.2">
      <c r="A69" s="24" t="s">
        <v>2</v>
      </c>
      <c r="B69" s="2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3"/>
      <c r="AK69" s="173"/>
      <c r="AL69" s="173"/>
      <c r="AM69" s="173"/>
    </row>
    <row r="70" spans="1:40" x14ac:dyDescent="0.2">
      <c r="A70" s="6" t="s">
        <v>354</v>
      </c>
      <c r="B70" s="4"/>
      <c r="C70" s="25">
        <v>1</v>
      </c>
      <c r="D70" s="25">
        <v>2</v>
      </c>
      <c r="E70" s="25">
        <v>3</v>
      </c>
      <c r="F70" s="25">
        <v>4</v>
      </c>
      <c r="G70" s="25">
        <v>5</v>
      </c>
      <c r="H70" s="25">
        <v>6</v>
      </c>
      <c r="I70" s="25">
        <v>7</v>
      </c>
      <c r="J70" s="25">
        <v>8</v>
      </c>
      <c r="K70" s="25">
        <v>9</v>
      </c>
      <c r="L70" s="25">
        <v>10</v>
      </c>
      <c r="M70" s="25"/>
      <c r="P70" s="160">
        <v>1</v>
      </c>
      <c r="Q70" s="160">
        <v>2</v>
      </c>
      <c r="R70" s="160">
        <v>3</v>
      </c>
      <c r="S70" s="160">
        <v>4</v>
      </c>
      <c r="T70" s="160">
        <v>5</v>
      </c>
      <c r="U70" s="160">
        <v>6</v>
      </c>
      <c r="V70" s="160">
        <v>7</v>
      </c>
      <c r="W70" s="160">
        <v>8</v>
      </c>
      <c r="X70" s="160">
        <v>9</v>
      </c>
      <c r="Y70" s="160">
        <v>10</v>
      </c>
      <c r="Z70" s="160">
        <v>10</v>
      </c>
    </row>
    <row r="71" spans="1:40" ht="32.4" x14ac:dyDescent="0.2">
      <c r="A71" s="10" t="str">
        <f>A31</f>
        <v>【年代別】</v>
      </c>
      <c r="B71" s="47" t="str">
        <f>B22</f>
        <v>調査数</v>
      </c>
      <c r="C71" s="48" t="str">
        <f t="shared" ref="C71:L71" si="16">C51</f>
        <v>防災対策</v>
      </c>
      <c r="D71" s="49" t="str">
        <f t="shared" si="16"/>
        <v>道路整備・維持管理</v>
      </c>
      <c r="E71" s="49" t="str">
        <f t="shared" si="16"/>
        <v>高齢者福祉</v>
      </c>
      <c r="F71" s="49" t="str">
        <f t="shared" si="16"/>
        <v>地域医療の確保</v>
      </c>
      <c r="G71" s="49" t="str">
        <f t="shared" si="16"/>
        <v>観光振興</v>
      </c>
      <c r="H71" s="49" t="str">
        <f t="shared" si="16"/>
        <v>河川整備・維持管理</v>
      </c>
      <c r="I71" s="50" t="str">
        <f t="shared" si="16"/>
        <v>防犯・交通安全対策</v>
      </c>
      <c r="J71" s="49" t="str">
        <f t="shared" si="16"/>
        <v>自然環境保全</v>
      </c>
      <c r="K71" s="50" t="str">
        <f t="shared" si="16"/>
        <v>健康増進</v>
      </c>
      <c r="L71" s="51" t="str">
        <f t="shared" si="16"/>
        <v>廃棄物対策</v>
      </c>
      <c r="M71" s="37" t="s">
        <v>32</v>
      </c>
      <c r="N71" s="10" t="str">
        <f>A71</f>
        <v>【年代別】</v>
      </c>
      <c r="O71" s="48" t="str">
        <f t="shared" ref="O71:X71" si="17">C71</f>
        <v>防災対策</v>
      </c>
      <c r="P71" s="49" t="str">
        <f t="shared" si="17"/>
        <v>道路整備・維持管理</v>
      </c>
      <c r="Q71" s="49" t="str">
        <f t="shared" si="17"/>
        <v>高齢者福祉</v>
      </c>
      <c r="R71" s="49" t="str">
        <f t="shared" si="17"/>
        <v>地域医療の確保</v>
      </c>
      <c r="S71" s="49" t="str">
        <f t="shared" si="17"/>
        <v>観光振興</v>
      </c>
      <c r="T71" s="49" t="str">
        <f t="shared" si="17"/>
        <v>河川整備・維持管理</v>
      </c>
      <c r="U71" s="49" t="str">
        <f t="shared" si="17"/>
        <v>防犯・交通安全対策</v>
      </c>
      <c r="V71" s="49" t="str">
        <f t="shared" si="17"/>
        <v>自然環境保全</v>
      </c>
      <c r="W71" s="50" t="str">
        <f t="shared" si="17"/>
        <v>健康増進</v>
      </c>
      <c r="X71" s="51" t="str">
        <f t="shared" si="17"/>
        <v>廃棄物対策</v>
      </c>
      <c r="Y71" s="51" t="e">
        <f>#REF!</f>
        <v>#REF!</v>
      </c>
    </row>
    <row r="72" spans="1:40" ht="12.75" customHeight="1" x14ac:dyDescent="0.2">
      <c r="A72" s="270" t="str">
        <f>A32</f>
        <v>全体（n = 1,699 ）　</v>
      </c>
      <c r="B72" s="215">
        <f t="shared" ref="B72:B87" si="18">B32</f>
        <v>1699</v>
      </c>
      <c r="C72" s="109">
        <f t="shared" ref="C72:L72" si="19">C52</f>
        <v>436</v>
      </c>
      <c r="D72" s="110">
        <f t="shared" si="19"/>
        <v>253</v>
      </c>
      <c r="E72" s="110">
        <f t="shared" si="19"/>
        <v>246</v>
      </c>
      <c r="F72" s="110">
        <f t="shared" si="19"/>
        <v>219</v>
      </c>
      <c r="G72" s="110">
        <f t="shared" si="19"/>
        <v>211</v>
      </c>
      <c r="H72" s="110">
        <f t="shared" si="19"/>
        <v>211</v>
      </c>
      <c r="I72" s="111">
        <f t="shared" si="19"/>
        <v>208</v>
      </c>
      <c r="J72" s="110">
        <f t="shared" si="19"/>
        <v>207</v>
      </c>
      <c r="K72" s="111">
        <f t="shared" si="19"/>
        <v>197</v>
      </c>
      <c r="L72" s="112">
        <f t="shared" si="19"/>
        <v>189</v>
      </c>
      <c r="N72" s="81" t="str">
        <f>A74</f>
        <v>18～19歳（n = 22 ）　</v>
      </c>
      <c r="O72" s="72">
        <f t="shared" ref="O72:X72" si="20">C75</f>
        <v>22.7</v>
      </c>
      <c r="P72" s="73">
        <f t="shared" si="20"/>
        <v>13.6</v>
      </c>
      <c r="Q72" s="73">
        <f t="shared" si="20"/>
        <v>18.2</v>
      </c>
      <c r="R72" s="73">
        <f t="shared" si="20"/>
        <v>4.5</v>
      </c>
      <c r="S72" s="73">
        <f t="shared" si="20"/>
        <v>9.1</v>
      </c>
      <c r="T72" s="73">
        <f t="shared" si="20"/>
        <v>4.5</v>
      </c>
      <c r="U72" s="73">
        <f t="shared" si="20"/>
        <v>13.6</v>
      </c>
      <c r="V72" s="73">
        <f t="shared" si="20"/>
        <v>36.4</v>
      </c>
      <c r="W72" s="74">
        <f t="shared" si="20"/>
        <v>36.4</v>
      </c>
      <c r="X72" s="75">
        <f t="shared" si="20"/>
        <v>18.2</v>
      </c>
      <c r="Y72" s="75" t="e">
        <f>#REF!</f>
        <v>#REF!</v>
      </c>
    </row>
    <row r="73" spans="1:40" ht="12.75" customHeight="1" x14ac:dyDescent="0.2">
      <c r="A73" s="271"/>
      <c r="B73" s="102">
        <f t="shared" si="18"/>
        <v>100</v>
      </c>
      <c r="C73" s="113">
        <f t="shared" ref="C73:L73" si="21">C53</f>
        <v>25.7</v>
      </c>
      <c r="D73" s="114">
        <f t="shared" si="21"/>
        <v>14.9</v>
      </c>
      <c r="E73" s="114">
        <f t="shared" si="21"/>
        <v>14.5</v>
      </c>
      <c r="F73" s="114">
        <f t="shared" si="21"/>
        <v>12.9</v>
      </c>
      <c r="G73" s="114">
        <f t="shared" si="21"/>
        <v>12.4</v>
      </c>
      <c r="H73" s="114">
        <f t="shared" si="21"/>
        <v>12.4</v>
      </c>
      <c r="I73" s="115">
        <f t="shared" si="21"/>
        <v>12.2</v>
      </c>
      <c r="J73" s="114">
        <f t="shared" si="21"/>
        <v>12.2</v>
      </c>
      <c r="K73" s="115">
        <f t="shared" si="21"/>
        <v>11.6</v>
      </c>
      <c r="L73" s="116">
        <f t="shared" si="21"/>
        <v>11.1</v>
      </c>
      <c r="N73" s="83" t="str">
        <f>A76</f>
        <v>20～29歳（n = 83 ）　</v>
      </c>
      <c r="O73" s="76">
        <f t="shared" ref="O73:X73" si="22">C77</f>
        <v>20.5</v>
      </c>
      <c r="P73" s="77">
        <f t="shared" si="22"/>
        <v>16.899999999999999</v>
      </c>
      <c r="Q73" s="77">
        <f t="shared" si="22"/>
        <v>9.6</v>
      </c>
      <c r="R73" s="77">
        <f t="shared" si="22"/>
        <v>7.2</v>
      </c>
      <c r="S73" s="77">
        <f t="shared" si="22"/>
        <v>12</v>
      </c>
      <c r="T73" s="77">
        <f t="shared" si="22"/>
        <v>14.5</v>
      </c>
      <c r="U73" s="77">
        <f t="shared" si="22"/>
        <v>9.6</v>
      </c>
      <c r="V73" s="77">
        <f t="shared" si="22"/>
        <v>14.5</v>
      </c>
      <c r="W73" s="78">
        <f t="shared" si="22"/>
        <v>8.4</v>
      </c>
      <c r="X73" s="79">
        <f t="shared" si="22"/>
        <v>12</v>
      </c>
      <c r="Y73" s="79" t="e">
        <f>#REF!</f>
        <v>#REF!</v>
      </c>
    </row>
    <row r="74" spans="1:40" ht="12.75" customHeight="1" x14ac:dyDescent="0.2">
      <c r="A74" s="270" t="str">
        <f>A34</f>
        <v>18～19歳（n = 22 ）　</v>
      </c>
      <c r="B74" s="101">
        <f t="shared" si="18"/>
        <v>22</v>
      </c>
      <c r="C74" s="117">
        <f t="shared" ref="C74:L74" si="23">C54</f>
        <v>5</v>
      </c>
      <c r="D74" s="118">
        <f t="shared" si="23"/>
        <v>3</v>
      </c>
      <c r="E74" s="118">
        <f t="shared" si="23"/>
        <v>4</v>
      </c>
      <c r="F74" s="118">
        <f t="shared" si="23"/>
        <v>1</v>
      </c>
      <c r="G74" s="118">
        <f t="shared" si="23"/>
        <v>2</v>
      </c>
      <c r="H74" s="118">
        <f t="shared" si="23"/>
        <v>1</v>
      </c>
      <c r="I74" s="128">
        <f t="shared" si="23"/>
        <v>3</v>
      </c>
      <c r="J74" s="118">
        <f t="shared" si="23"/>
        <v>8</v>
      </c>
      <c r="K74" s="128">
        <f t="shared" si="23"/>
        <v>8</v>
      </c>
      <c r="L74" s="119">
        <f t="shared" si="23"/>
        <v>4</v>
      </c>
      <c r="N74" s="83" t="str">
        <f>A78</f>
        <v>30～39歳（n = 142 ）　</v>
      </c>
      <c r="O74" s="76">
        <f t="shared" ref="O74:X74" si="24">C79</f>
        <v>23.2</v>
      </c>
      <c r="P74" s="77">
        <f t="shared" si="24"/>
        <v>12</v>
      </c>
      <c r="Q74" s="77">
        <f t="shared" si="24"/>
        <v>6.3</v>
      </c>
      <c r="R74" s="77">
        <f t="shared" si="24"/>
        <v>12.7</v>
      </c>
      <c r="S74" s="77">
        <f t="shared" si="24"/>
        <v>9.9</v>
      </c>
      <c r="T74" s="77">
        <f t="shared" si="24"/>
        <v>16.899999999999999</v>
      </c>
      <c r="U74" s="77">
        <f t="shared" si="24"/>
        <v>8.5</v>
      </c>
      <c r="V74" s="77">
        <f t="shared" si="24"/>
        <v>13.4</v>
      </c>
      <c r="W74" s="78">
        <f t="shared" si="24"/>
        <v>12</v>
      </c>
      <c r="X74" s="79">
        <f t="shared" si="24"/>
        <v>8.5</v>
      </c>
      <c r="Y74" s="79" t="e">
        <f>#REF!</f>
        <v>#REF!</v>
      </c>
    </row>
    <row r="75" spans="1:40" ht="12.75" customHeight="1" x14ac:dyDescent="0.2">
      <c r="A75" s="271"/>
      <c r="B75" s="102">
        <f t="shared" si="18"/>
        <v>100</v>
      </c>
      <c r="C75" s="113">
        <f t="shared" ref="C75:L75" si="25">C55</f>
        <v>22.7</v>
      </c>
      <c r="D75" s="114">
        <f t="shared" si="25"/>
        <v>13.6</v>
      </c>
      <c r="E75" s="114">
        <f t="shared" si="25"/>
        <v>18.2</v>
      </c>
      <c r="F75" s="114">
        <f t="shared" si="25"/>
        <v>4.5</v>
      </c>
      <c r="G75" s="114">
        <f t="shared" si="25"/>
        <v>9.1</v>
      </c>
      <c r="H75" s="114">
        <f t="shared" si="25"/>
        <v>4.5</v>
      </c>
      <c r="I75" s="115">
        <f t="shared" si="25"/>
        <v>13.6</v>
      </c>
      <c r="J75" s="114">
        <f t="shared" si="25"/>
        <v>36.4</v>
      </c>
      <c r="K75" s="115">
        <f t="shared" si="25"/>
        <v>36.4</v>
      </c>
      <c r="L75" s="116">
        <f t="shared" si="25"/>
        <v>18.2</v>
      </c>
      <c r="N75" s="83" t="str">
        <f>A80</f>
        <v>40～49歳（n = 248 ）　</v>
      </c>
      <c r="O75" s="76">
        <f t="shared" ref="O75:X75" si="26">C81</f>
        <v>23.4</v>
      </c>
      <c r="P75" s="77">
        <f t="shared" si="26"/>
        <v>14.5</v>
      </c>
      <c r="Q75" s="77">
        <f t="shared" si="26"/>
        <v>9.3000000000000007</v>
      </c>
      <c r="R75" s="77">
        <f t="shared" si="26"/>
        <v>11.7</v>
      </c>
      <c r="S75" s="77">
        <f t="shared" si="26"/>
        <v>13.7</v>
      </c>
      <c r="T75" s="77">
        <f t="shared" si="26"/>
        <v>14.1</v>
      </c>
      <c r="U75" s="77">
        <f t="shared" si="26"/>
        <v>10.1</v>
      </c>
      <c r="V75" s="77">
        <f t="shared" si="26"/>
        <v>12.1</v>
      </c>
      <c r="W75" s="78">
        <f t="shared" si="26"/>
        <v>10.5</v>
      </c>
      <c r="X75" s="79">
        <f t="shared" si="26"/>
        <v>4.8</v>
      </c>
      <c r="Y75" s="79" t="e">
        <f>#REF!</f>
        <v>#REF!</v>
      </c>
    </row>
    <row r="76" spans="1:40" ht="12.75" customHeight="1" x14ac:dyDescent="0.2">
      <c r="A76" s="270" t="str">
        <f>A36</f>
        <v>20～29歳（n = 83 ）　</v>
      </c>
      <c r="B76" s="101">
        <f t="shared" si="18"/>
        <v>83</v>
      </c>
      <c r="C76" s="117">
        <f t="shared" ref="C76:L76" si="27">C56</f>
        <v>17</v>
      </c>
      <c r="D76" s="118">
        <f t="shared" si="27"/>
        <v>14</v>
      </c>
      <c r="E76" s="118">
        <f t="shared" si="27"/>
        <v>8</v>
      </c>
      <c r="F76" s="118">
        <f t="shared" si="27"/>
        <v>6</v>
      </c>
      <c r="G76" s="118">
        <f t="shared" si="27"/>
        <v>10</v>
      </c>
      <c r="H76" s="118">
        <f t="shared" si="27"/>
        <v>12</v>
      </c>
      <c r="I76" s="128">
        <f t="shared" si="27"/>
        <v>8</v>
      </c>
      <c r="J76" s="118">
        <f t="shared" si="27"/>
        <v>12</v>
      </c>
      <c r="K76" s="128">
        <f t="shared" si="27"/>
        <v>7</v>
      </c>
      <c r="L76" s="119">
        <f t="shared" si="27"/>
        <v>10</v>
      </c>
      <c r="N76" s="83" t="str">
        <f>A82</f>
        <v>50～59歳（n = 318 ）　</v>
      </c>
      <c r="O76" s="76">
        <f t="shared" ref="O76:X76" si="28">C83</f>
        <v>28</v>
      </c>
      <c r="P76" s="77">
        <f t="shared" si="28"/>
        <v>13.5</v>
      </c>
      <c r="Q76" s="77">
        <f t="shared" si="28"/>
        <v>10.4</v>
      </c>
      <c r="R76" s="77">
        <f t="shared" si="28"/>
        <v>10.4</v>
      </c>
      <c r="S76" s="77">
        <f t="shared" si="28"/>
        <v>12.9</v>
      </c>
      <c r="T76" s="77">
        <f t="shared" si="28"/>
        <v>14.5</v>
      </c>
      <c r="U76" s="77">
        <f t="shared" si="28"/>
        <v>8.1999999999999993</v>
      </c>
      <c r="V76" s="77">
        <f t="shared" si="28"/>
        <v>7.9</v>
      </c>
      <c r="W76" s="78">
        <f t="shared" si="28"/>
        <v>8.8000000000000007</v>
      </c>
      <c r="X76" s="79">
        <f t="shared" si="28"/>
        <v>10.7</v>
      </c>
      <c r="Y76" s="79" t="e">
        <f>#REF!</f>
        <v>#REF!</v>
      </c>
    </row>
    <row r="77" spans="1:40" ht="12.75" customHeight="1" x14ac:dyDescent="0.2">
      <c r="A77" s="271"/>
      <c r="B77" s="102">
        <f t="shared" si="18"/>
        <v>100</v>
      </c>
      <c r="C77" s="113">
        <f t="shared" ref="C77:L77" si="29">C57</f>
        <v>20.5</v>
      </c>
      <c r="D77" s="114">
        <f t="shared" si="29"/>
        <v>16.899999999999999</v>
      </c>
      <c r="E77" s="114">
        <f t="shared" si="29"/>
        <v>9.6</v>
      </c>
      <c r="F77" s="114">
        <f t="shared" si="29"/>
        <v>7.2</v>
      </c>
      <c r="G77" s="114">
        <f t="shared" si="29"/>
        <v>12</v>
      </c>
      <c r="H77" s="114">
        <f t="shared" si="29"/>
        <v>14.5</v>
      </c>
      <c r="I77" s="115">
        <f t="shared" si="29"/>
        <v>9.6</v>
      </c>
      <c r="J77" s="114">
        <f t="shared" si="29"/>
        <v>14.5</v>
      </c>
      <c r="K77" s="115">
        <f t="shared" si="29"/>
        <v>8.4</v>
      </c>
      <c r="L77" s="116">
        <f t="shared" si="29"/>
        <v>12</v>
      </c>
      <c r="N77" s="83" t="str">
        <f>A84</f>
        <v>60～69歳（n = 322 ）　</v>
      </c>
      <c r="O77" s="76">
        <f t="shared" ref="O77:X77" si="30">C85</f>
        <v>27</v>
      </c>
      <c r="P77" s="77">
        <f t="shared" si="30"/>
        <v>13</v>
      </c>
      <c r="Q77" s="77">
        <f t="shared" si="30"/>
        <v>13.4</v>
      </c>
      <c r="R77" s="77">
        <f t="shared" si="30"/>
        <v>10.9</v>
      </c>
      <c r="S77" s="77">
        <f t="shared" si="30"/>
        <v>14.6</v>
      </c>
      <c r="T77" s="77">
        <f t="shared" si="30"/>
        <v>14</v>
      </c>
      <c r="U77" s="77">
        <f t="shared" si="30"/>
        <v>15.5</v>
      </c>
      <c r="V77" s="77">
        <f t="shared" si="30"/>
        <v>12.4</v>
      </c>
      <c r="W77" s="78">
        <f t="shared" si="30"/>
        <v>11.5</v>
      </c>
      <c r="X77" s="79">
        <f t="shared" si="30"/>
        <v>10.6</v>
      </c>
      <c r="Y77" s="79" t="e">
        <f>#REF!</f>
        <v>#REF!</v>
      </c>
    </row>
    <row r="78" spans="1:40" ht="13.5" customHeight="1" x14ac:dyDescent="0.2">
      <c r="A78" s="270" t="str">
        <f>A38</f>
        <v>30～39歳（n = 142 ）　</v>
      </c>
      <c r="B78" s="101">
        <f t="shared" si="18"/>
        <v>142</v>
      </c>
      <c r="C78" s="117">
        <f t="shared" ref="C78:L78" si="31">C58</f>
        <v>33</v>
      </c>
      <c r="D78" s="118">
        <f t="shared" si="31"/>
        <v>17</v>
      </c>
      <c r="E78" s="118">
        <f t="shared" si="31"/>
        <v>9</v>
      </c>
      <c r="F78" s="118">
        <f t="shared" si="31"/>
        <v>18</v>
      </c>
      <c r="G78" s="118">
        <f t="shared" si="31"/>
        <v>14</v>
      </c>
      <c r="H78" s="118">
        <f t="shared" si="31"/>
        <v>24</v>
      </c>
      <c r="I78" s="128">
        <f t="shared" si="31"/>
        <v>12</v>
      </c>
      <c r="J78" s="118">
        <f t="shared" si="31"/>
        <v>19</v>
      </c>
      <c r="K78" s="128">
        <f t="shared" si="31"/>
        <v>17</v>
      </c>
      <c r="L78" s="119">
        <f t="shared" si="31"/>
        <v>12</v>
      </c>
      <c r="N78" s="82" t="str">
        <f>A86</f>
        <v>70歳以上（n = 530 ）　</v>
      </c>
      <c r="O78" s="66">
        <f t="shared" ref="O78:X78" si="32">C87</f>
        <v>27.4</v>
      </c>
      <c r="P78" s="67">
        <f t="shared" si="32"/>
        <v>17.899999999999999</v>
      </c>
      <c r="Q78" s="67">
        <f t="shared" si="32"/>
        <v>23.4</v>
      </c>
      <c r="R78" s="67">
        <f t="shared" si="32"/>
        <v>17.7</v>
      </c>
      <c r="S78" s="67">
        <f t="shared" si="32"/>
        <v>11.5</v>
      </c>
      <c r="T78" s="67">
        <f t="shared" si="32"/>
        <v>9.1</v>
      </c>
      <c r="U78" s="67">
        <f t="shared" si="32"/>
        <v>15.3</v>
      </c>
      <c r="V78" s="67">
        <f t="shared" si="32"/>
        <v>12.8</v>
      </c>
      <c r="W78" s="68">
        <f t="shared" si="32"/>
        <v>13.6</v>
      </c>
      <c r="X78" s="69">
        <f t="shared" si="32"/>
        <v>15.1</v>
      </c>
      <c r="Y78" s="69" t="e">
        <f>#REF!</f>
        <v>#REF!</v>
      </c>
    </row>
    <row r="79" spans="1:40" x14ac:dyDescent="0.2">
      <c r="A79" s="271"/>
      <c r="B79" s="102">
        <f t="shared" si="18"/>
        <v>100</v>
      </c>
      <c r="C79" s="113">
        <f t="shared" ref="C79:L79" si="33">C59</f>
        <v>23.2</v>
      </c>
      <c r="D79" s="114">
        <f t="shared" si="33"/>
        <v>12</v>
      </c>
      <c r="E79" s="114">
        <f t="shared" si="33"/>
        <v>6.3</v>
      </c>
      <c r="F79" s="114">
        <f t="shared" si="33"/>
        <v>12.7</v>
      </c>
      <c r="G79" s="114">
        <f t="shared" si="33"/>
        <v>9.9</v>
      </c>
      <c r="H79" s="114">
        <f t="shared" si="33"/>
        <v>16.899999999999999</v>
      </c>
      <c r="I79" s="115">
        <f t="shared" si="33"/>
        <v>8.5</v>
      </c>
      <c r="J79" s="114">
        <f t="shared" si="33"/>
        <v>13.4</v>
      </c>
      <c r="K79" s="115">
        <f t="shared" si="33"/>
        <v>12</v>
      </c>
      <c r="L79" s="116">
        <f t="shared" si="33"/>
        <v>8.5</v>
      </c>
    </row>
    <row r="80" spans="1:40" x14ac:dyDescent="0.2">
      <c r="A80" s="270" t="str">
        <f>A40</f>
        <v>40～49歳（n = 248 ）　</v>
      </c>
      <c r="B80" s="101">
        <f t="shared" si="18"/>
        <v>248</v>
      </c>
      <c r="C80" s="117">
        <f t="shared" ref="C80:L80" si="34">C60</f>
        <v>58</v>
      </c>
      <c r="D80" s="118">
        <f t="shared" si="34"/>
        <v>36</v>
      </c>
      <c r="E80" s="118">
        <f t="shared" si="34"/>
        <v>23</v>
      </c>
      <c r="F80" s="118">
        <f t="shared" si="34"/>
        <v>29</v>
      </c>
      <c r="G80" s="118">
        <f t="shared" si="34"/>
        <v>34</v>
      </c>
      <c r="H80" s="118">
        <f t="shared" si="34"/>
        <v>35</v>
      </c>
      <c r="I80" s="128">
        <f t="shared" si="34"/>
        <v>25</v>
      </c>
      <c r="J80" s="118">
        <f t="shared" si="34"/>
        <v>30</v>
      </c>
      <c r="K80" s="128">
        <f t="shared" si="34"/>
        <v>26</v>
      </c>
      <c r="L80" s="119">
        <f t="shared" si="34"/>
        <v>12</v>
      </c>
    </row>
    <row r="81" spans="1:41" x14ac:dyDescent="0.2">
      <c r="A81" s="271"/>
      <c r="B81" s="102">
        <f t="shared" si="18"/>
        <v>100</v>
      </c>
      <c r="C81" s="113">
        <f t="shared" ref="C81:L81" si="35">C61</f>
        <v>23.4</v>
      </c>
      <c r="D81" s="114">
        <f t="shared" si="35"/>
        <v>14.5</v>
      </c>
      <c r="E81" s="114">
        <f t="shared" si="35"/>
        <v>9.3000000000000007</v>
      </c>
      <c r="F81" s="114">
        <f t="shared" si="35"/>
        <v>11.7</v>
      </c>
      <c r="G81" s="114">
        <f t="shared" si="35"/>
        <v>13.7</v>
      </c>
      <c r="H81" s="114">
        <f t="shared" si="35"/>
        <v>14.1</v>
      </c>
      <c r="I81" s="115">
        <f t="shared" si="35"/>
        <v>10.1</v>
      </c>
      <c r="J81" s="114">
        <f t="shared" si="35"/>
        <v>12.1</v>
      </c>
      <c r="K81" s="115">
        <f t="shared" si="35"/>
        <v>10.5</v>
      </c>
      <c r="L81" s="116">
        <f t="shared" si="35"/>
        <v>4.8</v>
      </c>
    </row>
    <row r="82" spans="1:41" x14ac:dyDescent="0.2">
      <c r="A82" s="270" t="str">
        <f>A42</f>
        <v>50～59歳（n = 318 ）　</v>
      </c>
      <c r="B82" s="101">
        <f t="shared" si="18"/>
        <v>318</v>
      </c>
      <c r="C82" s="117">
        <f t="shared" ref="C82:L82" si="36">C62</f>
        <v>89</v>
      </c>
      <c r="D82" s="118">
        <f t="shared" si="36"/>
        <v>43</v>
      </c>
      <c r="E82" s="118">
        <f t="shared" si="36"/>
        <v>33</v>
      </c>
      <c r="F82" s="118">
        <f t="shared" si="36"/>
        <v>33</v>
      </c>
      <c r="G82" s="118">
        <f t="shared" si="36"/>
        <v>41</v>
      </c>
      <c r="H82" s="118">
        <f t="shared" si="36"/>
        <v>46</v>
      </c>
      <c r="I82" s="128">
        <f t="shared" si="36"/>
        <v>26</v>
      </c>
      <c r="J82" s="118">
        <f t="shared" si="36"/>
        <v>25</v>
      </c>
      <c r="K82" s="128">
        <f t="shared" si="36"/>
        <v>28</v>
      </c>
      <c r="L82" s="119">
        <f t="shared" si="36"/>
        <v>34</v>
      </c>
    </row>
    <row r="83" spans="1:41" x14ac:dyDescent="0.2">
      <c r="A83" s="271"/>
      <c r="B83" s="102">
        <f t="shared" si="18"/>
        <v>100</v>
      </c>
      <c r="C83" s="113">
        <f t="shared" ref="C83:L83" si="37">C63</f>
        <v>28</v>
      </c>
      <c r="D83" s="114">
        <f t="shared" si="37"/>
        <v>13.5</v>
      </c>
      <c r="E83" s="114">
        <f t="shared" si="37"/>
        <v>10.4</v>
      </c>
      <c r="F83" s="114">
        <f t="shared" si="37"/>
        <v>10.4</v>
      </c>
      <c r="G83" s="114">
        <f t="shared" si="37"/>
        <v>12.9</v>
      </c>
      <c r="H83" s="114">
        <f t="shared" si="37"/>
        <v>14.5</v>
      </c>
      <c r="I83" s="115">
        <f t="shared" si="37"/>
        <v>8.1999999999999993</v>
      </c>
      <c r="J83" s="114">
        <f t="shared" si="37"/>
        <v>7.9</v>
      </c>
      <c r="K83" s="115">
        <f t="shared" si="37"/>
        <v>8.8000000000000007</v>
      </c>
      <c r="L83" s="116">
        <f t="shared" si="37"/>
        <v>10.7</v>
      </c>
    </row>
    <row r="84" spans="1:41" x14ac:dyDescent="0.2">
      <c r="A84" s="270" t="str">
        <f>A44</f>
        <v>60～69歳（n = 322 ）　</v>
      </c>
      <c r="B84" s="101">
        <f t="shared" si="18"/>
        <v>322</v>
      </c>
      <c r="C84" s="117">
        <f t="shared" ref="C84:L84" si="38">C64</f>
        <v>87</v>
      </c>
      <c r="D84" s="118">
        <f t="shared" si="38"/>
        <v>42</v>
      </c>
      <c r="E84" s="118">
        <f t="shared" si="38"/>
        <v>43</v>
      </c>
      <c r="F84" s="118">
        <f t="shared" si="38"/>
        <v>35</v>
      </c>
      <c r="G84" s="118">
        <f t="shared" si="38"/>
        <v>47</v>
      </c>
      <c r="H84" s="118">
        <f t="shared" si="38"/>
        <v>45</v>
      </c>
      <c r="I84" s="128">
        <f t="shared" si="38"/>
        <v>50</v>
      </c>
      <c r="J84" s="118">
        <f t="shared" si="38"/>
        <v>40</v>
      </c>
      <c r="K84" s="128">
        <f t="shared" si="38"/>
        <v>37</v>
      </c>
      <c r="L84" s="119">
        <f t="shared" si="38"/>
        <v>34</v>
      </c>
    </row>
    <row r="85" spans="1:41" x14ac:dyDescent="0.2">
      <c r="A85" s="271"/>
      <c r="B85" s="102">
        <f t="shared" si="18"/>
        <v>100</v>
      </c>
      <c r="C85" s="113">
        <f t="shared" ref="C85:L85" si="39">C65</f>
        <v>27</v>
      </c>
      <c r="D85" s="114">
        <f t="shared" si="39"/>
        <v>13</v>
      </c>
      <c r="E85" s="114">
        <f t="shared" si="39"/>
        <v>13.4</v>
      </c>
      <c r="F85" s="114">
        <f t="shared" si="39"/>
        <v>10.9</v>
      </c>
      <c r="G85" s="114">
        <f t="shared" si="39"/>
        <v>14.6</v>
      </c>
      <c r="H85" s="114">
        <f t="shared" si="39"/>
        <v>14</v>
      </c>
      <c r="I85" s="115">
        <f t="shared" si="39"/>
        <v>15.5</v>
      </c>
      <c r="J85" s="114">
        <f t="shared" si="39"/>
        <v>12.4</v>
      </c>
      <c r="K85" s="115">
        <f t="shared" si="39"/>
        <v>11.5</v>
      </c>
      <c r="L85" s="116">
        <f t="shared" si="39"/>
        <v>10.6</v>
      </c>
    </row>
    <row r="86" spans="1:41" x14ac:dyDescent="0.2">
      <c r="A86" s="270" t="str">
        <f>A46</f>
        <v>70歳以上（n = 530 ）　</v>
      </c>
      <c r="B86" s="101">
        <f t="shared" si="18"/>
        <v>530</v>
      </c>
      <c r="C86" s="117">
        <f t="shared" ref="C86:L86" si="40">C66</f>
        <v>145</v>
      </c>
      <c r="D86" s="118">
        <f t="shared" si="40"/>
        <v>95</v>
      </c>
      <c r="E86" s="118">
        <f t="shared" si="40"/>
        <v>124</v>
      </c>
      <c r="F86" s="118">
        <f t="shared" si="40"/>
        <v>94</v>
      </c>
      <c r="G86" s="118">
        <f t="shared" si="40"/>
        <v>61</v>
      </c>
      <c r="H86" s="118">
        <f t="shared" si="40"/>
        <v>48</v>
      </c>
      <c r="I86" s="128">
        <f t="shared" si="40"/>
        <v>81</v>
      </c>
      <c r="J86" s="118">
        <f t="shared" si="40"/>
        <v>68</v>
      </c>
      <c r="K86" s="128">
        <f t="shared" si="40"/>
        <v>72</v>
      </c>
      <c r="L86" s="119">
        <f t="shared" si="40"/>
        <v>80</v>
      </c>
    </row>
    <row r="87" spans="1:41" x14ac:dyDescent="0.2">
      <c r="A87" s="271"/>
      <c r="B87" s="102">
        <f t="shared" si="18"/>
        <v>100</v>
      </c>
      <c r="C87" s="113">
        <f t="shared" ref="C87:L87" si="41">C67</f>
        <v>27.4</v>
      </c>
      <c r="D87" s="114">
        <f t="shared" si="41"/>
        <v>17.899999999999999</v>
      </c>
      <c r="E87" s="114">
        <f t="shared" si="41"/>
        <v>23.4</v>
      </c>
      <c r="F87" s="114">
        <f t="shared" si="41"/>
        <v>17.7</v>
      </c>
      <c r="G87" s="114">
        <f t="shared" si="41"/>
        <v>11.5</v>
      </c>
      <c r="H87" s="114">
        <f t="shared" si="41"/>
        <v>9.1</v>
      </c>
      <c r="I87" s="115">
        <f t="shared" si="41"/>
        <v>15.3</v>
      </c>
      <c r="J87" s="114">
        <f t="shared" si="41"/>
        <v>12.8</v>
      </c>
      <c r="K87" s="115">
        <f t="shared" si="41"/>
        <v>13.6</v>
      </c>
      <c r="L87" s="116">
        <f t="shared" si="41"/>
        <v>15.1</v>
      </c>
    </row>
    <row r="89" spans="1:41" x14ac:dyDescent="0.2">
      <c r="A89" s="3" t="s">
        <v>359</v>
      </c>
      <c r="B89" s="1" t="str">
        <f>B30</f>
        <v>県の取り組みでよくやっていると思う分野</v>
      </c>
      <c r="C89" s="7"/>
      <c r="D89" s="8"/>
      <c r="E89" s="7"/>
      <c r="F89" s="7"/>
      <c r="G89" s="7"/>
      <c r="H89" s="8" t="s">
        <v>1</v>
      </c>
      <c r="I89" s="7"/>
      <c r="J89" s="7"/>
      <c r="K89" s="7"/>
      <c r="L89" s="7"/>
      <c r="M89" s="8" t="s">
        <v>1</v>
      </c>
      <c r="N89" s="7"/>
      <c r="O89" s="7"/>
      <c r="P89" s="7"/>
      <c r="Q89" s="8" t="s">
        <v>1</v>
      </c>
      <c r="R89" s="7"/>
      <c r="S89" s="7"/>
      <c r="T89" s="7"/>
      <c r="U89" s="7"/>
      <c r="V89" s="8" t="s">
        <v>1</v>
      </c>
      <c r="W89" s="7"/>
      <c r="X89" s="7"/>
      <c r="Y89" s="7"/>
      <c r="Z89" s="8" t="s">
        <v>1</v>
      </c>
      <c r="AA89" s="7"/>
      <c r="AB89" s="7"/>
      <c r="AC89" s="7"/>
      <c r="AD89" s="7"/>
      <c r="AE89" s="8" t="s">
        <v>1</v>
      </c>
      <c r="AF89" s="7"/>
      <c r="AG89" s="7"/>
      <c r="AH89" s="7"/>
      <c r="AI89" s="8" t="s">
        <v>1</v>
      </c>
    </row>
    <row r="90" spans="1:41" ht="64.8" x14ac:dyDescent="0.2">
      <c r="A90" s="11" t="s">
        <v>27</v>
      </c>
      <c r="B90" s="47" t="str">
        <f>B31</f>
        <v>調査数</v>
      </c>
      <c r="C90" s="48" t="str">
        <f t="shared" ref="C90:AL90" si="42">C31</f>
        <v>防災対策</v>
      </c>
      <c r="D90" s="49" t="str">
        <f t="shared" si="42"/>
        <v>自然環境保全</v>
      </c>
      <c r="E90" s="49" t="str">
        <f t="shared" si="42"/>
        <v>住環境保全</v>
      </c>
      <c r="F90" s="49" t="str">
        <f t="shared" si="42"/>
        <v>廃棄物対策</v>
      </c>
      <c r="G90" s="49" t="str">
        <f t="shared" si="42"/>
        <v>消費者保護</v>
      </c>
      <c r="H90" s="49" t="str">
        <f t="shared" si="42"/>
        <v>防犯・交通安全対策</v>
      </c>
      <c r="I90" s="49" t="str">
        <f t="shared" si="42"/>
        <v>地域コミュニティの活性化</v>
      </c>
      <c r="J90" s="49" t="str">
        <f t="shared" si="42"/>
        <v>地域医療の確保</v>
      </c>
      <c r="K90" s="49" t="str">
        <f t="shared" si="42"/>
        <v>健康増進</v>
      </c>
      <c r="L90" s="49" t="str">
        <f t="shared" si="42"/>
        <v>食品の安全対策</v>
      </c>
      <c r="M90" s="49" t="str">
        <f t="shared" si="42"/>
        <v>薬物対策</v>
      </c>
      <c r="N90" s="49" t="str">
        <f t="shared" si="42"/>
        <v>高齢者福祉</v>
      </c>
      <c r="O90" s="49" t="str">
        <f t="shared" si="42"/>
        <v>障がい者福祉</v>
      </c>
      <c r="P90" s="49" t="str">
        <f t="shared" si="42"/>
        <v>少子化対策</v>
      </c>
      <c r="Q90" s="49" t="str">
        <f t="shared" si="42"/>
        <v>子育て支援</v>
      </c>
      <c r="R90" s="49" t="str">
        <f t="shared" si="42"/>
        <v>中小企業支援</v>
      </c>
      <c r="S90" s="49" t="str">
        <f t="shared" si="42"/>
        <v>企業誘致</v>
      </c>
      <c r="T90" s="49" t="str">
        <f t="shared" si="42"/>
        <v>成長産業分野の振興</v>
      </c>
      <c r="U90" s="49" t="str">
        <f t="shared" si="42"/>
        <v>観光振興</v>
      </c>
      <c r="V90" s="49" t="str">
        <f t="shared" si="42"/>
        <v>就労支援</v>
      </c>
      <c r="W90" s="49" t="str">
        <f t="shared" si="42"/>
        <v>労働環境改善</v>
      </c>
      <c r="X90" s="49" t="str">
        <f t="shared" si="42"/>
        <v>様々な産業を担う人材の育成</v>
      </c>
      <c r="Y90" s="49" t="str">
        <f t="shared" si="42"/>
        <v>女性の活躍推進</v>
      </c>
      <c r="Z90" s="49" t="str">
        <f t="shared" si="42"/>
        <v>農業等振興</v>
      </c>
      <c r="AA90" s="49" t="str">
        <f t="shared" si="42"/>
        <v>林業振興</v>
      </c>
      <c r="AB90" s="49" t="str">
        <f t="shared" si="42"/>
        <v>道路整備・維持管理</v>
      </c>
      <c r="AC90" s="49" t="str">
        <f t="shared" si="42"/>
        <v>河川整備・維持管理</v>
      </c>
      <c r="AD90" s="49" t="str">
        <f t="shared" si="42"/>
        <v>砂防対策</v>
      </c>
      <c r="AE90" s="49" t="str">
        <f t="shared" si="42"/>
        <v>公共交通の充実</v>
      </c>
      <c r="AF90" s="49" t="str">
        <f t="shared" si="42"/>
        <v>公園整備</v>
      </c>
      <c r="AG90" s="49" t="str">
        <f t="shared" si="42"/>
        <v>学校教育の充実</v>
      </c>
      <c r="AH90" s="49" t="str">
        <f t="shared" si="42"/>
        <v>社会教育・生涯学習の充実</v>
      </c>
      <c r="AI90" s="49" t="str">
        <f t="shared" si="42"/>
        <v>文化・芸術の振興</v>
      </c>
      <c r="AJ90" s="49" t="str">
        <f t="shared" si="42"/>
        <v>スポーツやレクリエーション
                        の推進</v>
      </c>
      <c r="AK90" s="49" t="str">
        <f t="shared" si="42"/>
        <v>若者の県内定着</v>
      </c>
      <c r="AL90" s="49" t="str">
        <f t="shared" si="42"/>
        <v>県外からの移住・定住の推進</v>
      </c>
      <c r="AM90" s="240" t="s">
        <v>0</v>
      </c>
      <c r="AN90" s="5" t="s">
        <v>117</v>
      </c>
    </row>
    <row r="91" spans="1:41" x14ac:dyDescent="0.2">
      <c r="A91" s="270" t="str">
        <f>'問9S（表）'!A53</f>
        <v>全体（n = 1,699 ）　</v>
      </c>
      <c r="B91" s="219">
        <v>1699</v>
      </c>
      <c r="C91" s="29">
        <v>436</v>
      </c>
      <c r="D91" s="30">
        <v>207</v>
      </c>
      <c r="E91" s="30">
        <v>51</v>
      </c>
      <c r="F91" s="30">
        <v>189</v>
      </c>
      <c r="G91" s="30">
        <v>35</v>
      </c>
      <c r="H91" s="30">
        <v>208</v>
      </c>
      <c r="I91" s="30">
        <v>120</v>
      </c>
      <c r="J91" s="30">
        <v>219</v>
      </c>
      <c r="K91" s="30">
        <v>197</v>
      </c>
      <c r="L91" s="30">
        <v>96</v>
      </c>
      <c r="M91" s="30">
        <v>18</v>
      </c>
      <c r="N91" s="30">
        <v>246</v>
      </c>
      <c r="O91" s="30">
        <v>86</v>
      </c>
      <c r="P91" s="30">
        <v>42</v>
      </c>
      <c r="Q91" s="30">
        <v>177</v>
      </c>
      <c r="R91" s="30">
        <v>50</v>
      </c>
      <c r="S91" s="30">
        <v>47</v>
      </c>
      <c r="T91" s="30">
        <v>44</v>
      </c>
      <c r="U91" s="30">
        <v>211</v>
      </c>
      <c r="V91" s="30">
        <v>44</v>
      </c>
      <c r="W91" s="30">
        <v>15</v>
      </c>
      <c r="X91" s="30">
        <v>25</v>
      </c>
      <c r="Y91" s="30">
        <v>24</v>
      </c>
      <c r="Z91" s="30">
        <v>59</v>
      </c>
      <c r="AA91" s="30">
        <v>25</v>
      </c>
      <c r="AB91" s="30">
        <v>253</v>
      </c>
      <c r="AC91" s="30">
        <v>211</v>
      </c>
      <c r="AD91" s="30">
        <v>82</v>
      </c>
      <c r="AE91" s="30">
        <v>80</v>
      </c>
      <c r="AF91" s="30">
        <v>142</v>
      </c>
      <c r="AG91" s="30">
        <v>98</v>
      </c>
      <c r="AH91" s="30">
        <v>61</v>
      </c>
      <c r="AI91" s="30">
        <v>93</v>
      </c>
      <c r="AJ91" s="30">
        <v>129</v>
      </c>
      <c r="AK91" s="30">
        <v>23</v>
      </c>
      <c r="AL91" s="30">
        <v>46</v>
      </c>
      <c r="AM91" s="31">
        <v>461</v>
      </c>
      <c r="AN91" s="5">
        <f>SUM($C91:AM91)</f>
        <v>4550</v>
      </c>
    </row>
    <row r="92" spans="1:41" x14ac:dyDescent="0.2">
      <c r="A92" s="271"/>
      <c r="B92" s="33">
        <v>100</v>
      </c>
      <c r="C92" s="18">
        <v>25.7</v>
      </c>
      <c r="D92" s="185">
        <v>12.2</v>
      </c>
      <c r="E92" s="185">
        <v>3</v>
      </c>
      <c r="F92" s="185">
        <v>11.1</v>
      </c>
      <c r="G92" s="185">
        <v>2.1</v>
      </c>
      <c r="H92" s="185">
        <v>12.2</v>
      </c>
      <c r="I92" s="185">
        <v>7.1</v>
      </c>
      <c r="J92" s="185">
        <v>12.9</v>
      </c>
      <c r="K92" s="185">
        <v>11.6</v>
      </c>
      <c r="L92" s="185">
        <v>5.7</v>
      </c>
      <c r="M92" s="185">
        <v>1.1000000000000001</v>
      </c>
      <c r="N92" s="185">
        <v>14.5</v>
      </c>
      <c r="O92" s="185">
        <v>5.0999999999999996</v>
      </c>
      <c r="P92" s="185">
        <v>2.5</v>
      </c>
      <c r="Q92" s="185">
        <v>10.4</v>
      </c>
      <c r="R92" s="185">
        <v>2.9</v>
      </c>
      <c r="S92" s="185">
        <v>2.8</v>
      </c>
      <c r="T92" s="185">
        <v>2.6</v>
      </c>
      <c r="U92" s="185">
        <v>12.4</v>
      </c>
      <c r="V92" s="185">
        <v>2.6</v>
      </c>
      <c r="W92" s="185">
        <v>0.9</v>
      </c>
      <c r="X92" s="185">
        <v>1.5</v>
      </c>
      <c r="Y92" s="185">
        <v>1.4</v>
      </c>
      <c r="Z92" s="185">
        <v>3.5</v>
      </c>
      <c r="AA92" s="185">
        <v>1.5</v>
      </c>
      <c r="AB92" s="185">
        <v>14.9</v>
      </c>
      <c r="AC92" s="185">
        <v>12.4</v>
      </c>
      <c r="AD92" s="185">
        <v>4.8</v>
      </c>
      <c r="AE92" s="185">
        <v>4.7</v>
      </c>
      <c r="AF92" s="185">
        <v>8.4</v>
      </c>
      <c r="AG92" s="185">
        <v>5.8</v>
      </c>
      <c r="AH92" s="185">
        <v>3.6</v>
      </c>
      <c r="AI92" s="185">
        <v>5.5</v>
      </c>
      <c r="AJ92" s="185">
        <v>7.6</v>
      </c>
      <c r="AK92" s="185">
        <v>1.4</v>
      </c>
      <c r="AL92" s="185">
        <v>2.7</v>
      </c>
      <c r="AM92" s="186">
        <v>27.1</v>
      </c>
      <c r="AN92" s="179"/>
    </row>
    <row r="93" spans="1:41" x14ac:dyDescent="0.2">
      <c r="A93" s="270" t="str">
        <f>'問9S（表）'!A55</f>
        <v>岐阜圏域（n = 668 ）　</v>
      </c>
      <c r="B93" s="32">
        <v>668</v>
      </c>
      <c r="C93" s="29">
        <v>173</v>
      </c>
      <c r="D93" s="30">
        <v>72</v>
      </c>
      <c r="E93" s="30">
        <v>28</v>
      </c>
      <c r="F93" s="30">
        <v>72</v>
      </c>
      <c r="G93" s="30">
        <v>15</v>
      </c>
      <c r="H93" s="30">
        <v>80</v>
      </c>
      <c r="I93" s="30">
        <v>47</v>
      </c>
      <c r="J93" s="30">
        <v>92</v>
      </c>
      <c r="K93" s="30">
        <v>85</v>
      </c>
      <c r="L93" s="30">
        <v>41</v>
      </c>
      <c r="M93" s="30">
        <v>9</v>
      </c>
      <c r="N93" s="30">
        <v>100</v>
      </c>
      <c r="O93" s="30">
        <v>37</v>
      </c>
      <c r="P93" s="30">
        <v>13</v>
      </c>
      <c r="Q93" s="30">
        <v>64</v>
      </c>
      <c r="R93" s="30">
        <v>13</v>
      </c>
      <c r="S93" s="30">
        <v>18</v>
      </c>
      <c r="T93" s="30">
        <v>15</v>
      </c>
      <c r="U93" s="30">
        <v>68</v>
      </c>
      <c r="V93" s="30">
        <v>16</v>
      </c>
      <c r="W93" s="30">
        <v>0</v>
      </c>
      <c r="X93" s="30">
        <v>7</v>
      </c>
      <c r="Y93" s="30">
        <v>7</v>
      </c>
      <c r="Z93" s="30">
        <v>15</v>
      </c>
      <c r="AA93" s="30">
        <v>3</v>
      </c>
      <c r="AB93" s="30">
        <v>94</v>
      </c>
      <c r="AC93" s="30">
        <v>93</v>
      </c>
      <c r="AD93" s="30">
        <v>35</v>
      </c>
      <c r="AE93" s="30">
        <v>43</v>
      </c>
      <c r="AF93" s="30">
        <v>84</v>
      </c>
      <c r="AG93" s="30">
        <v>44</v>
      </c>
      <c r="AH93" s="30">
        <v>17</v>
      </c>
      <c r="AI93" s="30">
        <v>30</v>
      </c>
      <c r="AJ93" s="30">
        <v>52</v>
      </c>
      <c r="AK93" s="30">
        <v>8</v>
      </c>
      <c r="AL93" s="30">
        <v>5</v>
      </c>
      <c r="AM93" s="31">
        <v>173</v>
      </c>
      <c r="AN93" s="5">
        <f>SUM($C93:AM93)</f>
        <v>1768</v>
      </c>
      <c r="AO93" t="str">
        <f>" 岐阜圏域（n = "&amp;TEXT(B93,"#,###")&amp;"）"</f>
        <v xml:space="preserve"> 岐阜圏域（n = 668）</v>
      </c>
    </row>
    <row r="94" spans="1:41" x14ac:dyDescent="0.2">
      <c r="A94" s="271"/>
      <c r="B94" s="33">
        <v>100</v>
      </c>
      <c r="C94" s="18">
        <v>25.9</v>
      </c>
      <c r="D94" s="185">
        <v>10.8</v>
      </c>
      <c r="E94" s="185">
        <v>4.2</v>
      </c>
      <c r="F94" s="185">
        <v>10.8</v>
      </c>
      <c r="G94" s="185">
        <v>2.2000000000000002</v>
      </c>
      <c r="H94" s="185">
        <v>12</v>
      </c>
      <c r="I94" s="185">
        <v>7</v>
      </c>
      <c r="J94" s="185">
        <v>13.8</v>
      </c>
      <c r="K94" s="185">
        <v>12.7</v>
      </c>
      <c r="L94" s="185">
        <v>6.1</v>
      </c>
      <c r="M94" s="185">
        <v>1.3</v>
      </c>
      <c r="N94" s="185">
        <v>15</v>
      </c>
      <c r="O94" s="185">
        <v>5.5</v>
      </c>
      <c r="P94" s="185">
        <v>1.9</v>
      </c>
      <c r="Q94" s="185">
        <v>9.6</v>
      </c>
      <c r="R94" s="185">
        <v>1.9</v>
      </c>
      <c r="S94" s="185">
        <v>2.7</v>
      </c>
      <c r="T94" s="185">
        <v>2.2000000000000002</v>
      </c>
      <c r="U94" s="185">
        <v>10.199999999999999</v>
      </c>
      <c r="V94" s="185">
        <v>2.4</v>
      </c>
      <c r="W94" s="185">
        <v>0</v>
      </c>
      <c r="X94" s="185">
        <v>1</v>
      </c>
      <c r="Y94" s="185">
        <v>1</v>
      </c>
      <c r="Z94" s="185">
        <v>2.2000000000000002</v>
      </c>
      <c r="AA94" s="185">
        <v>0.4</v>
      </c>
      <c r="AB94" s="185">
        <v>14.1</v>
      </c>
      <c r="AC94" s="185">
        <v>13.9</v>
      </c>
      <c r="AD94" s="185">
        <v>5.2</v>
      </c>
      <c r="AE94" s="185">
        <v>6.4</v>
      </c>
      <c r="AF94" s="185">
        <v>12.6</v>
      </c>
      <c r="AG94" s="185">
        <v>6.6</v>
      </c>
      <c r="AH94" s="185">
        <v>2.5</v>
      </c>
      <c r="AI94" s="185">
        <v>4.5</v>
      </c>
      <c r="AJ94" s="185">
        <v>7.8</v>
      </c>
      <c r="AK94" s="185">
        <v>1.2</v>
      </c>
      <c r="AL94" s="185">
        <v>0.7</v>
      </c>
      <c r="AM94" s="186">
        <v>25.9</v>
      </c>
      <c r="AN94" s="179"/>
    </row>
    <row r="95" spans="1:41" x14ac:dyDescent="0.2">
      <c r="A95" s="270" t="str">
        <f>'問9S（表）'!A57</f>
        <v>西濃圏域（n = 277 ）　</v>
      </c>
      <c r="B95" s="32">
        <v>277</v>
      </c>
      <c r="C95" s="29">
        <v>65</v>
      </c>
      <c r="D95" s="30">
        <v>33</v>
      </c>
      <c r="E95" s="30">
        <v>5</v>
      </c>
      <c r="F95" s="30">
        <v>33</v>
      </c>
      <c r="G95" s="30">
        <v>7</v>
      </c>
      <c r="H95" s="30">
        <v>43</v>
      </c>
      <c r="I95" s="30">
        <v>18</v>
      </c>
      <c r="J95" s="30">
        <v>39</v>
      </c>
      <c r="K95" s="30">
        <v>31</v>
      </c>
      <c r="L95" s="30">
        <v>14</v>
      </c>
      <c r="M95" s="30">
        <v>2</v>
      </c>
      <c r="N95" s="30">
        <v>35</v>
      </c>
      <c r="O95" s="30">
        <v>15</v>
      </c>
      <c r="P95" s="30">
        <v>7</v>
      </c>
      <c r="Q95" s="30">
        <v>45</v>
      </c>
      <c r="R95" s="30">
        <v>17</v>
      </c>
      <c r="S95" s="30">
        <v>7</v>
      </c>
      <c r="T95" s="30">
        <v>9</v>
      </c>
      <c r="U95" s="30">
        <v>43</v>
      </c>
      <c r="V95" s="30">
        <v>10</v>
      </c>
      <c r="W95" s="30">
        <v>7</v>
      </c>
      <c r="X95" s="30">
        <v>8</v>
      </c>
      <c r="Y95" s="30">
        <v>5</v>
      </c>
      <c r="Z95" s="30">
        <v>12</v>
      </c>
      <c r="AA95" s="30">
        <v>1</v>
      </c>
      <c r="AB95" s="30">
        <v>48</v>
      </c>
      <c r="AC95" s="30">
        <v>55</v>
      </c>
      <c r="AD95" s="30">
        <v>6</v>
      </c>
      <c r="AE95" s="30">
        <v>13</v>
      </c>
      <c r="AF95" s="30">
        <v>14</v>
      </c>
      <c r="AG95" s="30">
        <v>16</v>
      </c>
      <c r="AH95" s="30">
        <v>19</v>
      </c>
      <c r="AI95" s="30">
        <v>15</v>
      </c>
      <c r="AJ95" s="30">
        <v>21</v>
      </c>
      <c r="AK95" s="30">
        <v>5</v>
      </c>
      <c r="AL95" s="30">
        <v>10</v>
      </c>
      <c r="AM95" s="31">
        <v>69</v>
      </c>
      <c r="AN95" s="5">
        <f>SUM($C95:AM95)</f>
        <v>802</v>
      </c>
      <c r="AO95" t="str">
        <f>" 西濃圏域（n = "&amp;TEXT(B95,"#,###")&amp;"）"</f>
        <v xml:space="preserve"> 西濃圏域（n = 277）</v>
      </c>
    </row>
    <row r="96" spans="1:41" x14ac:dyDescent="0.2">
      <c r="A96" s="271"/>
      <c r="B96" s="33">
        <v>100</v>
      </c>
      <c r="C96" s="18">
        <v>23.5</v>
      </c>
      <c r="D96" s="185">
        <v>11.9</v>
      </c>
      <c r="E96" s="185">
        <v>1.8</v>
      </c>
      <c r="F96" s="185">
        <v>11.9</v>
      </c>
      <c r="G96" s="185">
        <v>2.5</v>
      </c>
      <c r="H96" s="185">
        <v>15.5</v>
      </c>
      <c r="I96" s="185">
        <v>6.5</v>
      </c>
      <c r="J96" s="185">
        <v>14.1</v>
      </c>
      <c r="K96" s="185">
        <v>11.2</v>
      </c>
      <c r="L96" s="185">
        <v>5.0999999999999996</v>
      </c>
      <c r="M96" s="185">
        <v>0.7</v>
      </c>
      <c r="N96" s="185">
        <v>12.6</v>
      </c>
      <c r="O96" s="185">
        <v>5.4</v>
      </c>
      <c r="P96" s="185">
        <v>2.5</v>
      </c>
      <c r="Q96" s="185">
        <v>16.2</v>
      </c>
      <c r="R96" s="185">
        <v>6.1</v>
      </c>
      <c r="S96" s="185">
        <v>2.5</v>
      </c>
      <c r="T96" s="185">
        <v>3.2</v>
      </c>
      <c r="U96" s="185">
        <v>15.5</v>
      </c>
      <c r="V96" s="185">
        <v>3.6</v>
      </c>
      <c r="W96" s="185">
        <v>2.5</v>
      </c>
      <c r="X96" s="185">
        <v>2.9</v>
      </c>
      <c r="Y96" s="185">
        <v>1.8</v>
      </c>
      <c r="Z96" s="185">
        <v>4.3</v>
      </c>
      <c r="AA96" s="185">
        <v>0.4</v>
      </c>
      <c r="AB96" s="185">
        <v>17.3</v>
      </c>
      <c r="AC96" s="185">
        <v>19.899999999999999</v>
      </c>
      <c r="AD96" s="185">
        <v>2.2000000000000002</v>
      </c>
      <c r="AE96" s="185">
        <v>4.7</v>
      </c>
      <c r="AF96" s="185">
        <v>5.0999999999999996</v>
      </c>
      <c r="AG96" s="185">
        <v>5.8</v>
      </c>
      <c r="AH96" s="185">
        <v>6.9</v>
      </c>
      <c r="AI96" s="185">
        <v>5.4</v>
      </c>
      <c r="AJ96" s="185">
        <v>7.6</v>
      </c>
      <c r="AK96" s="185">
        <v>1.8</v>
      </c>
      <c r="AL96" s="185">
        <v>3.6</v>
      </c>
      <c r="AM96" s="186">
        <v>24.9</v>
      </c>
      <c r="AN96" s="179"/>
    </row>
    <row r="97" spans="1:43" x14ac:dyDescent="0.2">
      <c r="A97" s="270" t="str">
        <f>'問9S（表）'!A59</f>
        <v>中濃圏域（n = 319 ）　</v>
      </c>
      <c r="B97" s="32">
        <v>319</v>
      </c>
      <c r="C97" s="29">
        <v>91</v>
      </c>
      <c r="D97" s="30">
        <v>44</v>
      </c>
      <c r="E97" s="30">
        <v>11</v>
      </c>
      <c r="F97" s="30">
        <v>32</v>
      </c>
      <c r="G97" s="30">
        <v>5</v>
      </c>
      <c r="H97" s="30">
        <v>34</v>
      </c>
      <c r="I97" s="30">
        <v>24</v>
      </c>
      <c r="J97" s="30">
        <v>44</v>
      </c>
      <c r="K97" s="30">
        <v>34</v>
      </c>
      <c r="L97" s="30">
        <v>13</v>
      </c>
      <c r="M97" s="30">
        <v>2</v>
      </c>
      <c r="N97" s="30">
        <v>46</v>
      </c>
      <c r="O97" s="30">
        <v>17</v>
      </c>
      <c r="P97" s="30">
        <v>14</v>
      </c>
      <c r="Q97" s="30">
        <v>33</v>
      </c>
      <c r="R97" s="30">
        <v>7</v>
      </c>
      <c r="S97" s="30">
        <v>9</v>
      </c>
      <c r="T97" s="30">
        <v>9</v>
      </c>
      <c r="U97" s="30">
        <v>39</v>
      </c>
      <c r="V97" s="30">
        <v>7</v>
      </c>
      <c r="W97" s="30">
        <v>5</v>
      </c>
      <c r="X97" s="30">
        <v>0</v>
      </c>
      <c r="Y97" s="30">
        <v>6</v>
      </c>
      <c r="Z97" s="30">
        <v>9</v>
      </c>
      <c r="AA97" s="30">
        <v>7</v>
      </c>
      <c r="AB97" s="30">
        <v>41</v>
      </c>
      <c r="AC97" s="30">
        <v>24</v>
      </c>
      <c r="AD97" s="30">
        <v>15</v>
      </c>
      <c r="AE97" s="30">
        <v>8</v>
      </c>
      <c r="AF97" s="30">
        <v>22</v>
      </c>
      <c r="AG97" s="30">
        <v>14</v>
      </c>
      <c r="AH97" s="30">
        <v>11</v>
      </c>
      <c r="AI97" s="30">
        <v>18</v>
      </c>
      <c r="AJ97" s="30">
        <v>22</v>
      </c>
      <c r="AK97" s="30">
        <v>3</v>
      </c>
      <c r="AL97" s="30">
        <v>14</v>
      </c>
      <c r="AM97" s="31">
        <v>93</v>
      </c>
      <c r="AN97" s="5">
        <f>SUM($C97:AM97)</f>
        <v>827</v>
      </c>
      <c r="AO97" t="str">
        <f>" 中濃圏域（n = "&amp;TEXT(B97,"#,###")&amp;"）"</f>
        <v xml:space="preserve"> 中濃圏域（n = 319）</v>
      </c>
    </row>
    <row r="98" spans="1:43" x14ac:dyDescent="0.2">
      <c r="A98" s="271"/>
      <c r="B98" s="33">
        <v>100</v>
      </c>
      <c r="C98" s="18">
        <v>28.5</v>
      </c>
      <c r="D98" s="185">
        <v>13.8</v>
      </c>
      <c r="E98" s="185">
        <v>3.4</v>
      </c>
      <c r="F98" s="185">
        <v>10</v>
      </c>
      <c r="G98" s="185">
        <v>1.6</v>
      </c>
      <c r="H98" s="185">
        <v>10.7</v>
      </c>
      <c r="I98" s="185">
        <v>7.5</v>
      </c>
      <c r="J98" s="185">
        <v>13.8</v>
      </c>
      <c r="K98" s="185">
        <v>10.7</v>
      </c>
      <c r="L98" s="185">
        <v>4.0999999999999996</v>
      </c>
      <c r="M98" s="185">
        <v>0.6</v>
      </c>
      <c r="N98" s="185">
        <v>14.4</v>
      </c>
      <c r="O98" s="185">
        <v>5.3</v>
      </c>
      <c r="P98" s="185">
        <v>4.4000000000000004</v>
      </c>
      <c r="Q98" s="185">
        <v>10.3</v>
      </c>
      <c r="R98" s="185">
        <v>2.2000000000000002</v>
      </c>
      <c r="S98" s="185">
        <v>2.8</v>
      </c>
      <c r="T98" s="185">
        <v>2.8</v>
      </c>
      <c r="U98" s="185">
        <v>12.2</v>
      </c>
      <c r="V98" s="185">
        <v>2.2000000000000002</v>
      </c>
      <c r="W98" s="185">
        <v>1.6</v>
      </c>
      <c r="X98" s="185">
        <v>0</v>
      </c>
      <c r="Y98" s="185">
        <v>1.9</v>
      </c>
      <c r="Z98" s="185">
        <v>2.8</v>
      </c>
      <c r="AA98" s="185">
        <v>2.2000000000000002</v>
      </c>
      <c r="AB98" s="185">
        <v>12.9</v>
      </c>
      <c r="AC98" s="185">
        <v>7.5</v>
      </c>
      <c r="AD98" s="185">
        <v>4.7</v>
      </c>
      <c r="AE98" s="185">
        <v>2.5</v>
      </c>
      <c r="AF98" s="185">
        <v>6.9</v>
      </c>
      <c r="AG98" s="185">
        <v>4.4000000000000004</v>
      </c>
      <c r="AH98" s="185">
        <v>3.4</v>
      </c>
      <c r="AI98" s="185">
        <v>5.6</v>
      </c>
      <c r="AJ98" s="185">
        <v>6.9</v>
      </c>
      <c r="AK98" s="185">
        <v>0.9</v>
      </c>
      <c r="AL98" s="185">
        <v>4.4000000000000004</v>
      </c>
      <c r="AM98" s="186">
        <v>29.2</v>
      </c>
      <c r="AN98" s="179"/>
    </row>
    <row r="99" spans="1:43" x14ac:dyDescent="0.2">
      <c r="A99" s="270" t="str">
        <f>'問9S（表）'!A61</f>
        <v>東濃圏域（n = 276 ）　</v>
      </c>
      <c r="B99" s="32">
        <v>276</v>
      </c>
      <c r="C99" s="29">
        <v>60</v>
      </c>
      <c r="D99" s="30">
        <v>35</v>
      </c>
      <c r="E99" s="30">
        <v>4</v>
      </c>
      <c r="F99" s="30">
        <v>31</v>
      </c>
      <c r="G99" s="30">
        <v>7</v>
      </c>
      <c r="H99" s="30">
        <v>29</v>
      </c>
      <c r="I99" s="30">
        <v>23</v>
      </c>
      <c r="J99" s="30">
        <v>30</v>
      </c>
      <c r="K99" s="30">
        <v>27</v>
      </c>
      <c r="L99" s="30">
        <v>19</v>
      </c>
      <c r="M99" s="30">
        <v>3</v>
      </c>
      <c r="N99" s="30">
        <v>44</v>
      </c>
      <c r="O99" s="30">
        <v>12</v>
      </c>
      <c r="P99" s="30">
        <v>6</v>
      </c>
      <c r="Q99" s="30">
        <v>22</v>
      </c>
      <c r="R99" s="30">
        <v>9</v>
      </c>
      <c r="S99" s="30">
        <v>11</v>
      </c>
      <c r="T99" s="30">
        <v>5</v>
      </c>
      <c r="U99" s="30">
        <v>38</v>
      </c>
      <c r="V99" s="30">
        <v>8</v>
      </c>
      <c r="W99" s="30">
        <v>2</v>
      </c>
      <c r="X99" s="30">
        <v>6</v>
      </c>
      <c r="Y99" s="30">
        <v>4</v>
      </c>
      <c r="Z99" s="30">
        <v>14</v>
      </c>
      <c r="AA99" s="30">
        <v>9</v>
      </c>
      <c r="AB99" s="30">
        <v>37</v>
      </c>
      <c r="AC99" s="30">
        <v>27</v>
      </c>
      <c r="AD99" s="30">
        <v>18</v>
      </c>
      <c r="AE99" s="30">
        <v>10</v>
      </c>
      <c r="AF99" s="30">
        <v>14</v>
      </c>
      <c r="AG99" s="30">
        <v>16</v>
      </c>
      <c r="AH99" s="30">
        <v>7</v>
      </c>
      <c r="AI99" s="30">
        <v>19</v>
      </c>
      <c r="AJ99" s="30">
        <v>27</v>
      </c>
      <c r="AK99" s="30">
        <v>7</v>
      </c>
      <c r="AL99" s="30">
        <v>10</v>
      </c>
      <c r="AM99" s="31">
        <v>77</v>
      </c>
      <c r="AN99" s="5">
        <f>SUM($C99:AM99)</f>
        <v>727</v>
      </c>
      <c r="AO99" t="str">
        <f>" 東濃圏域（n = "&amp;TEXT(B99,"#,###")&amp;"）"</f>
        <v xml:space="preserve"> 東濃圏域（n = 276）</v>
      </c>
    </row>
    <row r="100" spans="1:43" x14ac:dyDescent="0.2">
      <c r="A100" s="271"/>
      <c r="B100" s="33">
        <v>100</v>
      </c>
      <c r="C100" s="18">
        <v>21.7</v>
      </c>
      <c r="D100" s="185">
        <v>12.7</v>
      </c>
      <c r="E100" s="185">
        <v>1.4</v>
      </c>
      <c r="F100" s="185">
        <v>11.2</v>
      </c>
      <c r="G100" s="185">
        <v>2.5</v>
      </c>
      <c r="H100" s="185">
        <v>10.5</v>
      </c>
      <c r="I100" s="185">
        <v>8.3000000000000007</v>
      </c>
      <c r="J100" s="185">
        <v>10.9</v>
      </c>
      <c r="K100" s="185">
        <v>9.8000000000000007</v>
      </c>
      <c r="L100" s="185">
        <v>6.9</v>
      </c>
      <c r="M100" s="185">
        <v>1.1000000000000001</v>
      </c>
      <c r="N100" s="185">
        <v>15.9</v>
      </c>
      <c r="O100" s="185">
        <v>4.3</v>
      </c>
      <c r="P100" s="185">
        <v>2.2000000000000002</v>
      </c>
      <c r="Q100" s="185">
        <v>8</v>
      </c>
      <c r="R100" s="185">
        <v>3.3</v>
      </c>
      <c r="S100" s="185">
        <v>4</v>
      </c>
      <c r="T100" s="185">
        <v>1.8</v>
      </c>
      <c r="U100" s="185">
        <v>13.8</v>
      </c>
      <c r="V100" s="185">
        <v>2.9</v>
      </c>
      <c r="W100" s="185">
        <v>0.7</v>
      </c>
      <c r="X100" s="185">
        <v>2.2000000000000002</v>
      </c>
      <c r="Y100" s="185">
        <v>1.4</v>
      </c>
      <c r="Z100" s="185">
        <v>5.0999999999999996</v>
      </c>
      <c r="AA100" s="185">
        <v>3.3</v>
      </c>
      <c r="AB100" s="185">
        <v>13.4</v>
      </c>
      <c r="AC100" s="185">
        <v>9.8000000000000007</v>
      </c>
      <c r="AD100" s="185">
        <v>6.5</v>
      </c>
      <c r="AE100" s="185">
        <v>3.6</v>
      </c>
      <c r="AF100" s="185">
        <v>5.0999999999999996</v>
      </c>
      <c r="AG100" s="185">
        <v>5.8</v>
      </c>
      <c r="AH100" s="185">
        <v>2.5</v>
      </c>
      <c r="AI100" s="185">
        <v>6.9</v>
      </c>
      <c r="AJ100" s="185">
        <v>9.8000000000000007</v>
      </c>
      <c r="AK100" s="185">
        <v>2.5</v>
      </c>
      <c r="AL100" s="185">
        <v>3.6</v>
      </c>
      <c r="AM100" s="186">
        <v>27.9</v>
      </c>
      <c r="AN100" s="179"/>
    </row>
    <row r="101" spans="1:43" x14ac:dyDescent="0.2">
      <c r="A101" s="270" t="str">
        <f>'問9S（表）'!A63</f>
        <v>飛騨圏域（n = 102 ）　</v>
      </c>
      <c r="B101" s="32">
        <v>102</v>
      </c>
      <c r="C101" s="29">
        <v>39</v>
      </c>
      <c r="D101" s="30">
        <v>19</v>
      </c>
      <c r="E101" s="30">
        <v>2</v>
      </c>
      <c r="F101" s="30">
        <v>17</v>
      </c>
      <c r="G101" s="30">
        <v>1</v>
      </c>
      <c r="H101" s="30">
        <v>12</v>
      </c>
      <c r="I101" s="30">
        <v>5</v>
      </c>
      <c r="J101" s="30">
        <v>7</v>
      </c>
      <c r="K101" s="30">
        <v>15</v>
      </c>
      <c r="L101" s="30">
        <v>8</v>
      </c>
      <c r="M101" s="30">
        <v>0</v>
      </c>
      <c r="N101" s="30">
        <v>17</v>
      </c>
      <c r="O101" s="30">
        <v>3</v>
      </c>
      <c r="P101" s="30">
        <v>1</v>
      </c>
      <c r="Q101" s="30">
        <v>12</v>
      </c>
      <c r="R101" s="30">
        <v>4</v>
      </c>
      <c r="S101" s="30">
        <v>2</v>
      </c>
      <c r="T101" s="30">
        <v>5</v>
      </c>
      <c r="U101" s="30">
        <v>18</v>
      </c>
      <c r="V101" s="30">
        <v>2</v>
      </c>
      <c r="W101" s="30">
        <v>1</v>
      </c>
      <c r="X101" s="30">
        <v>4</v>
      </c>
      <c r="Y101" s="30">
        <v>2</v>
      </c>
      <c r="Z101" s="30">
        <v>7</v>
      </c>
      <c r="AA101" s="30">
        <v>5</v>
      </c>
      <c r="AB101" s="30">
        <v>23</v>
      </c>
      <c r="AC101" s="30">
        <v>9</v>
      </c>
      <c r="AD101" s="30">
        <v>8</v>
      </c>
      <c r="AE101" s="30">
        <v>4</v>
      </c>
      <c r="AF101" s="30">
        <v>4</v>
      </c>
      <c r="AG101" s="30">
        <v>6</v>
      </c>
      <c r="AH101" s="30">
        <v>5</v>
      </c>
      <c r="AI101" s="30">
        <v>9</v>
      </c>
      <c r="AJ101" s="30">
        <v>5</v>
      </c>
      <c r="AK101" s="30">
        <v>0</v>
      </c>
      <c r="AL101" s="30">
        <v>6</v>
      </c>
      <c r="AM101" s="31">
        <v>19</v>
      </c>
      <c r="AN101" s="5">
        <f>SUM($C101:AM101)</f>
        <v>306</v>
      </c>
      <c r="AO101" t="str">
        <f>" 飛騨圏域（n = "&amp;TEXT(B101,"#,###")&amp;"）"</f>
        <v xml:space="preserve"> 飛騨圏域（n = 102）</v>
      </c>
    </row>
    <row r="102" spans="1:43" x14ac:dyDescent="0.2">
      <c r="A102" s="271"/>
      <c r="B102" s="33">
        <v>100</v>
      </c>
      <c r="C102" s="18">
        <v>38.200000000000003</v>
      </c>
      <c r="D102" s="185">
        <v>18.600000000000001</v>
      </c>
      <c r="E102" s="185">
        <v>2</v>
      </c>
      <c r="F102" s="185">
        <v>16.7</v>
      </c>
      <c r="G102" s="185">
        <v>1</v>
      </c>
      <c r="H102" s="185">
        <v>11.8</v>
      </c>
      <c r="I102" s="185">
        <v>4.9000000000000004</v>
      </c>
      <c r="J102" s="185">
        <v>6.9</v>
      </c>
      <c r="K102" s="185">
        <v>14.7</v>
      </c>
      <c r="L102" s="185">
        <v>7.8</v>
      </c>
      <c r="M102" s="185">
        <v>0</v>
      </c>
      <c r="N102" s="185">
        <v>16.7</v>
      </c>
      <c r="O102" s="185">
        <v>2.9</v>
      </c>
      <c r="P102" s="185">
        <v>1</v>
      </c>
      <c r="Q102" s="185">
        <v>11.8</v>
      </c>
      <c r="R102" s="185">
        <v>3.9</v>
      </c>
      <c r="S102" s="185">
        <v>2</v>
      </c>
      <c r="T102" s="185">
        <v>4.9000000000000004</v>
      </c>
      <c r="U102" s="185">
        <v>17.600000000000001</v>
      </c>
      <c r="V102" s="185">
        <v>2</v>
      </c>
      <c r="W102" s="185">
        <v>1</v>
      </c>
      <c r="X102" s="185">
        <v>3.9</v>
      </c>
      <c r="Y102" s="185">
        <v>2</v>
      </c>
      <c r="Z102" s="185">
        <v>6.9</v>
      </c>
      <c r="AA102" s="185">
        <v>4.9000000000000004</v>
      </c>
      <c r="AB102" s="185">
        <v>22.5</v>
      </c>
      <c r="AC102" s="185">
        <v>8.8000000000000007</v>
      </c>
      <c r="AD102" s="185">
        <v>7.8</v>
      </c>
      <c r="AE102" s="185">
        <v>3.9</v>
      </c>
      <c r="AF102" s="185">
        <v>3.9</v>
      </c>
      <c r="AG102" s="185">
        <v>5.9</v>
      </c>
      <c r="AH102" s="185">
        <v>4.9000000000000004</v>
      </c>
      <c r="AI102" s="185">
        <v>8.8000000000000007</v>
      </c>
      <c r="AJ102" s="185">
        <v>4.9000000000000004</v>
      </c>
      <c r="AK102" s="185">
        <v>0</v>
      </c>
      <c r="AL102" s="185">
        <v>5.9</v>
      </c>
      <c r="AM102" s="186">
        <v>18.600000000000001</v>
      </c>
      <c r="AN102" s="179"/>
    </row>
    <row r="103" spans="1:43" s="171" customFormat="1" x14ac:dyDescent="0.2">
      <c r="A103" s="172"/>
      <c r="B103" s="170"/>
      <c r="C103" s="170">
        <f t="shared" ref="C103:AL103" si="43">_xlfn.RANK.EQ(C92,$C$92:$AL$92,0)</f>
        <v>1</v>
      </c>
      <c r="D103" s="170">
        <f t="shared" si="43"/>
        <v>7</v>
      </c>
      <c r="E103" s="170">
        <f t="shared" si="43"/>
        <v>23</v>
      </c>
      <c r="F103" s="170">
        <f t="shared" si="43"/>
        <v>10</v>
      </c>
      <c r="G103" s="170">
        <f t="shared" si="43"/>
        <v>30</v>
      </c>
      <c r="H103" s="170">
        <f t="shared" si="43"/>
        <v>7</v>
      </c>
      <c r="I103" s="170">
        <f t="shared" si="43"/>
        <v>14</v>
      </c>
      <c r="J103" s="170">
        <f t="shared" si="43"/>
        <v>4</v>
      </c>
      <c r="K103" s="170">
        <f t="shared" si="43"/>
        <v>9</v>
      </c>
      <c r="L103" s="170">
        <f t="shared" si="43"/>
        <v>16</v>
      </c>
      <c r="M103" s="170">
        <f t="shared" si="43"/>
        <v>35</v>
      </c>
      <c r="N103" s="170">
        <f t="shared" si="43"/>
        <v>3</v>
      </c>
      <c r="O103" s="170">
        <f t="shared" si="43"/>
        <v>18</v>
      </c>
      <c r="P103" s="170">
        <f t="shared" si="43"/>
        <v>29</v>
      </c>
      <c r="Q103" s="170">
        <f t="shared" si="43"/>
        <v>11</v>
      </c>
      <c r="R103" s="170">
        <f t="shared" si="43"/>
        <v>24</v>
      </c>
      <c r="S103" s="170">
        <f t="shared" si="43"/>
        <v>25</v>
      </c>
      <c r="T103" s="170">
        <f t="shared" si="43"/>
        <v>27</v>
      </c>
      <c r="U103" s="170">
        <f t="shared" si="43"/>
        <v>5</v>
      </c>
      <c r="V103" s="170">
        <f t="shared" si="43"/>
        <v>27</v>
      </c>
      <c r="W103" s="170">
        <f t="shared" si="43"/>
        <v>36</v>
      </c>
      <c r="X103" s="170">
        <f t="shared" si="43"/>
        <v>31</v>
      </c>
      <c r="Y103" s="170">
        <f t="shared" si="43"/>
        <v>33</v>
      </c>
      <c r="Z103" s="170">
        <f t="shared" si="43"/>
        <v>22</v>
      </c>
      <c r="AA103" s="170">
        <f t="shared" si="43"/>
        <v>31</v>
      </c>
      <c r="AB103" s="170">
        <f t="shared" si="43"/>
        <v>2</v>
      </c>
      <c r="AC103" s="170">
        <f t="shared" si="43"/>
        <v>5</v>
      </c>
      <c r="AD103" s="170">
        <f t="shared" si="43"/>
        <v>19</v>
      </c>
      <c r="AE103" s="170">
        <f t="shared" si="43"/>
        <v>20</v>
      </c>
      <c r="AF103" s="170">
        <f t="shared" si="43"/>
        <v>12</v>
      </c>
      <c r="AG103" s="170">
        <f t="shared" si="43"/>
        <v>15</v>
      </c>
      <c r="AH103" s="170">
        <f t="shared" si="43"/>
        <v>21</v>
      </c>
      <c r="AI103" s="170">
        <f t="shared" si="43"/>
        <v>17</v>
      </c>
      <c r="AJ103" s="170">
        <f t="shared" si="43"/>
        <v>13</v>
      </c>
      <c r="AK103" s="170">
        <f t="shared" si="43"/>
        <v>33</v>
      </c>
      <c r="AL103" s="170">
        <f t="shared" si="43"/>
        <v>26</v>
      </c>
      <c r="AM103" s="170"/>
      <c r="AN103" s="170"/>
      <c r="AQ103"/>
    </row>
    <row r="104" spans="1:43" x14ac:dyDescent="0.2">
      <c r="A104" s="24" t="s">
        <v>2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17"/>
      <c r="AN104" s="179"/>
    </row>
    <row r="105" spans="1:43" x14ac:dyDescent="0.2">
      <c r="A105" s="6" t="s">
        <v>4</v>
      </c>
      <c r="B105" s="1"/>
      <c r="C105" s="170">
        <v>1</v>
      </c>
      <c r="D105" s="170">
        <v>2</v>
      </c>
      <c r="E105" s="170">
        <v>3</v>
      </c>
      <c r="F105" s="170">
        <v>4</v>
      </c>
      <c r="G105" s="170">
        <v>5</v>
      </c>
      <c r="H105" s="170">
        <v>6</v>
      </c>
      <c r="I105" s="170">
        <v>7</v>
      </c>
      <c r="J105" s="170">
        <v>8</v>
      </c>
      <c r="K105" s="170">
        <v>9</v>
      </c>
      <c r="L105" s="170">
        <v>10</v>
      </c>
      <c r="M105" s="170">
        <v>11</v>
      </c>
      <c r="N105" s="170">
        <v>12</v>
      </c>
      <c r="O105" s="170">
        <v>13</v>
      </c>
      <c r="P105" s="170">
        <v>14</v>
      </c>
      <c r="Q105" s="170">
        <v>15</v>
      </c>
      <c r="R105" s="170">
        <v>16</v>
      </c>
      <c r="S105" s="170">
        <v>17</v>
      </c>
      <c r="T105" s="170">
        <v>18</v>
      </c>
      <c r="U105" s="170">
        <v>19</v>
      </c>
      <c r="V105" s="170">
        <v>20</v>
      </c>
      <c r="W105" s="170">
        <v>21</v>
      </c>
      <c r="X105" s="170">
        <v>22</v>
      </c>
      <c r="Y105" s="170">
        <v>23</v>
      </c>
      <c r="Z105" s="170">
        <v>24</v>
      </c>
      <c r="AA105" s="170">
        <v>25</v>
      </c>
      <c r="AB105" s="170">
        <v>26</v>
      </c>
      <c r="AC105" s="170">
        <v>27</v>
      </c>
      <c r="AD105" s="170">
        <v>28</v>
      </c>
      <c r="AE105" s="170">
        <v>29</v>
      </c>
      <c r="AF105" s="170">
        <v>30</v>
      </c>
      <c r="AG105" s="170">
        <v>31</v>
      </c>
      <c r="AH105" s="170">
        <v>32</v>
      </c>
      <c r="AI105" s="170">
        <v>32</v>
      </c>
      <c r="AJ105" s="173">
        <v>34</v>
      </c>
      <c r="AK105" s="173">
        <v>35</v>
      </c>
      <c r="AL105" s="173">
        <v>36</v>
      </c>
      <c r="AM105" s="173">
        <v>37</v>
      </c>
    </row>
    <row r="106" spans="1:43" ht="64.8" x14ac:dyDescent="0.2">
      <c r="A106" s="11" t="s">
        <v>27</v>
      </c>
      <c r="B106" s="47" t="s">
        <v>156</v>
      </c>
      <c r="C106" s="48" t="s">
        <v>315</v>
      </c>
      <c r="D106" s="49" t="s">
        <v>314</v>
      </c>
      <c r="E106" s="203" t="s">
        <v>313</v>
      </c>
      <c r="F106" s="203" t="s">
        <v>312</v>
      </c>
      <c r="G106" s="203" t="s">
        <v>311</v>
      </c>
      <c r="H106" s="203" t="s">
        <v>310</v>
      </c>
      <c r="I106" s="203" t="s">
        <v>309</v>
      </c>
      <c r="J106" s="203" t="s">
        <v>308</v>
      </c>
      <c r="K106" s="203" t="s">
        <v>307</v>
      </c>
      <c r="L106" s="203" t="s">
        <v>306</v>
      </c>
      <c r="M106" s="203" t="s">
        <v>305</v>
      </c>
      <c r="N106" s="203" t="s">
        <v>304</v>
      </c>
      <c r="O106" s="203" t="s">
        <v>303</v>
      </c>
      <c r="P106" s="203" t="s">
        <v>302</v>
      </c>
      <c r="Q106" s="203" t="s">
        <v>301</v>
      </c>
      <c r="R106" s="203" t="s">
        <v>300</v>
      </c>
      <c r="S106" s="203" t="s">
        <v>299</v>
      </c>
      <c r="T106" s="203" t="s">
        <v>298</v>
      </c>
      <c r="U106" s="203" t="s">
        <v>297</v>
      </c>
      <c r="V106" s="203" t="s">
        <v>296</v>
      </c>
      <c r="W106" s="203" t="s">
        <v>295</v>
      </c>
      <c r="X106" s="203" t="s">
        <v>294</v>
      </c>
      <c r="Y106" s="49" t="s">
        <v>293</v>
      </c>
      <c r="Z106" s="203" t="s">
        <v>292</v>
      </c>
      <c r="AA106" s="203" t="s">
        <v>291</v>
      </c>
      <c r="AB106" s="203" t="s">
        <v>290</v>
      </c>
      <c r="AC106" s="203" t="s">
        <v>289</v>
      </c>
      <c r="AD106" s="203" t="s">
        <v>288</v>
      </c>
      <c r="AE106" s="203" t="s">
        <v>287</v>
      </c>
      <c r="AF106" s="203" t="s">
        <v>286</v>
      </c>
      <c r="AG106" s="203" t="s">
        <v>285</v>
      </c>
      <c r="AH106" s="203" t="s">
        <v>284</v>
      </c>
      <c r="AI106" s="203" t="s">
        <v>283</v>
      </c>
      <c r="AJ106" s="203" t="s">
        <v>282</v>
      </c>
      <c r="AK106" s="203" t="s">
        <v>281</v>
      </c>
      <c r="AL106" s="203" t="s">
        <v>280</v>
      </c>
      <c r="AM106" s="240" t="s">
        <v>0</v>
      </c>
      <c r="AN106" s="5" t="s">
        <v>117</v>
      </c>
    </row>
    <row r="107" spans="1:43" x14ac:dyDescent="0.2">
      <c r="A107" s="270" t="str">
        <f>A91</f>
        <v>全体（n = 1,699 ）　</v>
      </c>
      <c r="B107" s="215">
        <f>B91</f>
        <v>1699</v>
      </c>
      <c r="C107" s="109">
        <v>436</v>
      </c>
      <c r="D107" s="110">
        <v>253</v>
      </c>
      <c r="E107" s="110">
        <v>246</v>
      </c>
      <c r="F107" s="110">
        <v>219</v>
      </c>
      <c r="G107" s="110">
        <v>211</v>
      </c>
      <c r="H107" s="110">
        <v>211</v>
      </c>
      <c r="I107" s="110">
        <v>208</v>
      </c>
      <c r="J107" s="110">
        <v>207</v>
      </c>
      <c r="K107" s="110">
        <v>197</v>
      </c>
      <c r="L107" s="110">
        <v>189</v>
      </c>
      <c r="M107" s="110">
        <v>177</v>
      </c>
      <c r="N107" s="110">
        <v>142</v>
      </c>
      <c r="O107" s="110">
        <v>129</v>
      </c>
      <c r="P107" s="110">
        <v>120</v>
      </c>
      <c r="Q107" s="110">
        <v>98</v>
      </c>
      <c r="R107" s="110">
        <v>96</v>
      </c>
      <c r="S107" s="110">
        <v>93</v>
      </c>
      <c r="T107" s="110">
        <v>86</v>
      </c>
      <c r="U107" s="110">
        <v>82</v>
      </c>
      <c r="V107" s="110">
        <v>80</v>
      </c>
      <c r="W107" s="110">
        <v>61</v>
      </c>
      <c r="X107" s="110">
        <v>59</v>
      </c>
      <c r="Y107" s="110">
        <v>51</v>
      </c>
      <c r="Z107" s="110">
        <v>50</v>
      </c>
      <c r="AA107" s="110">
        <v>47</v>
      </c>
      <c r="AB107" s="110">
        <v>46</v>
      </c>
      <c r="AC107" s="110">
        <v>44</v>
      </c>
      <c r="AD107" s="110">
        <v>44</v>
      </c>
      <c r="AE107" s="110">
        <v>42</v>
      </c>
      <c r="AF107" s="110">
        <v>35</v>
      </c>
      <c r="AG107" s="110">
        <v>25</v>
      </c>
      <c r="AH107" s="110">
        <v>25</v>
      </c>
      <c r="AI107" s="110">
        <v>24</v>
      </c>
      <c r="AJ107" s="110">
        <v>23</v>
      </c>
      <c r="AK107" s="110">
        <v>18</v>
      </c>
      <c r="AL107" s="110">
        <v>15</v>
      </c>
      <c r="AM107" s="112">
        <v>461</v>
      </c>
      <c r="AN107" s="5">
        <f>SUM(C107:AM107)</f>
        <v>4550</v>
      </c>
    </row>
    <row r="108" spans="1:43" x14ac:dyDescent="0.2">
      <c r="A108" s="271"/>
      <c r="B108" s="102">
        <f t="shared" ref="B108:B118" si="44">B92</f>
        <v>100</v>
      </c>
      <c r="C108" s="113">
        <v>25.7</v>
      </c>
      <c r="D108" s="114">
        <v>14.9</v>
      </c>
      <c r="E108" s="114">
        <v>14.5</v>
      </c>
      <c r="F108" s="114">
        <v>12.9</v>
      </c>
      <c r="G108" s="114">
        <v>12.4</v>
      </c>
      <c r="H108" s="114">
        <v>12.4</v>
      </c>
      <c r="I108" s="114">
        <v>12.2</v>
      </c>
      <c r="J108" s="114">
        <v>12.2</v>
      </c>
      <c r="K108" s="114">
        <v>11.6</v>
      </c>
      <c r="L108" s="114">
        <v>11.1</v>
      </c>
      <c r="M108" s="114">
        <v>10.4</v>
      </c>
      <c r="N108" s="114">
        <v>8.4</v>
      </c>
      <c r="O108" s="114">
        <v>7.6</v>
      </c>
      <c r="P108" s="114">
        <v>7.1</v>
      </c>
      <c r="Q108" s="114">
        <v>5.8</v>
      </c>
      <c r="R108" s="114">
        <v>5.7</v>
      </c>
      <c r="S108" s="114">
        <v>5.5</v>
      </c>
      <c r="T108" s="114">
        <v>5.0999999999999996</v>
      </c>
      <c r="U108" s="114">
        <v>4.8</v>
      </c>
      <c r="V108" s="114">
        <v>4.7</v>
      </c>
      <c r="W108" s="114">
        <v>3.6</v>
      </c>
      <c r="X108" s="114">
        <v>3.5</v>
      </c>
      <c r="Y108" s="114">
        <v>3</v>
      </c>
      <c r="Z108" s="114">
        <v>2.9</v>
      </c>
      <c r="AA108" s="114">
        <v>2.8</v>
      </c>
      <c r="AB108" s="114">
        <v>2.7</v>
      </c>
      <c r="AC108" s="114">
        <v>2.6</v>
      </c>
      <c r="AD108" s="114">
        <v>2.6</v>
      </c>
      <c r="AE108" s="114">
        <v>2.5</v>
      </c>
      <c r="AF108" s="114">
        <v>2.1</v>
      </c>
      <c r="AG108" s="114">
        <v>1.5</v>
      </c>
      <c r="AH108" s="114">
        <v>1.5</v>
      </c>
      <c r="AI108" s="114">
        <v>1.4</v>
      </c>
      <c r="AJ108" s="114">
        <v>1.4</v>
      </c>
      <c r="AK108" s="114">
        <v>1.1000000000000001</v>
      </c>
      <c r="AL108" s="114">
        <v>0.9</v>
      </c>
      <c r="AM108" s="116">
        <v>27.1</v>
      </c>
      <c r="AN108" s="179"/>
    </row>
    <row r="109" spans="1:43" x14ac:dyDescent="0.2">
      <c r="A109" s="270" t="str">
        <f>A93</f>
        <v>岐阜圏域（n = 668 ）　</v>
      </c>
      <c r="B109" s="101">
        <f t="shared" si="44"/>
        <v>668</v>
      </c>
      <c r="C109" s="117">
        <v>173</v>
      </c>
      <c r="D109" s="118">
        <v>94</v>
      </c>
      <c r="E109" s="118">
        <v>100</v>
      </c>
      <c r="F109" s="118">
        <v>92</v>
      </c>
      <c r="G109" s="118">
        <v>68</v>
      </c>
      <c r="H109" s="118">
        <v>93</v>
      </c>
      <c r="I109" s="118">
        <v>80</v>
      </c>
      <c r="J109" s="118">
        <v>72</v>
      </c>
      <c r="K109" s="118">
        <v>85</v>
      </c>
      <c r="L109" s="118">
        <v>72</v>
      </c>
      <c r="M109" s="118">
        <v>64</v>
      </c>
      <c r="N109" s="118">
        <v>84</v>
      </c>
      <c r="O109" s="118">
        <v>52</v>
      </c>
      <c r="P109" s="118">
        <v>47</v>
      </c>
      <c r="Q109" s="118">
        <v>44</v>
      </c>
      <c r="R109" s="118">
        <v>41</v>
      </c>
      <c r="S109" s="118">
        <v>30</v>
      </c>
      <c r="T109" s="118">
        <v>37</v>
      </c>
      <c r="U109" s="118">
        <v>35</v>
      </c>
      <c r="V109" s="118">
        <v>43</v>
      </c>
      <c r="W109" s="118">
        <v>17</v>
      </c>
      <c r="X109" s="118">
        <v>15</v>
      </c>
      <c r="Y109" s="118">
        <v>28</v>
      </c>
      <c r="Z109" s="118">
        <v>13</v>
      </c>
      <c r="AA109" s="118">
        <v>18</v>
      </c>
      <c r="AB109" s="118">
        <v>5</v>
      </c>
      <c r="AC109" s="118">
        <v>15</v>
      </c>
      <c r="AD109" s="118">
        <v>16</v>
      </c>
      <c r="AE109" s="118">
        <v>13</v>
      </c>
      <c r="AF109" s="118">
        <v>15</v>
      </c>
      <c r="AG109" s="118">
        <v>7</v>
      </c>
      <c r="AH109" s="118">
        <v>3</v>
      </c>
      <c r="AI109" s="118">
        <v>7</v>
      </c>
      <c r="AJ109" s="118">
        <v>8</v>
      </c>
      <c r="AK109" s="118">
        <v>9</v>
      </c>
      <c r="AL109" s="118">
        <v>0</v>
      </c>
      <c r="AM109" s="119">
        <v>173</v>
      </c>
      <c r="AN109" s="5">
        <f>SUM(C109:AM109)</f>
        <v>1768</v>
      </c>
    </row>
    <row r="110" spans="1:43" x14ac:dyDescent="0.2">
      <c r="A110" s="271"/>
      <c r="B110" s="102">
        <f t="shared" si="44"/>
        <v>100</v>
      </c>
      <c r="C110" s="113">
        <v>25.9</v>
      </c>
      <c r="D110" s="114">
        <v>14.1</v>
      </c>
      <c r="E110" s="114">
        <v>15</v>
      </c>
      <c r="F110" s="114">
        <v>13.8</v>
      </c>
      <c r="G110" s="114">
        <v>10.199999999999999</v>
      </c>
      <c r="H110" s="114">
        <v>13.9</v>
      </c>
      <c r="I110" s="114">
        <v>12</v>
      </c>
      <c r="J110" s="114">
        <v>10.8</v>
      </c>
      <c r="K110" s="114">
        <v>12.7</v>
      </c>
      <c r="L110" s="114">
        <v>10.8</v>
      </c>
      <c r="M110" s="114">
        <v>9.6</v>
      </c>
      <c r="N110" s="114">
        <v>12.6</v>
      </c>
      <c r="O110" s="114">
        <v>7.8</v>
      </c>
      <c r="P110" s="114">
        <v>7</v>
      </c>
      <c r="Q110" s="114">
        <v>6.6</v>
      </c>
      <c r="R110" s="114">
        <v>6.1</v>
      </c>
      <c r="S110" s="114">
        <v>4.5</v>
      </c>
      <c r="T110" s="114">
        <v>5.5</v>
      </c>
      <c r="U110" s="114">
        <v>5.2</v>
      </c>
      <c r="V110" s="114">
        <v>6.4</v>
      </c>
      <c r="W110" s="114">
        <v>2.5</v>
      </c>
      <c r="X110" s="114">
        <v>2.2000000000000002</v>
      </c>
      <c r="Y110" s="114">
        <v>4.2</v>
      </c>
      <c r="Z110" s="114">
        <v>1.9</v>
      </c>
      <c r="AA110" s="114">
        <v>2.7</v>
      </c>
      <c r="AB110" s="114">
        <v>0.7</v>
      </c>
      <c r="AC110" s="114">
        <v>2.2000000000000002</v>
      </c>
      <c r="AD110" s="114">
        <v>2.4</v>
      </c>
      <c r="AE110" s="114">
        <v>1.9</v>
      </c>
      <c r="AF110" s="114">
        <v>2.2000000000000002</v>
      </c>
      <c r="AG110" s="114">
        <v>1</v>
      </c>
      <c r="AH110" s="114">
        <v>0.4</v>
      </c>
      <c r="AI110" s="114">
        <v>1</v>
      </c>
      <c r="AJ110" s="114">
        <v>1.2</v>
      </c>
      <c r="AK110" s="114">
        <v>1.3</v>
      </c>
      <c r="AL110" s="114">
        <v>0</v>
      </c>
      <c r="AM110" s="116">
        <v>25.9</v>
      </c>
      <c r="AN110" s="179"/>
    </row>
    <row r="111" spans="1:43" ht="13.5" customHeight="1" x14ac:dyDescent="0.2">
      <c r="A111" s="270" t="str">
        <f>A95</f>
        <v>西濃圏域（n = 277 ）　</v>
      </c>
      <c r="B111" s="101">
        <f t="shared" si="44"/>
        <v>277</v>
      </c>
      <c r="C111" s="117">
        <v>65</v>
      </c>
      <c r="D111" s="118">
        <v>48</v>
      </c>
      <c r="E111" s="118">
        <v>35</v>
      </c>
      <c r="F111" s="118">
        <v>39</v>
      </c>
      <c r="G111" s="118">
        <v>43</v>
      </c>
      <c r="H111" s="118">
        <v>55</v>
      </c>
      <c r="I111" s="118">
        <v>43</v>
      </c>
      <c r="J111" s="118">
        <v>33</v>
      </c>
      <c r="K111" s="118">
        <v>31</v>
      </c>
      <c r="L111" s="118">
        <v>33</v>
      </c>
      <c r="M111" s="118">
        <v>45</v>
      </c>
      <c r="N111" s="118">
        <v>14</v>
      </c>
      <c r="O111" s="118">
        <v>21</v>
      </c>
      <c r="P111" s="118">
        <v>18</v>
      </c>
      <c r="Q111" s="118">
        <v>16</v>
      </c>
      <c r="R111" s="118">
        <v>14</v>
      </c>
      <c r="S111" s="118">
        <v>15</v>
      </c>
      <c r="T111" s="118">
        <v>15</v>
      </c>
      <c r="U111" s="118">
        <v>6</v>
      </c>
      <c r="V111" s="118">
        <v>13</v>
      </c>
      <c r="W111" s="118">
        <v>19</v>
      </c>
      <c r="X111" s="118">
        <v>12</v>
      </c>
      <c r="Y111" s="118">
        <v>5</v>
      </c>
      <c r="Z111" s="118">
        <v>17</v>
      </c>
      <c r="AA111" s="118">
        <v>7</v>
      </c>
      <c r="AB111" s="118">
        <v>10</v>
      </c>
      <c r="AC111" s="118">
        <v>9</v>
      </c>
      <c r="AD111" s="118">
        <v>10</v>
      </c>
      <c r="AE111" s="118">
        <v>7</v>
      </c>
      <c r="AF111" s="118">
        <v>7</v>
      </c>
      <c r="AG111" s="118">
        <v>8</v>
      </c>
      <c r="AH111" s="118">
        <v>1</v>
      </c>
      <c r="AI111" s="118">
        <v>5</v>
      </c>
      <c r="AJ111" s="118">
        <v>5</v>
      </c>
      <c r="AK111" s="118">
        <v>2</v>
      </c>
      <c r="AL111" s="118">
        <v>7</v>
      </c>
      <c r="AM111" s="119">
        <v>69</v>
      </c>
      <c r="AN111" s="5">
        <f>SUM(C111:AM111)</f>
        <v>802</v>
      </c>
    </row>
    <row r="112" spans="1:43" x14ac:dyDescent="0.2">
      <c r="A112" s="271"/>
      <c r="B112" s="102">
        <f t="shared" si="44"/>
        <v>100</v>
      </c>
      <c r="C112" s="113">
        <v>23.5</v>
      </c>
      <c r="D112" s="114">
        <v>17.3</v>
      </c>
      <c r="E112" s="114">
        <v>12.6</v>
      </c>
      <c r="F112" s="114">
        <v>14.1</v>
      </c>
      <c r="G112" s="114">
        <v>15.5</v>
      </c>
      <c r="H112" s="114">
        <v>19.899999999999999</v>
      </c>
      <c r="I112" s="114">
        <v>15.5</v>
      </c>
      <c r="J112" s="114">
        <v>11.9</v>
      </c>
      <c r="K112" s="114">
        <v>11.2</v>
      </c>
      <c r="L112" s="114">
        <v>11.9</v>
      </c>
      <c r="M112" s="114">
        <v>16.2</v>
      </c>
      <c r="N112" s="114">
        <v>5.0999999999999996</v>
      </c>
      <c r="O112" s="114">
        <v>7.6</v>
      </c>
      <c r="P112" s="114">
        <v>6.5</v>
      </c>
      <c r="Q112" s="114">
        <v>5.8</v>
      </c>
      <c r="R112" s="114">
        <v>5.0999999999999996</v>
      </c>
      <c r="S112" s="114">
        <v>5.4</v>
      </c>
      <c r="T112" s="114">
        <v>5.4</v>
      </c>
      <c r="U112" s="114">
        <v>2.2000000000000002</v>
      </c>
      <c r="V112" s="114">
        <v>4.7</v>
      </c>
      <c r="W112" s="114">
        <v>6.9</v>
      </c>
      <c r="X112" s="114">
        <v>4.3</v>
      </c>
      <c r="Y112" s="114">
        <v>1.8</v>
      </c>
      <c r="Z112" s="114">
        <v>6.1</v>
      </c>
      <c r="AA112" s="114">
        <v>2.5</v>
      </c>
      <c r="AB112" s="114">
        <v>3.6</v>
      </c>
      <c r="AC112" s="114">
        <v>3.2</v>
      </c>
      <c r="AD112" s="114">
        <v>3.6</v>
      </c>
      <c r="AE112" s="114">
        <v>2.5</v>
      </c>
      <c r="AF112" s="114">
        <v>2.5</v>
      </c>
      <c r="AG112" s="114">
        <v>2.9</v>
      </c>
      <c r="AH112" s="114">
        <v>0.4</v>
      </c>
      <c r="AI112" s="114">
        <v>1.8</v>
      </c>
      <c r="AJ112" s="114">
        <v>1.8</v>
      </c>
      <c r="AK112" s="114">
        <v>0.7</v>
      </c>
      <c r="AL112" s="114">
        <v>2.5</v>
      </c>
      <c r="AM112" s="116">
        <v>24.9</v>
      </c>
      <c r="AN112" s="179"/>
    </row>
    <row r="113" spans="1:40" ht="13.5" customHeight="1" x14ac:dyDescent="0.2">
      <c r="A113" s="270" t="str">
        <f>A97</f>
        <v>中濃圏域（n = 319 ）　</v>
      </c>
      <c r="B113" s="101">
        <f t="shared" si="44"/>
        <v>319</v>
      </c>
      <c r="C113" s="117">
        <v>91</v>
      </c>
      <c r="D113" s="118">
        <v>41</v>
      </c>
      <c r="E113" s="118">
        <v>46</v>
      </c>
      <c r="F113" s="118">
        <v>44</v>
      </c>
      <c r="G113" s="118">
        <v>39</v>
      </c>
      <c r="H113" s="118">
        <v>24</v>
      </c>
      <c r="I113" s="118">
        <v>34</v>
      </c>
      <c r="J113" s="118">
        <v>44</v>
      </c>
      <c r="K113" s="118">
        <v>34</v>
      </c>
      <c r="L113" s="118">
        <v>32</v>
      </c>
      <c r="M113" s="118">
        <v>33</v>
      </c>
      <c r="N113" s="118">
        <v>22</v>
      </c>
      <c r="O113" s="118">
        <v>22</v>
      </c>
      <c r="P113" s="118">
        <v>24</v>
      </c>
      <c r="Q113" s="118">
        <v>14</v>
      </c>
      <c r="R113" s="118">
        <v>13</v>
      </c>
      <c r="S113" s="118">
        <v>18</v>
      </c>
      <c r="T113" s="118">
        <v>17</v>
      </c>
      <c r="U113" s="118">
        <v>15</v>
      </c>
      <c r="V113" s="118">
        <v>8</v>
      </c>
      <c r="W113" s="118">
        <v>11</v>
      </c>
      <c r="X113" s="118">
        <v>9</v>
      </c>
      <c r="Y113" s="118">
        <v>11</v>
      </c>
      <c r="Z113" s="118">
        <v>7</v>
      </c>
      <c r="AA113" s="118">
        <v>9</v>
      </c>
      <c r="AB113" s="118">
        <v>14</v>
      </c>
      <c r="AC113" s="118">
        <v>9</v>
      </c>
      <c r="AD113" s="118">
        <v>7</v>
      </c>
      <c r="AE113" s="118">
        <v>14</v>
      </c>
      <c r="AF113" s="118">
        <v>5</v>
      </c>
      <c r="AG113" s="118">
        <v>0</v>
      </c>
      <c r="AH113" s="118">
        <v>7</v>
      </c>
      <c r="AI113" s="118">
        <v>6</v>
      </c>
      <c r="AJ113" s="118">
        <v>3</v>
      </c>
      <c r="AK113" s="118">
        <v>2</v>
      </c>
      <c r="AL113" s="118">
        <v>5</v>
      </c>
      <c r="AM113" s="119">
        <v>93</v>
      </c>
      <c r="AN113" s="5">
        <f>SUM(C113:AM113)</f>
        <v>827</v>
      </c>
    </row>
    <row r="114" spans="1:40" x14ac:dyDescent="0.2">
      <c r="A114" s="271"/>
      <c r="B114" s="102">
        <f t="shared" si="44"/>
        <v>100</v>
      </c>
      <c r="C114" s="113">
        <v>28.5</v>
      </c>
      <c r="D114" s="114">
        <v>12.9</v>
      </c>
      <c r="E114" s="114">
        <v>14.4</v>
      </c>
      <c r="F114" s="114">
        <v>13.8</v>
      </c>
      <c r="G114" s="114">
        <v>12.2</v>
      </c>
      <c r="H114" s="114">
        <v>7.5</v>
      </c>
      <c r="I114" s="114">
        <v>10.7</v>
      </c>
      <c r="J114" s="114">
        <v>13.8</v>
      </c>
      <c r="K114" s="114">
        <v>10.7</v>
      </c>
      <c r="L114" s="114">
        <v>10</v>
      </c>
      <c r="M114" s="114">
        <v>10.3</v>
      </c>
      <c r="N114" s="114">
        <v>6.9</v>
      </c>
      <c r="O114" s="114">
        <v>6.9</v>
      </c>
      <c r="P114" s="114">
        <v>7.5</v>
      </c>
      <c r="Q114" s="114">
        <v>4.4000000000000004</v>
      </c>
      <c r="R114" s="114">
        <v>4.0999999999999996</v>
      </c>
      <c r="S114" s="114">
        <v>5.6</v>
      </c>
      <c r="T114" s="114">
        <v>5.3</v>
      </c>
      <c r="U114" s="114">
        <v>4.7</v>
      </c>
      <c r="V114" s="114">
        <v>2.5</v>
      </c>
      <c r="W114" s="114">
        <v>3.4</v>
      </c>
      <c r="X114" s="114">
        <v>2.8</v>
      </c>
      <c r="Y114" s="114">
        <v>3.4</v>
      </c>
      <c r="Z114" s="114">
        <v>2.2000000000000002</v>
      </c>
      <c r="AA114" s="114">
        <v>2.8</v>
      </c>
      <c r="AB114" s="114">
        <v>4.4000000000000004</v>
      </c>
      <c r="AC114" s="114">
        <v>2.8</v>
      </c>
      <c r="AD114" s="114">
        <v>2.2000000000000002</v>
      </c>
      <c r="AE114" s="114">
        <v>4.4000000000000004</v>
      </c>
      <c r="AF114" s="114">
        <v>1.6</v>
      </c>
      <c r="AG114" s="114">
        <v>0</v>
      </c>
      <c r="AH114" s="114">
        <v>2.2000000000000002</v>
      </c>
      <c r="AI114" s="114">
        <v>1.9</v>
      </c>
      <c r="AJ114" s="114">
        <v>0.9</v>
      </c>
      <c r="AK114" s="114">
        <v>0.6</v>
      </c>
      <c r="AL114" s="114">
        <v>1.6</v>
      </c>
      <c r="AM114" s="116">
        <v>29.2</v>
      </c>
      <c r="AN114" s="179"/>
    </row>
    <row r="115" spans="1:40" ht="13.5" customHeight="1" x14ac:dyDescent="0.2">
      <c r="A115" s="270" t="str">
        <f>A99</f>
        <v>東濃圏域（n = 276 ）　</v>
      </c>
      <c r="B115" s="101">
        <f t="shared" si="44"/>
        <v>276</v>
      </c>
      <c r="C115" s="117">
        <v>60</v>
      </c>
      <c r="D115" s="118">
        <v>37</v>
      </c>
      <c r="E115" s="118">
        <v>44</v>
      </c>
      <c r="F115" s="118">
        <v>30</v>
      </c>
      <c r="G115" s="118">
        <v>38</v>
      </c>
      <c r="H115" s="118">
        <v>27</v>
      </c>
      <c r="I115" s="118">
        <v>29</v>
      </c>
      <c r="J115" s="118">
        <v>35</v>
      </c>
      <c r="K115" s="118">
        <v>27</v>
      </c>
      <c r="L115" s="118">
        <v>31</v>
      </c>
      <c r="M115" s="118">
        <v>22</v>
      </c>
      <c r="N115" s="118">
        <v>14</v>
      </c>
      <c r="O115" s="118">
        <v>27</v>
      </c>
      <c r="P115" s="118">
        <v>23</v>
      </c>
      <c r="Q115" s="118">
        <v>16</v>
      </c>
      <c r="R115" s="118">
        <v>19</v>
      </c>
      <c r="S115" s="118">
        <v>19</v>
      </c>
      <c r="T115" s="118">
        <v>12</v>
      </c>
      <c r="U115" s="118">
        <v>18</v>
      </c>
      <c r="V115" s="118">
        <v>10</v>
      </c>
      <c r="W115" s="118">
        <v>7</v>
      </c>
      <c r="X115" s="118">
        <v>14</v>
      </c>
      <c r="Y115" s="118">
        <v>4</v>
      </c>
      <c r="Z115" s="118">
        <v>9</v>
      </c>
      <c r="AA115" s="118">
        <v>11</v>
      </c>
      <c r="AB115" s="118">
        <v>10</v>
      </c>
      <c r="AC115" s="118">
        <v>5</v>
      </c>
      <c r="AD115" s="118">
        <v>8</v>
      </c>
      <c r="AE115" s="118">
        <v>6</v>
      </c>
      <c r="AF115" s="118">
        <v>7</v>
      </c>
      <c r="AG115" s="118">
        <v>6</v>
      </c>
      <c r="AH115" s="118">
        <v>9</v>
      </c>
      <c r="AI115" s="118">
        <v>4</v>
      </c>
      <c r="AJ115" s="118">
        <v>7</v>
      </c>
      <c r="AK115" s="118">
        <v>3</v>
      </c>
      <c r="AL115" s="118">
        <v>2</v>
      </c>
      <c r="AM115" s="119">
        <v>77</v>
      </c>
      <c r="AN115" s="5">
        <f>SUM(C115:AM115)</f>
        <v>727</v>
      </c>
    </row>
    <row r="116" spans="1:40" x14ac:dyDescent="0.2">
      <c r="A116" s="271"/>
      <c r="B116" s="102">
        <f t="shared" si="44"/>
        <v>100</v>
      </c>
      <c r="C116" s="113">
        <v>21.7</v>
      </c>
      <c r="D116" s="114">
        <v>13.4</v>
      </c>
      <c r="E116" s="114">
        <v>15.9</v>
      </c>
      <c r="F116" s="114">
        <v>10.9</v>
      </c>
      <c r="G116" s="114">
        <v>13.8</v>
      </c>
      <c r="H116" s="114">
        <v>9.8000000000000007</v>
      </c>
      <c r="I116" s="114">
        <v>10.5</v>
      </c>
      <c r="J116" s="114">
        <v>12.7</v>
      </c>
      <c r="K116" s="114">
        <v>9.8000000000000007</v>
      </c>
      <c r="L116" s="114">
        <v>11.2</v>
      </c>
      <c r="M116" s="114">
        <v>8</v>
      </c>
      <c r="N116" s="114">
        <v>5.0999999999999996</v>
      </c>
      <c r="O116" s="114">
        <v>9.8000000000000007</v>
      </c>
      <c r="P116" s="114">
        <v>8.3000000000000007</v>
      </c>
      <c r="Q116" s="114">
        <v>5.8</v>
      </c>
      <c r="R116" s="114">
        <v>6.9</v>
      </c>
      <c r="S116" s="114">
        <v>6.9</v>
      </c>
      <c r="T116" s="114">
        <v>4.3</v>
      </c>
      <c r="U116" s="114">
        <v>6.5</v>
      </c>
      <c r="V116" s="114">
        <v>3.6</v>
      </c>
      <c r="W116" s="114">
        <v>2.5</v>
      </c>
      <c r="X116" s="114">
        <v>5.0999999999999996</v>
      </c>
      <c r="Y116" s="114">
        <v>1.4</v>
      </c>
      <c r="Z116" s="114">
        <v>3.3</v>
      </c>
      <c r="AA116" s="114">
        <v>4</v>
      </c>
      <c r="AB116" s="114">
        <v>3.6</v>
      </c>
      <c r="AC116" s="114">
        <v>1.8</v>
      </c>
      <c r="AD116" s="114">
        <v>2.9</v>
      </c>
      <c r="AE116" s="114">
        <v>2.2000000000000002</v>
      </c>
      <c r="AF116" s="114">
        <v>2.5</v>
      </c>
      <c r="AG116" s="114">
        <v>2.2000000000000002</v>
      </c>
      <c r="AH116" s="114">
        <v>3.3</v>
      </c>
      <c r="AI116" s="114">
        <v>1.4</v>
      </c>
      <c r="AJ116" s="114">
        <v>2.5</v>
      </c>
      <c r="AK116" s="114">
        <v>1.1000000000000001</v>
      </c>
      <c r="AL116" s="114">
        <v>0.7</v>
      </c>
      <c r="AM116" s="116">
        <v>27.9</v>
      </c>
      <c r="AN116" s="179"/>
    </row>
    <row r="117" spans="1:40" ht="13.5" customHeight="1" x14ac:dyDescent="0.2">
      <c r="A117" s="270" t="str">
        <f>A101</f>
        <v>飛騨圏域（n = 102 ）　</v>
      </c>
      <c r="B117" s="101">
        <f t="shared" si="44"/>
        <v>102</v>
      </c>
      <c r="C117" s="117">
        <v>39</v>
      </c>
      <c r="D117" s="118">
        <v>23</v>
      </c>
      <c r="E117" s="118">
        <v>17</v>
      </c>
      <c r="F117" s="118">
        <v>7</v>
      </c>
      <c r="G117" s="118">
        <v>18</v>
      </c>
      <c r="H117" s="118">
        <v>9</v>
      </c>
      <c r="I117" s="118">
        <v>12</v>
      </c>
      <c r="J117" s="118">
        <v>19</v>
      </c>
      <c r="K117" s="118">
        <v>15</v>
      </c>
      <c r="L117" s="118">
        <v>17</v>
      </c>
      <c r="M117" s="118">
        <v>12</v>
      </c>
      <c r="N117" s="118">
        <v>4</v>
      </c>
      <c r="O117" s="118">
        <v>5</v>
      </c>
      <c r="P117" s="118">
        <v>5</v>
      </c>
      <c r="Q117" s="118">
        <v>6</v>
      </c>
      <c r="R117" s="118">
        <v>8</v>
      </c>
      <c r="S117" s="118">
        <v>9</v>
      </c>
      <c r="T117" s="118">
        <v>3</v>
      </c>
      <c r="U117" s="118">
        <v>8</v>
      </c>
      <c r="V117" s="118">
        <v>4</v>
      </c>
      <c r="W117" s="118">
        <v>5</v>
      </c>
      <c r="X117" s="118">
        <v>7</v>
      </c>
      <c r="Y117" s="118">
        <v>2</v>
      </c>
      <c r="Z117" s="118">
        <v>4</v>
      </c>
      <c r="AA117" s="118">
        <v>2</v>
      </c>
      <c r="AB117" s="118">
        <v>6</v>
      </c>
      <c r="AC117" s="118">
        <v>5</v>
      </c>
      <c r="AD117" s="118">
        <v>2</v>
      </c>
      <c r="AE117" s="118">
        <v>1</v>
      </c>
      <c r="AF117" s="118">
        <v>1</v>
      </c>
      <c r="AG117" s="118">
        <v>4</v>
      </c>
      <c r="AH117" s="118">
        <v>5</v>
      </c>
      <c r="AI117" s="118">
        <v>2</v>
      </c>
      <c r="AJ117" s="118">
        <v>0</v>
      </c>
      <c r="AK117" s="118">
        <v>0</v>
      </c>
      <c r="AL117" s="118">
        <v>1</v>
      </c>
      <c r="AM117" s="119">
        <v>19</v>
      </c>
      <c r="AN117" s="5">
        <f>SUM(C117:AM117)</f>
        <v>306</v>
      </c>
    </row>
    <row r="118" spans="1:40" x14ac:dyDescent="0.2">
      <c r="A118" s="271"/>
      <c r="B118" s="102">
        <f t="shared" si="44"/>
        <v>100</v>
      </c>
      <c r="C118" s="113">
        <v>38.200000000000003</v>
      </c>
      <c r="D118" s="114">
        <v>22.5</v>
      </c>
      <c r="E118" s="114">
        <v>16.7</v>
      </c>
      <c r="F118" s="114">
        <v>6.9</v>
      </c>
      <c r="G118" s="114">
        <v>17.600000000000001</v>
      </c>
      <c r="H118" s="114">
        <v>8.8000000000000007</v>
      </c>
      <c r="I118" s="114">
        <v>11.8</v>
      </c>
      <c r="J118" s="114">
        <v>18.600000000000001</v>
      </c>
      <c r="K118" s="114">
        <v>14.7</v>
      </c>
      <c r="L118" s="114">
        <v>16.7</v>
      </c>
      <c r="M118" s="114">
        <v>11.8</v>
      </c>
      <c r="N118" s="114">
        <v>3.9</v>
      </c>
      <c r="O118" s="114">
        <v>4.9000000000000004</v>
      </c>
      <c r="P118" s="114">
        <v>4.9000000000000004</v>
      </c>
      <c r="Q118" s="114">
        <v>5.9</v>
      </c>
      <c r="R118" s="114">
        <v>7.8</v>
      </c>
      <c r="S118" s="114">
        <v>8.8000000000000007</v>
      </c>
      <c r="T118" s="114">
        <v>2.9</v>
      </c>
      <c r="U118" s="114">
        <v>7.8</v>
      </c>
      <c r="V118" s="114">
        <v>3.9</v>
      </c>
      <c r="W118" s="114">
        <v>4.9000000000000004</v>
      </c>
      <c r="X118" s="114">
        <v>6.9</v>
      </c>
      <c r="Y118" s="114">
        <v>2</v>
      </c>
      <c r="Z118" s="114">
        <v>3.9</v>
      </c>
      <c r="AA118" s="114">
        <v>2</v>
      </c>
      <c r="AB118" s="114">
        <v>5.9</v>
      </c>
      <c r="AC118" s="114">
        <v>4.9000000000000004</v>
      </c>
      <c r="AD118" s="114">
        <v>2</v>
      </c>
      <c r="AE118" s="114">
        <v>1</v>
      </c>
      <c r="AF118" s="114">
        <v>1</v>
      </c>
      <c r="AG118" s="114">
        <v>3.9</v>
      </c>
      <c r="AH118" s="114">
        <v>4.9000000000000004</v>
      </c>
      <c r="AI118" s="114">
        <v>2</v>
      </c>
      <c r="AJ118" s="114">
        <v>0</v>
      </c>
      <c r="AK118" s="114">
        <v>0</v>
      </c>
      <c r="AL118" s="114">
        <v>1</v>
      </c>
      <c r="AM118" s="116">
        <v>18.600000000000001</v>
      </c>
      <c r="AN118" s="179"/>
    </row>
    <row r="119" spans="1:40" x14ac:dyDescent="0.2">
      <c r="A119" s="172"/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3"/>
      <c r="AK119" s="173"/>
      <c r="AL119" s="173"/>
      <c r="AM119" s="173"/>
      <c r="AN119" s="179"/>
    </row>
    <row r="120" spans="1:40" x14ac:dyDescent="0.2">
      <c r="A120" s="24" t="s">
        <v>2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17"/>
    </row>
    <row r="121" spans="1:40" ht="12.75" customHeight="1" x14ac:dyDescent="0.2">
      <c r="A121" s="6" t="s">
        <v>354</v>
      </c>
      <c r="B121" s="4"/>
      <c r="C121" s="25">
        <v>1</v>
      </c>
      <c r="D121" s="25">
        <v>2</v>
      </c>
      <c r="E121" s="25">
        <v>3</v>
      </c>
      <c r="F121" s="25">
        <v>4</v>
      </c>
      <c r="G121" s="25">
        <v>5</v>
      </c>
      <c r="H121" s="25">
        <v>6</v>
      </c>
      <c r="I121" s="25">
        <v>7</v>
      </c>
      <c r="J121" s="25">
        <v>8</v>
      </c>
      <c r="K121" s="25">
        <v>9</v>
      </c>
      <c r="L121" s="25">
        <v>10</v>
      </c>
      <c r="M121" s="160"/>
      <c r="P121" s="160">
        <v>1</v>
      </c>
      <c r="Q121" s="160">
        <v>2</v>
      </c>
      <c r="R121" s="160">
        <v>3</v>
      </c>
      <c r="S121" s="160">
        <v>4</v>
      </c>
      <c r="T121" s="160">
        <v>5</v>
      </c>
      <c r="U121" s="160">
        <v>6</v>
      </c>
      <c r="V121" s="160">
        <v>7</v>
      </c>
      <c r="W121" s="160">
        <v>8</v>
      </c>
      <c r="X121" s="160">
        <v>9</v>
      </c>
      <c r="Y121" s="160">
        <v>10</v>
      </c>
      <c r="Z121" s="160">
        <v>10</v>
      </c>
    </row>
    <row r="122" spans="1:40" ht="32.4" x14ac:dyDescent="0.2">
      <c r="A122" s="10" t="str">
        <f>A90</f>
        <v>【居住圏域別】</v>
      </c>
      <c r="B122" s="47" t="str">
        <f>B71</f>
        <v>調査数</v>
      </c>
      <c r="C122" s="48" t="str">
        <f t="shared" ref="C122:L122" si="45">C106</f>
        <v>防災対策</v>
      </c>
      <c r="D122" s="49" t="str">
        <f t="shared" si="45"/>
        <v>道路整備・維持管理</v>
      </c>
      <c r="E122" s="49" t="str">
        <f t="shared" si="45"/>
        <v>高齢者福祉</v>
      </c>
      <c r="F122" s="49" t="str">
        <f t="shared" si="45"/>
        <v>地域医療の確保</v>
      </c>
      <c r="G122" s="49" t="str">
        <f t="shared" si="45"/>
        <v>観光振興</v>
      </c>
      <c r="H122" s="49" t="str">
        <f t="shared" si="45"/>
        <v>河川整備・維持管理</v>
      </c>
      <c r="I122" s="50" t="str">
        <f t="shared" si="45"/>
        <v>防犯・交通安全対策</v>
      </c>
      <c r="J122" s="49" t="str">
        <f t="shared" si="45"/>
        <v>自然環境保全</v>
      </c>
      <c r="K122" s="50" t="str">
        <f t="shared" si="45"/>
        <v>健康増進</v>
      </c>
      <c r="L122" s="51" t="str">
        <f t="shared" si="45"/>
        <v>廃棄物対策</v>
      </c>
      <c r="M122" s="37" t="s">
        <v>32</v>
      </c>
      <c r="N122" s="10" t="str">
        <f>A122</f>
        <v>【居住圏域別】</v>
      </c>
      <c r="O122" s="48" t="str">
        <f t="shared" ref="O122:X122" si="46">C122</f>
        <v>防災対策</v>
      </c>
      <c r="P122" s="49" t="str">
        <f t="shared" si="46"/>
        <v>道路整備・維持管理</v>
      </c>
      <c r="Q122" s="49" t="str">
        <f t="shared" si="46"/>
        <v>高齢者福祉</v>
      </c>
      <c r="R122" s="49" t="str">
        <f t="shared" si="46"/>
        <v>地域医療の確保</v>
      </c>
      <c r="S122" s="49" t="str">
        <f t="shared" si="46"/>
        <v>観光振興</v>
      </c>
      <c r="T122" s="49" t="str">
        <f t="shared" si="46"/>
        <v>河川整備・維持管理</v>
      </c>
      <c r="U122" s="49" t="str">
        <f t="shared" si="46"/>
        <v>防犯・交通安全対策</v>
      </c>
      <c r="V122" s="49" t="str">
        <f t="shared" si="46"/>
        <v>自然環境保全</v>
      </c>
      <c r="W122" s="50" t="str">
        <f t="shared" si="46"/>
        <v>健康増進</v>
      </c>
      <c r="X122" s="51" t="str">
        <f t="shared" si="46"/>
        <v>廃棄物対策</v>
      </c>
      <c r="Y122" s="51" t="e">
        <f>#REF!</f>
        <v>#REF!</v>
      </c>
    </row>
    <row r="123" spans="1:40" ht="12.75" customHeight="1" x14ac:dyDescent="0.2">
      <c r="A123" s="270" t="str">
        <f>A91</f>
        <v>全体（n = 1,699 ）　</v>
      </c>
      <c r="B123" s="215">
        <f t="shared" ref="B123:B134" si="47">B91</f>
        <v>1699</v>
      </c>
      <c r="C123" s="109">
        <f t="shared" ref="C123:L123" si="48">C107</f>
        <v>436</v>
      </c>
      <c r="D123" s="110">
        <f t="shared" si="48"/>
        <v>253</v>
      </c>
      <c r="E123" s="110">
        <f t="shared" si="48"/>
        <v>246</v>
      </c>
      <c r="F123" s="110">
        <f t="shared" si="48"/>
        <v>219</v>
      </c>
      <c r="G123" s="110">
        <f t="shared" si="48"/>
        <v>211</v>
      </c>
      <c r="H123" s="110">
        <f t="shared" si="48"/>
        <v>211</v>
      </c>
      <c r="I123" s="111">
        <f t="shared" si="48"/>
        <v>208</v>
      </c>
      <c r="J123" s="110">
        <f t="shared" si="48"/>
        <v>207</v>
      </c>
      <c r="K123" s="111">
        <f t="shared" si="48"/>
        <v>197</v>
      </c>
      <c r="L123" s="112">
        <f t="shared" si="48"/>
        <v>189</v>
      </c>
      <c r="N123" s="81" t="str">
        <f>A125</f>
        <v>岐阜圏域（n = 668 ）　</v>
      </c>
      <c r="O123" s="72">
        <f t="shared" ref="O123:X123" si="49">C126</f>
        <v>25.9</v>
      </c>
      <c r="P123" s="73">
        <f t="shared" si="49"/>
        <v>14.1</v>
      </c>
      <c r="Q123" s="73">
        <f t="shared" si="49"/>
        <v>15</v>
      </c>
      <c r="R123" s="73">
        <f t="shared" si="49"/>
        <v>13.8</v>
      </c>
      <c r="S123" s="73">
        <f t="shared" si="49"/>
        <v>10.199999999999999</v>
      </c>
      <c r="T123" s="73">
        <f t="shared" si="49"/>
        <v>13.9</v>
      </c>
      <c r="U123" s="73">
        <f t="shared" si="49"/>
        <v>12</v>
      </c>
      <c r="V123" s="73">
        <f t="shared" si="49"/>
        <v>10.8</v>
      </c>
      <c r="W123" s="74">
        <f t="shared" si="49"/>
        <v>12.7</v>
      </c>
      <c r="X123" s="75">
        <f t="shared" si="49"/>
        <v>10.8</v>
      </c>
      <c r="Y123" s="75" t="e">
        <f>#REF!</f>
        <v>#REF!</v>
      </c>
    </row>
    <row r="124" spans="1:40" ht="12.75" customHeight="1" x14ac:dyDescent="0.2">
      <c r="A124" s="271"/>
      <c r="B124" s="102">
        <f t="shared" si="47"/>
        <v>100</v>
      </c>
      <c r="C124" s="113">
        <f t="shared" ref="C124:L124" si="50">C108</f>
        <v>25.7</v>
      </c>
      <c r="D124" s="114">
        <f t="shared" si="50"/>
        <v>14.9</v>
      </c>
      <c r="E124" s="114">
        <f t="shared" si="50"/>
        <v>14.5</v>
      </c>
      <c r="F124" s="114">
        <f t="shared" si="50"/>
        <v>12.9</v>
      </c>
      <c r="G124" s="114">
        <f t="shared" si="50"/>
        <v>12.4</v>
      </c>
      <c r="H124" s="114">
        <f t="shared" si="50"/>
        <v>12.4</v>
      </c>
      <c r="I124" s="115">
        <f t="shared" si="50"/>
        <v>12.2</v>
      </c>
      <c r="J124" s="114">
        <f t="shared" si="50"/>
        <v>12.2</v>
      </c>
      <c r="K124" s="115">
        <f t="shared" si="50"/>
        <v>11.6</v>
      </c>
      <c r="L124" s="116">
        <f t="shared" si="50"/>
        <v>11.1</v>
      </c>
      <c r="N124" s="83" t="str">
        <f>A127</f>
        <v>西濃圏域（n = 277 ）　</v>
      </c>
      <c r="O124" s="76">
        <f t="shared" ref="O124:X124" si="51">C128</f>
        <v>23.5</v>
      </c>
      <c r="P124" s="77">
        <f t="shared" si="51"/>
        <v>17.3</v>
      </c>
      <c r="Q124" s="77">
        <f t="shared" si="51"/>
        <v>12.6</v>
      </c>
      <c r="R124" s="77">
        <f t="shared" si="51"/>
        <v>14.1</v>
      </c>
      <c r="S124" s="77">
        <f t="shared" si="51"/>
        <v>15.5</v>
      </c>
      <c r="T124" s="77">
        <f t="shared" si="51"/>
        <v>19.899999999999999</v>
      </c>
      <c r="U124" s="77">
        <f t="shared" si="51"/>
        <v>15.5</v>
      </c>
      <c r="V124" s="77">
        <f t="shared" si="51"/>
        <v>11.9</v>
      </c>
      <c r="W124" s="78">
        <f t="shared" si="51"/>
        <v>11.2</v>
      </c>
      <c r="X124" s="79">
        <f t="shared" si="51"/>
        <v>11.9</v>
      </c>
      <c r="Y124" s="79" t="e">
        <f>#REF!</f>
        <v>#REF!</v>
      </c>
    </row>
    <row r="125" spans="1:40" ht="12.75" customHeight="1" x14ac:dyDescent="0.2">
      <c r="A125" s="270" t="str">
        <f>A93</f>
        <v>岐阜圏域（n = 668 ）　</v>
      </c>
      <c r="B125" s="101">
        <f t="shared" si="47"/>
        <v>668</v>
      </c>
      <c r="C125" s="117">
        <f t="shared" ref="C125:L125" si="52">C109</f>
        <v>173</v>
      </c>
      <c r="D125" s="118">
        <f t="shared" si="52"/>
        <v>94</v>
      </c>
      <c r="E125" s="118">
        <f t="shared" si="52"/>
        <v>100</v>
      </c>
      <c r="F125" s="118">
        <f t="shared" si="52"/>
        <v>92</v>
      </c>
      <c r="G125" s="118">
        <f t="shared" si="52"/>
        <v>68</v>
      </c>
      <c r="H125" s="118">
        <f t="shared" si="52"/>
        <v>93</v>
      </c>
      <c r="I125" s="128">
        <f t="shared" si="52"/>
        <v>80</v>
      </c>
      <c r="J125" s="118">
        <f t="shared" si="52"/>
        <v>72</v>
      </c>
      <c r="K125" s="128">
        <f t="shared" si="52"/>
        <v>85</v>
      </c>
      <c r="L125" s="119">
        <f t="shared" si="52"/>
        <v>72</v>
      </c>
      <c r="N125" s="83" t="str">
        <f>A129</f>
        <v>中濃圏域（n = 319 ）　</v>
      </c>
      <c r="O125" s="76">
        <f t="shared" ref="O125:X125" si="53">C130</f>
        <v>28.5</v>
      </c>
      <c r="P125" s="77">
        <f t="shared" si="53"/>
        <v>12.9</v>
      </c>
      <c r="Q125" s="77">
        <f t="shared" si="53"/>
        <v>14.4</v>
      </c>
      <c r="R125" s="77">
        <f t="shared" si="53"/>
        <v>13.8</v>
      </c>
      <c r="S125" s="77">
        <f t="shared" si="53"/>
        <v>12.2</v>
      </c>
      <c r="T125" s="77">
        <f t="shared" si="53"/>
        <v>7.5</v>
      </c>
      <c r="U125" s="77">
        <f t="shared" si="53"/>
        <v>10.7</v>
      </c>
      <c r="V125" s="77">
        <f t="shared" si="53"/>
        <v>13.8</v>
      </c>
      <c r="W125" s="78">
        <f t="shared" si="53"/>
        <v>10.7</v>
      </c>
      <c r="X125" s="79">
        <f t="shared" si="53"/>
        <v>10</v>
      </c>
      <c r="Y125" s="79" t="e">
        <f>#REF!</f>
        <v>#REF!</v>
      </c>
    </row>
    <row r="126" spans="1:40" ht="13.5" customHeight="1" x14ac:dyDescent="0.2">
      <c r="A126" s="271"/>
      <c r="B126" s="102">
        <f t="shared" si="47"/>
        <v>100</v>
      </c>
      <c r="C126" s="113">
        <f t="shared" ref="C126:L126" si="54">C110</f>
        <v>25.9</v>
      </c>
      <c r="D126" s="114">
        <f t="shared" si="54"/>
        <v>14.1</v>
      </c>
      <c r="E126" s="114">
        <f t="shared" si="54"/>
        <v>15</v>
      </c>
      <c r="F126" s="114">
        <f t="shared" si="54"/>
        <v>13.8</v>
      </c>
      <c r="G126" s="114">
        <f t="shared" si="54"/>
        <v>10.199999999999999</v>
      </c>
      <c r="H126" s="114">
        <f t="shared" si="54"/>
        <v>13.9</v>
      </c>
      <c r="I126" s="115">
        <f t="shared" si="54"/>
        <v>12</v>
      </c>
      <c r="J126" s="114">
        <f t="shared" si="54"/>
        <v>10.8</v>
      </c>
      <c r="K126" s="115">
        <f t="shared" si="54"/>
        <v>12.7</v>
      </c>
      <c r="L126" s="116">
        <f t="shared" si="54"/>
        <v>10.8</v>
      </c>
      <c r="N126" s="83" t="str">
        <f>A131</f>
        <v>東濃圏域（n = 276 ）　</v>
      </c>
      <c r="O126" s="76">
        <f t="shared" ref="O126:X126" si="55">C132</f>
        <v>21.7</v>
      </c>
      <c r="P126" s="77">
        <f t="shared" si="55"/>
        <v>13.4</v>
      </c>
      <c r="Q126" s="77">
        <f t="shared" si="55"/>
        <v>15.9</v>
      </c>
      <c r="R126" s="77">
        <f t="shared" si="55"/>
        <v>10.9</v>
      </c>
      <c r="S126" s="77">
        <f t="shared" si="55"/>
        <v>13.8</v>
      </c>
      <c r="T126" s="77">
        <f t="shared" si="55"/>
        <v>9.8000000000000007</v>
      </c>
      <c r="U126" s="77">
        <f t="shared" si="55"/>
        <v>10.5</v>
      </c>
      <c r="V126" s="77">
        <f t="shared" si="55"/>
        <v>12.7</v>
      </c>
      <c r="W126" s="78">
        <f t="shared" si="55"/>
        <v>9.8000000000000007</v>
      </c>
      <c r="X126" s="79">
        <f t="shared" si="55"/>
        <v>11.2</v>
      </c>
      <c r="Y126" s="79" t="e">
        <f>#REF!</f>
        <v>#REF!</v>
      </c>
    </row>
    <row r="127" spans="1:40" ht="13.5" customHeight="1" x14ac:dyDescent="0.2">
      <c r="A127" s="270" t="str">
        <f>A95</f>
        <v>西濃圏域（n = 277 ）　</v>
      </c>
      <c r="B127" s="101">
        <f t="shared" si="47"/>
        <v>277</v>
      </c>
      <c r="C127" s="117">
        <f t="shared" ref="C127:L127" si="56">C111</f>
        <v>65</v>
      </c>
      <c r="D127" s="118">
        <f t="shared" si="56"/>
        <v>48</v>
      </c>
      <c r="E127" s="118">
        <f t="shared" si="56"/>
        <v>35</v>
      </c>
      <c r="F127" s="118">
        <f t="shared" si="56"/>
        <v>39</v>
      </c>
      <c r="G127" s="118">
        <f t="shared" si="56"/>
        <v>43</v>
      </c>
      <c r="H127" s="118">
        <f t="shared" si="56"/>
        <v>55</v>
      </c>
      <c r="I127" s="128">
        <f t="shared" si="56"/>
        <v>43</v>
      </c>
      <c r="J127" s="118">
        <f t="shared" si="56"/>
        <v>33</v>
      </c>
      <c r="K127" s="128">
        <f t="shared" si="56"/>
        <v>31</v>
      </c>
      <c r="L127" s="119">
        <f t="shared" si="56"/>
        <v>33</v>
      </c>
      <c r="N127" s="82" t="str">
        <f>A133</f>
        <v>飛騨圏域（n = 102 ）　</v>
      </c>
      <c r="O127" s="66">
        <f t="shared" ref="O127:X127" si="57">C134</f>
        <v>38.200000000000003</v>
      </c>
      <c r="P127" s="67">
        <f t="shared" si="57"/>
        <v>22.5</v>
      </c>
      <c r="Q127" s="67">
        <f t="shared" si="57"/>
        <v>16.7</v>
      </c>
      <c r="R127" s="67">
        <f t="shared" si="57"/>
        <v>6.9</v>
      </c>
      <c r="S127" s="67">
        <f t="shared" si="57"/>
        <v>17.600000000000001</v>
      </c>
      <c r="T127" s="67">
        <f t="shared" si="57"/>
        <v>8.8000000000000007</v>
      </c>
      <c r="U127" s="67">
        <f t="shared" si="57"/>
        <v>11.8</v>
      </c>
      <c r="V127" s="67">
        <f t="shared" si="57"/>
        <v>18.600000000000001</v>
      </c>
      <c r="W127" s="68">
        <f t="shared" si="57"/>
        <v>14.7</v>
      </c>
      <c r="X127" s="69">
        <f t="shared" si="57"/>
        <v>16.7</v>
      </c>
      <c r="Y127" s="69" t="e">
        <f>#REF!</f>
        <v>#REF!</v>
      </c>
    </row>
    <row r="128" spans="1:40" x14ac:dyDescent="0.2">
      <c r="A128" s="271"/>
      <c r="B128" s="102">
        <f t="shared" si="47"/>
        <v>100</v>
      </c>
      <c r="C128" s="113">
        <f t="shared" ref="C128:L128" si="58">C112</f>
        <v>23.5</v>
      </c>
      <c r="D128" s="114">
        <f t="shared" si="58"/>
        <v>17.3</v>
      </c>
      <c r="E128" s="114">
        <f t="shared" si="58"/>
        <v>12.6</v>
      </c>
      <c r="F128" s="114">
        <f t="shared" si="58"/>
        <v>14.1</v>
      </c>
      <c r="G128" s="114">
        <f t="shared" si="58"/>
        <v>15.5</v>
      </c>
      <c r="H128" s="114">
        <f t="shared" si="58"/>
        <v>19.899999999999999</v>
      </c>
      <c r="I128" s="115">
        <f t="shared" si="58"/>
        <v>15.5</v>
      </c>
      <c r="J128" s="114">
        <f t="shared" si="58"/>
        <v>11.9</v>
      </c>
      <c r="K128" s="115">
        <f t="shared" si="58"/>
        <v>11.2</v>
      </c>
      <c r="L128" s="116">
        <f t="shared" si="58"/>
        <v>11.9</v>
      </c>
    </row>
    <row r="129" spans="1:41" ht="13.5" customHeight="1" x14ac:dyDescent="0.2">
      <c r="A129" s="270" t="str">
        <f>A97</f>
        <v>中濃圏域（n = 319 ）　</v>
      </c>
      <c r="B129" s="101">
        <f t="shared" si="47"/>
        <v>319</v>
      </c>
      <c r="C129" s="117">
        <f t="shared" ref="C129:L129" si="59">C113</f>
        <v>91</v>
      </c>
      <c r="D129" s="118">
        <f t="shared" si="59"/>
        <v>41</v>
      </c>
      <c r="E129" s="118">
        <f t="shared" si="59"/>
        <v>46</v>
      </c>
      <c r="F129" s="118">
        <f t="shared" si="59"/>
        <v>44</v>
      </c>
      <c r="G129" s="118">
        <f t="shared" si="59"/>
        <v>39</v>
      </c>
      <c r="H129" s="118">
        <f t="shared" si="59"/>
        <v>24</v>
      </c>
      <c r="I129" s="128">
        <f t="shared" si="59"/>
        <v>34</v>
      </c>
      <c r="J129" s="118">
        <f t="shared" si="59"/>
        <v>44</v>
      </c>
      <c r="K129" s="128">
        <f t="shared" si="59"/>
        <v>34</v>
      </c>
      <c r="L129" s="119">
        <f t="shared" si="59"/>
        <v>32</v>
      </c>
    </row>
    <row r="130" spans="1:41" x14ac:dyDescent="0.2">
      <c r="A130" s="271"/>
      <c r="B130" s="102">
        <f t="shared" si="47"/>
        <v>100</v>
      </c>
      <c r="C130" s="113">
        <f t="shared" ref="C130:L130" si="60">C114</f>
        <v>28.5</v>
      </c>
      <c r="D130" s="114">
        <f t="shared" si="60"/>
        <v>12.9</v>
      </c>
      <c r="E130" s="114">
        <f t="shared" si="60"/>
        <v>14.4</v>
      </c>
      <c r="F130" s="114">
        <f t="shared" si="60"/>
        <v>13.8</v>
      </c>
      <c r="G130" s="114">
        <f t="shared" si="60"/>
        <v>12.2</v>
      </c>
      <c r="H130" s="114">
        <f t="shared" si="60"/>
        <v>7.5</v>
      </c>
      <c r="I130" s="115">
        <f t="shared" si="60"/>
        <v>10.7</v>
      </c>
      <c r="J130" s="114">
        <f t="shared" si="60"/>
        <v>13.8</v>
      </c>
      <c r="K130" s="115">
        <f t="shared" si="60"/>
        <v>10.7</v>
      </c>
      <c r="L130" s="116">
        <f t="shared" si="60"/>
        <v>10</v>
      </c>
    </row>
    <row r="131" spans="1:41" ht="13.5" customHeight="1" x14ac:dyDescent="0.2">
      <c r="A131" s="270" t="str">
        <f>A99</f>
        <v>東濃圏域（n = 276 ）　</v>
      </c>
      <c r="B131" s="101">
        <f t="shared" si="47"/>
        <v>276</v>
      </c>
      <c r="C131" s="117">
        <f t="shared" ref="C131:L131" si="61">C115</f>
        <v>60</v>
      </c>
      <c r="D131" s="118">
        <f t="shared" si="61"/>
        <v>37</v>
      </c>
      <c r="E131" s="118">
        <f t="shared" si="61"/>
        <v>44</v>
      </c>
      <c r="F131" s="118">
        <f t="shared" si="61"/>
        <v>30</v>
      </c>
      <c r="G131" s="118">
        <f t="shared" si="61"/>
        <v>38</v>
      </c>
      <c r="H131" s="118">
        <f t="shared" si="61"/>
        <v>27</v>
      </c>
      <c r="I131" s="128">
        <f t="shared" si="61"/>
        <v>29</v>
      </c>
      <c r="J131" s="118">
        <f t="shared" si="61"/>
        <v>35</v>
      </c>
      <c r="K131" s="128">
        <f t="shared" si="61"/>
        <v>27</v>
      </c>
      <c r="L131" s="119">
        <f t="shared" si="61"/>
        <v>31</v>
      </c>
    </row>
    <row r="132" spans="1:41" x14ac:dyDescent="0.2">
      <c r="A132" s="271"/>
      <c r="B132" s="102">
        <f t="shared" si="47"/>
        <v>100</v>
      </c>
      <c r="C132" s="113">
        <f t="shared" ref="C132:L132" si="62">C116</f>
        <v>21.7</v>
      </c>
      <c r="D132" s="114">
        <f t="shared" si="62"/>
        <v>13.4</v>
      </c>
      <c r="E132" s="114">
        <f t="shared" si="62"/>
        <v>15.9</v>
      </c>
      <c r="F132" s="114">
        <f t="shared" si="62"/>
        <v>10.9</v>
      </c>
      <c r="G132" s="114">
        <f t="shared" si="62"/>
        <v>13.8</v>
      </c>
      <c r="H132" s="114">
        <f t="shared" si="62"/>
        <v>9.8000000000000007</v>
      </c>
      <c r="I132" s="115">
        <f t="shared" si="62"/>
        <v>10.5</v>
      </c>
      <c r="J132" s="114">
        <f t="shared" si="62"/>
        <v>12.7</v>
      </c>
      <c r="K132" s="115">
        <f t="shared" si="62"/>
        <v>9.8000000000000007</v>
      </c>
      <c r="L132" s="116">
        <f t="shared" si="62"/>
        <v>11.2</v>
      </c>
    </row>
    <row r="133" spans="1:41" ht="13.5" customHeight="1" x14ac:dyDescent="0.2">
      <c r="A133" s="270" t="str">
        <f>A101</f>
        <v>飛騨圏域（n = 102 ）　</v>
      </c>
      <c r="B133" s="101">
        <f t="shared" si="47"/>
        <v>102</v>
      </c>
      <c r="C133" s="117">
        <f t="shared" ref="C133:L133" si="63">C117</f>
        <v>39</v>
      </c>
      <c r="D133" s="118">
        <f t="shared" si="63"/>
        <v>23</v>
      </c>
      <c r="E133" s="118">
        <f t="shared" si="63"/>
        <v>17</v>
      </c>
      <c r="F133" s="118">
        <f t="shared" si="63"/>
        <v>7</v>
      </c>
      <c r="G133" s="118">
        <f t="shared" si="63"/>
        <v>18</v>
      </c>
      <c r="H133" s="118">
        <f t="shared" si="63"/>
        <v>9</v>
      </c>
      <c r="I133" s="128">
        <f t="shared" si="63"/>
        <v>12</v>
      </c>
      <c r="J133" s="118">
        <f t="shared" si="63"/>
        <v>19</v>
      </c>
      <c r="K133" s="128">
        <f t="shared" si="63"/>
        <v>15</v>
      </c>
      <c r="L133" s="119">
        <f t="shared" si="63"/>
        <v>17</v>
      </c>
    </row>
    <row r="134" spans="1:41" x14ac:dyDescent="0.2">
      <c r="A134" s="271"/>
      <c r="B134" s="102">
        <f t="shared" si="47"/>
        <v>100</v>
      </c>
      <c r="C134" s="113">
        <f t="shared" ref="C134:L134" si="64">C118</f>
        <v>38.200000000000003</v>
      </c>
      <c r="D134" s="114">
        <f t="shared" si="64"/>
        <v>22.5</v>
      </c>
      <c r="E134" s="114">
        <f t="shared" si="64"/>
        <v>16.7</v>
      </c>
      <c r="F134" s="114">
        <f t="shared" si="64"/>
        <v>6.9</v>
      </c>
      <c r="G134" s="114">
        <f t="shared" si="64"/>
        <v>17.600000000000001</v>
      </c>
      <c r="H134" s="114">
        <f t="shared" si="64"/>
        <v>8.8000000000000007</v>
      </c>
      <c r="I134" s="115">
        <f t="shared" si="64"/>
        <v>11.8</v>
      </c>
      <c r="J134" s="114">
        <f t="shared" si="64"/>
        <v>18.600000000000001</v>
      </c>
      <c r="K134" s="115">
        <f t="shared" si="64"/>
        <v>14.7</v>
      </c>
      <c r="L134" s="116">
        <f t="shared" si="64"/>
        <v>16.7</v>
      </c>
    </row>
    <row r="136" spans="1:41" x14ac:dyDescent="0.2">
      <c r="A136" s="3" t="s">
        <v>358</v>
      </c>
      <c r="B136" s="1" t="str">
        <f>B89</f>
        <v>県の取り組みでよくやっていると思う分野</v>
      </c>
      <c r="C136" s="7"/>
      <c r="D136" s="8"/>
      <c r="E136" s="7"/>
      <c r="F136" s="8"/>
      <c r="G136" s="7"/>
      <c r="H136" s="8"/>
      <c r="I136" s="7"/>
      <c r="J136" s="8"/>
      <c r="K136" s="7"/>
      <c r="L136" s="8"/>
      <c r="M136" s="7"/>
      <c r="N136" s="8"/>
      <c r="O136" s="7"/>
      <c r="P136" s="8"/>
      <c r="Q136" s="7"/>
      <c r="R136" s="8"/>
      <c r="S136" s="7"/>
      <c r="T136" s="8"/>
      <c r="U136" s="7"/>
      <c r="V136" s="8"/>
      <c r="W136" s="7"/>
      <c r="X136" s="8"/>
      <c r="Y136" s="7"/>
      <c r="Z136" s="8"/>
      <c r="AA136" s="7"/>
      <c r="AB136" s="8"/>
      <c r="AC136" s="7"/>
      <c r="AD136" s="8"/>
      <c r="AE136" s="7"/>
      <c r="AF136" s="8"/>
      <c r="AG136" s="7"/>
      <c r="AH136" s="8"/>
      <c r="AI136" s="7"/>
      <c r="AJ136" s="8"/>
      <c r="AK136" s="7"/>
      <c r="AL136" s="8"/>
    </row>
    <row r="137" spans="1:41" ht="64.8" x14ac:dyDescent="0.2">
      <c r="A137" s="11" t="s">
        <v>29</v>
      </c>
      <c r="B137" s="47" t="str">
        <f>B90</f>
        <v>調査数</v>
      </c>
      <c r="C137" s="48" t="str">
        <f t="shared" ref="C137:AL137" si="65">C90</f>
        <v>防災対策</v>
      </c>
      <c r="D137" s="49" t="str">
        <f t="shared" si="65"/>
        <v>自然環境保全</v>
      </c>
      <c r="E137" s="49" t="str">
        <f t="shared" si="65"/>
        <v>住環境保全</v>
      </c>
      <c r="F137" s="49" t="str">
        <f t="shared" si="65"/>
        <v>廃棄物対策</v>
      </c>
      <c r="G137" s="49" t="str">
        <f t="shared" si="65"/>
        <v>消費者保護</v>
      </c>
      <c r="H137" s="49" t="str">
        <f t="shared" si="65"/>
        <v>防犯・交通安全対策</v>
      </c>
      <c r="I137" s="49" t="str">
        <f t="shared" si="65"/>
        <v>地域コミュニティの活性化</v>
      </c>
      <c r="J137" s="49" t="str">
        <f t="shared" si="65"/>
        <v>地域医療の確保</v>
      </c>
      <c r="K137" s="49" t="str">
        <f t="shared" si="65"/>
        <v>健康増進</v>
      </c>
      <c r="L137" s="49" t="str">
        <f t="shared" si="65"/>
        <v>食品の安全対策</v>
      </c>
      <c r="M137" s="49" t="str">
        <f t="shared" si="65"/>
        <v>薬物対策</v>
      </c>
      <c r="N137" s="49" t="str">
        <f t="shared" si="65"/>
        <v>高齢者福祉</v>
      </c>
      <c r="O137" s="49" t="str">
        <f t="shared" si="65"/>
        <v>障がい者福祉</v>
      </c>
      <c r="P137" s="49" t="str">
        <f t="shared" si="65"/>
        <v>少子化対策</v>
      </c>
      <c r="Q137" s="49" t="str">
        <f t="shared" si="65"/>
        <v>子育て支援</v>
      </c>
      <c r="R137" s="49" t="str">
        <f t="shared" si="65"/>
        <v>中小企業支援</v>
      </c>
      <c r="S137" s="49" t="str">
        <f t="shared" si="65"/>
        <v>企業誘致</v>
      </c>
      <c r="T137" s="49" t="str">
        <f t="shared" si="65"/>
        <v>成長産業分野の振興</v>
      </c>
      <c r="U137" s="49" t="str">
        <f t="shared" si="65"/>
        <v>観光振興</v>
      </c>
      <c r="V137" s="49" t="str">
        <f t="shared" si="65"/>
        <v>就労支援</v>
      </c>
      <c r="W137" s="49" t="str">
        <f t="shared" si="65"/>
        <v>労働環境改善</v>
      </c>
      <c r="X137" s="49" t="str">
        <f t="shared" si="65"/>
        <v>様々な産業を担う人材の育成</v>
      </c>
      <c r="Y137" s="49" t="str">
        <f t="shared" si="65"/>
        <v>女性の活躍推進</v>
      </c>
      <c r="Z137" s="49" t="str">
        <f t="shared" si="65"/>
        <v>農業等振興</v>
      </c>
      <c r="AA137" s="49" t="str">
        <f t="shared" si="65"/>
        <v>林業振興</v>
      </c>
      <c r="AB137" s="49" t="str">
        <f t="shared" si="65"/>
        <v>道路整備・維持管理</v>
      </c>
      <c r="AC137" s="49" t="str">
        <f t="shared" si="65"/>
        <v>河川整備・維持管理</v>
      </c>
      <c r="AD137" s="49" t="str">
        <f t="shared" si="65"/>
        <v>砂防対策</v>
      </c>
      <c r="AE137" s="49" t="str">
        <f t="shared" si="65"/>
        <v>公共交通の充実</v>
      </c>
      <c r="AF137" s="49" t="str">
        <f t="shared" si="65"/>
        <v>公園整備</v>
      </c>
      <c r="AG137" s="49" t="str">
        <f t="shared" si="65"/>
        <v>学校教育の充実</v>
      </c>
      <c r="AH137" s="49" t="str">
        <f t="shared" si="65"/>
        <v>社会教育・生涯学習の充実</v>
      </c>
      <c r="AI137" s="49" t="str">
        <f t="shared" si="65"/>
        <v>文化・芸術の振興</v>
      </c>
      <c r="AJ137" s="49" t="str">
        <f t="shared" si="65"/>
        <v>スポーツやレクリエーション
                        の推進</v>
      </c>
      <c r="AK137" s="49" t="str">
        <f t="shared" si="65"/>
        <v>若者の県内定着</v>
      </c>
      <c r="AL137" s="49" t="str">
        <f t="shared" si="65"/>
        <v>県外からの移住・定住の推進</v>
      </c>
      <c r="AM137" s="240" t="s">
        <v>0</v>
      </c>
      <c r="AN137" s="5" t="s">
        <v>117</v>
      </c>
    </row>
    <row r="138" spans="1:41" ht="13.5" customHeight="1" x14ac:dyDescent="0.2">
      <c r="A138" s="270" t="str">
        <f>'問9S（表）'!A68</f>
        <v>全体（n = 1,699 ）　</v>
      </c>
      <c r="B138" s="32">
        <v>1699</v>
      </c>
      <c r="C138" s="29">
        <v>436</v>
      </c>
      <c r="D138" s="30">
        <v>207</v>
      </c>
      <c r="E138" s="30">
        <v>51</v>
      </c>
      <c r="F138" s="30">
        <v>189</v>
      </c>
      <c r="G138" s="30">
        <v>35</v>
      </c>
      <c r="H138" s="30">
        <v>208</v>
      </c>
      <c r="I138" s="30">
        <v>120</v>
      </c>
      <c r="J138" s="30">
        <v>219</v>
      </c>
      <c r="K138" s="30">
        <v>197</v>
      </c>
      <c r="L138" s="30">
        <v>96</v>
      </c>
      <c r="M138" s="30">
        <v>18</v>
      </c>
      <c r="N138" s="30">
        <v>246</v>
      </c>
      <c r="O138" s="30">
        <v>86</v>
      </c>
      <c r="P138" s="30">
        <v>42</v>
      </c>
      <c r="Q138" s="30">
        <v>177</v>
      </c>
      <c r="R138" s="30">
        <v>50</v>
      </c>
      <c r="S138" s="30">
        <v>47</v>
      </c>
      <c r="T138" s="30">
        <v>44</v>
      </c>
      <c r="U138" s="30">
        <v>211</v>
      </c>
      <c r="V138" s="30">
        <v>44</v>
      </c>
      <c r="W138" s="30">
        <v>15</v>
      </c>
      <c r="X138" s="30">
        <v>25</v>
      </c>
      <c r="Y138" s="30">
        <v>24</v>
      </c>
      <c r="Z138" s="30">
        <v>59</v>
      </c>
      <c r="AA138" s="30">
        <v>25</v>
      </c>
      <c r="AB138" s="30">
        <v>253</v>
      </c>
      <c r="AC138" s="30">
        <v>211</v>
      </c>
      <c r="AD138" s="30">
        <v>82</v>
      </c>
      <c r="AE138" s="30">
        <v>80</v>
      </c>
      <c r="AF138" s="30">
        <v>142</v>
      </c>
      <c r="AG138" s="30">
        <v>98</v>
      </c>
      <c r="AH138" s="30">
        <v>61</v>
      </c>
      <c r="AI138" s="30">
        <v>93</v>
      </c>
      <c r="AJ138" s="30">
        <v>129</v>
      </c>
      <c r="AK138" s="30">
        <v>23</v>
      </c>
      <c r="AL138" s="30">
        <v>46</v>
      </c>
      <c r="AM138" s="31">
        <v>461</v>
      </c>
      <c r="AN138" s="5">
        <f>SUM($C138:AM138)</f>
        <v>4550</v>
      </c>
    </row>
    <row r="139" spans="1:41" x14ac:dyDescent="0.2">
      <c r="A139" s="271"/>
      <c r="B139" s="33">
        <v>100</v>
      </c>
      <c r="C139" s="18">
        <v>25.7</v>
      </c>
      <c r="D139" s="185">
        <v>12.2</v>
      </c>
      <c r="E139" s="185">
        <v>3</v>
      </c>
      <c r="F139" s="185">
        <v>11.1</v>
      </c>
      <c r="G139" s="185">
        <v>2.1</v>
      </c>
      <c r="H139" s="185">
        <v>12.2</v>
      </c>
      <c r="I139" s="185">
        <v>7.1</v>
      </c>
      <c r="J139" s="185">
        <v>12.9</v>
      </c>
      <c r="K139" s="185">
        <v>11.6</v>
      </c>
      <c r="L139" s="185">
        <v>5.7</v>
      </c>
      <c r="M139" s="185">
        <v>1.1000000000000001</v>
      </c>
      <c r="N139" s="185">
        <v>14.5</v>
      </c>
      <c r="O139" s="185">
        <v>5.0999999999999996</v>
      </c>
      <c r="P139" s="185">
        <v>2.5</v>
      </c>
      <c r="Q139" s="185">
        <v>10.4</v>
      </c>
      <c r="R139" s="185">
        <v>2.9</v>
      </c>
      <c r="S139" s="185">
        <v>2.8</v>
      </c>
      <c r="T139" s="185">
        <v>2.6</v>
      </c>
      <c r="U139" s="185">
        <v>12.4</v>
      </c>
      <c r="V139" s="185">
        <v>2.6</v>
      </c>
      <c r="W139" s="185">
        <v>0.9</v>
      </c>
      <c r="X139" s="185">
        <v>1.5</v>
      </c>
      <c r="Y139" s="185">
        <v>1.4</v>
      </c>
      <c r="Z139" s="185">
        <v>3.5</v>
      </c>
      <c r="AA139" s="185">
        <v>1.5</v>
      </c>
      <c r="AB139" s="185">
        <v>14.9</v>
      </c>
      <c r="AC139" s="185">
        <v>12.4</v>
      </c>
      <c r="AD139" s="185">
        <v>4.8</v>
      </c>
      <c r="AE139" s="185">
        <v>4.7</v>
      </c>
      <c r="AF139" s="185">
        <v>8.4</v>
      </c>
      <c r="AG139" s="185">
        <v>5.8</v>
      </c>
      <c r="AH139" s="185">
        <v>3.6</v>
      </c>
      <c r="AI139" s="185">
        <v>5.5</v>
      </c>
      <c r="AJ139" s="185">
        <v>7.6</v>
      </c>
      <c r="AK139" s="185">
        <v>1.4</v>
      </c>
      <c r="AL139" s="185">
        <v>2.7</v>
      </c>
      <c r="AM139" s="186">
        <v>27.1</v>
      </c>
      <c r="AN139" s="179"/>
    </row>
    <row r="140" spans="1:41" ht="13.5" customHeight="1" x14ac:dyDescent="0.2">
      <c r="A140" s="270" t="str">
        <f>'問9S（表）'!A70</f>
        <v>自営業（n = 123 ）　</v>
      </c>
      <c r="B140" s="32">
        <v>123</v>
      </c>
      <c r="C140" s="29">
        <v>29</v>
      </c>
      <c r="D140" s="30">
        <v>16</v>
      </c>
      <c r="E140" s="30">
        <v>1</v>
      </c>
      <c r="F140" s="30">
        <v>13</v>
      </c>
      <c r="G140" s="30">
        <v>3</v>
      </c>
      <c r="H140" s="30">
        <v>13</v>
      </c>
      <c r="I140" s="30">
        <v>10</v>
      </c>
      <c r="J140" s="30">
        <v>18</v>
      </c>
      <c r="K140" s="30">
        <v>12</v>
      </c>
      <c r="L140" s="30">
        <v>5</v>
      </c>
      <c r="M140" s="30">
        <v>1</v>
      </c>
      <c r="N140" s="30">
        <v>17</v>
      </c>
      <c r="O140" s="30">
        <v>7</v>
      </c>
      <c r="P140" s="30">
        <v>0</v>
      </c>
      <c r="Q140" s="30">
        <v>11</v>
      </c>
      <c r="R140" s="30">
        <v>8</v>
      </c>
      <c r="S140" s="30">
        <v>3</v>
      </c>
      <c r="T140" s="30">
        <v>2</v>
      </c>
      <c r="U140" s="30">
        <v>13</v>
      </c>
      <c r="V140" s="30">
        <v>4</v>
      </c>
      <c r="W140" s="30">
        <v>1</v>
      </c>
      <c r="X140" s="30">
        <v>1</v>
      </c>
      <c r="Y140" s="30">
        <v>3</v>
      </c>
      <c r="Z140" s="30">
        <v>8</v>
      </c>
      <c r="AA140" s="30">
        <v>1</v>
      </c>
      <c r="AB140" s="30">
        <v>8</v>
      </c>
      <c r="AC140" s="30">
        <v>18</v>
      </c>
      <c r="AD140" s="30">
        <v>3</v>
      </c>
      <c r="AE140" s="30">
        <v>4</v>
      </c>
      <c r="AF140" s="30">
        <v>6</v>
      </c>
      <c r="AG140" s="30">
        <v>6</v>
      </c>
      <c r="AH140" s="30">
        <v>1</v>
      </c>
      <c r="AI140" s="30">
        <v>5</v>
      </c>
      <c r="AJ140" s="30">
        <v>5</v>
      </c>
      <c r="AK140" s="30">
        <v>3</v>
      </c>
      <c r="AL140" s="30">
        <v>9</v>
      </c>
      <c r="AM140" s="31">
        <v>36</v>
      </c>
      <c r="AN140" s="5">
        <f>SUM($C140:AM140)</f>
        <v>304</v>
      </c>
      <c r="AO140" t="str">
        <f>" 自営業（n = "&amp;TEXT(B140,"#,###")&amp;"）"</f>
        <v xml:space="preserve"> 自営業（n = 123）</v>
      </c>
    </row>
    <row r="141" spans="1:41" x14ac:dyDescent="0.2">
      <c r="A141" s="271"/>
      <c r="B141" s="33">
        <v>100</v>
      </c>
      <c r="C141" s="18">
        <v>23.6</v>
      </c>
      <c r="D141" s="185">
        <v>13</v>
      </c>
      <c r="E141" s="185">
        <v>0.8</v>
      </c>
      <c r="F141" s="185">
        <v>10.6</v>
      </c>
      <c r="G141" s="185">
        <v>2.4</v>
      </c>
      <c r="H141" s="185">
        <v>10.6</v>
      </c>
      <c r="I141" s="185">
        <v>8.1</v>
      </c>
      <c r="J141" s="185">
        <v>14.6</v>
      </c>
      <c r="K141" s="185">
        <v>9.8000000000000007</v>
      </c>
      <c r="L141" s="185">
        <v>4.0999999999999996</v>
      </c>
      <c r="M141" s="185">
        <v>0.8</v>
      </c>
      <c r="N141" s="185">
        <v>13.8</v>
      </c>
      <c r="O141" s="185">
        <v>5.7</v>
      </c>
      <c r="P141" s="185">
        <v>0</v>
      </c>
      <c r="Q141" s="185">
        <v>8.9</v>
      </c>
      <c r="R141" s="185">
        <v>6.5</v>
      </c>
      <c r="S141" s="185">
        <v>2.4</v>
      </c>
      <c r="T141" s="185">
        <v>1.6</v>
      </c>
      <c r="U141" s="185">
        <v>10.6</v>
      </c>
      <c r="V141" s="185">
        <v>3.3</v>
      </c>
      <c r="W141" s="185">
        <v>0.8</v>
      </c>
      <c r="X141" s="185">
        <v>0.8</v>
      </c>
      <c r="Y141" s="185">
        <v>2.4</v>
      </c>
      <c r="Z141" s="185">
        <v>6.5</v>
      </c>
      <c r="AA141" s="185">
        <v>0.8</v>
      </c>
      <c r="AB141" s="185">
        <v>6.5</v>
      </c>
      <c r="AC141" s="185">
        <v>14.6</v>
      </c>
      <c r="AD141" s="185">
        <v>2.4</v>
      </c>
      <c r="AE141" s="185">
        <v>3.3</v>
      </c>
      <c r="AF141" s="185">
        <v>4.9000000000000004</v>
      </c>
      <c r="AG141" s="185">
        <v>4.9000000000000004</v>
      </c>
      <c r="AH141" s="185">
        <v>0.8</v>
      </c>
      <c r="AI141" s="185">
        <v>4.0999999999999996</v>
      </c>
      <c r="AJ141" s="185">
        <v>4.0999999999999996</v>
      </c>
      <c r="AK141" s="185">
        <v>2.4</v>
      </c>
      <c r="AL141" s="185">
        <v>7.3</v>
      </c>
      <c r="AM141" s="186">
        <v>29.3</v>
      </c>
      <c r="AN141" s="179"/>
    </row>
    <row r="142" spans="1:41" ht="13.5" customHeight="1" x14ac:dyDescent="0.2">
      <c r="A142" s="270" t="str">
        <f>'問9S（表）'!A72</f>
        <v>自由業(※1)（n = 24 ）　</v>
      </c>
      <c r="B142" s="32">
        <v>24</v>
      </c>
      <c r="C142" s="29">
        <v>5</v>
      </c>
      <c r="D142" s="30">
        <v>2</v>
      </c>
      <c r="E142" s="30">
        <v>0</v>
      </c>
      <c r="F142" s="30">
        <v>3</v>
      </c>
      <c r="G142" s="30">
        <v>1</v>
      </c>
      <c r="H142" s="30">
        <v>2</v>
      </c>
      <c r="I142" s="30">
        <v>1</v>
      </c>
      <c r="J142" s="30">
        <v>5</v>
      </c>
      <c r="K142" s="30">
        <v>5</v>
      </c>
      <c r="L142" s="30">
        <v>1</v>
      </c>
      <c r="M142" s="30">
        <v>1</v>
      </c>
      <c r="N142" s="30">
        <v>5</v>
      </c>
      <c r="O142" s="30">
        <v>2</v>
      </c>
      <c r="P142" s="30">
        <v>1</v>
      </c>
      <c r="Q142" s="30">
        <v>0</v>
      </c>
      <c r="R142" s="30">
        <v>0</v>
      </c>
      <c r="S142" s="30">
        <v>0</v>
      </c>
      <c r="T142" s="30">
        <v>0</v>
      </c>
      <c r="U142" s="30">
        <v>3</v>
      </c>
      <c r="V142" s="30">
        <v>1</v>
      </c>
      <c r="W142" s="30">
        <v>0</v>
      </c>
      <c r="X142" s="30">
        <v>2</v>
      </c>
      <c r="Y142" s="30">
        <v>0</v>
      </c>
      <c r="Z142" s="30">
        <v>0</v>
      </c>
      <c r="AA142" s="30">
        <v>1</v>
      </c>
      <c r="AB142" s="30">
        <v>5</v>
      </c>
      <c r="AC142" s="30">
        <v>4</v>
      </c>
      <c r="AD142" s="30">
        <v>4</v>
      </c>
      <c r="AE142" s="30">
        <v>1</v>
      </c>
      <c r="AF142" s="30">
        <v>0</v>
      </c>
      <c r="AG142" s="30">
        <v>1</v>
      </c>
      <c r="AH142" s="30">
        <v>1</v>
      </c>
      <c r="AI142" s="30">
        <v>1</v>
      </c>
      <c r="AJ142" s="30">
        <v>4</v>
      </c>
      <c r="AK142" s="30">
        <v>0</v>
      </c>
      <c r="AL142" s="30">
        <v>1</v>
      </c>
      <c r="AM142" s="31">
        <v>4</v>
      </c>
      <c r="AN142" s="5">
        <f>SUM($C142:AM142)</f>
        <v>67</v>
      </c>
      <c r="AO142" t="str">
        <f>" 自由業（n = "&amp;TEXT(B142,"#,###")&amp;"）"</f>
        <v xml:space="preserve"> 自由業（n = 24）</v>
      </c>
    </row>
    <row r="143" spans="1:41" x14ac:dyDescent="0.2">
      <c r="A143" s="271"/>
      <c r="B143" s="33">
        <v>100</v>
      </c>
      <c r="C143" s="18">
        <v>20.8</v>
      </c>
      <c r="D143" s="185">
        <v>8.3000000000000007</v>
      </c>
      <c r="E143" s="185">
        <v>0</v>
      </c>
      <c r="F143" s="185">
        <v>12.5</v>
      </c>
      <c r="G143" s="185">
        <v>4.2</v>
      </c>
      <c r="H143" s="185">
        <v>8.3000000000000007</v>
      </c>
      <c r="I143" s="185">
        <v>4.2</v>
      </c>
      <c r="J143" s="185">
        <v>20.8</v>
      </c>
      <c r="K143" s="185">
        <v>20.8</v>
      </c>
      <c r="L143" s="185">
        <v>4.2</v>
      </c>
      <c r="M143" s="185">
        <v>4.2</v>
      </c>
      <c r="N143" s="185">
        <v>20.8</v>
      </c>
      <c r="O143" s="185">
        <v>8.3000000000000007</v>
      </c>
      <c r="P143" s="185">
        <v>4.2</v>
      </c>
      <c r="Q143" s="185">
        <v>0</v>
      </c>
      <c r="R143" s="185">
        <v>0</v>
      </c>
      <c r="S143" s="185">
        <v>0</v>
      </c>
      <c r="T143" s="185">
        <v>0</v>
      </c>
      <c r="U143" s="185">
        <v>12.5</v>
      </c>
      <c r="V143" s="185">
        <v>4.2</v>
      </c>
      <c r="W143" s="185">
        <v>0</v>
      </c>
      <c r="X143" s="185">
        <v>8.3000000000000007</v>
      </c>
      <c r="Y143" s="185">
        <v>0</v>
      </c>
      <c r="Z143" s="185">
        <v>0</v>
      </c>
      <c r="AA143" s="185">
        <v>4.2</v>
      </c>
      <c r="AB143" s="185">
        <v>20.8</v>
      </c>
      <c r="AC143" s="185">
        <v>16.7</v>
      </c>
      <c r="AD143" s="185">
        <v>16.7</v>
      </c>
      <c r="AE143" s="185">
        <v>4.2</v>
      </c>
      <c r="AF143" s="185">
        <v>0</v>
      </c>
      <c r="AG143" s="185">
        <v>4.2</v>
      </c>
      <c r="AH143" s="185">
        <v>4.2</v>
      </c>
      <c r="AI143" s="185">
        <v>4.2</v>
      </c>
      <c r="AJ143" s="185">
        <v>16.7</v>
      </c>
      <c r="AK143" s="185">
        <v>0</v>
      </c>
      <c r="AL143" s="185">
        <v>4.2</v>
      </c>
      <c r="AM143" s="186">
        <v>16.7</v>
      </c>
      <c r="AN143" s="179"/>
    </row>
    <row r="144" spans="1:41" ht="13.5" customHeight="1" x14ac:dyDescent="0.2">
      <c r="A144" s="270" t="str">
        <f>'問9S（表）'!A74</f>
        <v>会社・団体役員（n = 161 ）　</v>
      </c>
      <c r="B144" s="32">
        <v>161</v>
      </c>
      <c r="C144" s="29">
        <v>39</v>
      </c>
      <c r="D144" s="30">
        <v>19</v>
      </c>
      <c r="E144" s="30">
        <v>5</v>
      </c>
      <c r="F144" s="30">
        <v>13</v>
      </c>
      <c r="G144" s="30">
        <v>5</v>
      </c>
      <c r="H144" s="30">
        <v>19</v>
      </c>
      <c r="I144" s="30">
        <v>13</v>
      </c>
      <c r="J144" s="30">
        <v>16</v>
      </c>
      <c r="K144" s="30">
        <v>13</v>
      </c>
      <c r="L144" s="30">
        <v>5</v>
      </c>
      <c r="M144" s="30">
        <v>2</v>
      </c>
      <c r="N144" s="30">
        <v>14</v>
      </c>
      <c r="O144" s="30">
        <v>8</v>
      </c>
      <c r="P144" s="30">
        <v>5</v>
      </c>
      <c r="Q144" s="30">
        <v>18</v>
      </c>
      <c r="R144" s="30">
        <v>6</v>
      </c>
      <c r="S144" s="30">
        <v>7</v>
      </c>
      <c r="T144" s="30">
        <v>5</v>
      </c>
      <c r="U144" s="30">
        <v>18</v>
      </c>
      <c r="V144" s="30">
        <v>6</v>
      </c>
      <c r="W144" s="30">
        <v>3</v>
      </c>
      <c r="X144" s="30">
        <v>1</v>
      </c>
      <c r="Y144" s="30">
        <v>3</v>
      </c>
      <c r="Z144" s="30">
        <v>5</v>
      </c>
      <c r="AA144" s="30">
        <v>3</v>
      </c>
      <c r="AB144" s="30">
        <v>16</v>
      </c>
      <c r="AC144" s="30">
        <v>28</v>
      </c>
      <c r="AD144" s="30">
        <v>12</v>
      </c>
      <c r="AE144" s="30">
        <v>5</v>
      </c>
      <c r="AF144" s="30">
        <v>14</v>
      </c>
      <c r="AG144" s="30">
        <v>11</v>
      </c>
      <c r="AH144" s="30">
        <v>4</v>
      </c>
      <c r="AI144" s="30">
        <v>8</v>
      </c>
      <c r="AJ144" s="30">
        <v>12</v>
      </c>
      <c r="AK144" s="30">
        <v>1</v>
      </c>
      <c r="AL144" s="30">
        <v>3</v>
      </c>
      <c r="AM144" s="31">
        <v>53</v>
      </c>
      <c r="AN144" s="5">
        <f>SUM($C144:AM144)</f>
        <v>418</v>
      </c>
      <c r="AO144" t="str">
        <f>" 会社・団体役員（n = "&amp;TEXT(B144,"#,###")&amp;"）"</f>
        <v xml:space="preserve"> 会社・団体役員（n = 161）</v>
      </c>
    </row>
    <row r="145" spans="1:41" x14ac:dyDescent="0.2">
      <c r="A145" s="271"/>
      <c r="B145" s="33">
        <v>100</v>
      </c>
      <c r="C145" s="18">
        <v>24.2</v>
      </c>
      <c r="D145" s="185">
        <v>11.8</v>
      </c>
      <c r="E145" s="185">
        <v>3.1</v>
      </c>
      <c r="F145" s="185">
        <v>8.1</v>
      </c>
      <c r="G145" s="185">
        <v>3.1</v>
      </c>
      <c r="H145" s="185">
        <v>11.8</v>
      </c>
      <c r="I145" s="185">
        <v>8.1</v>
      </c>
      <c r="J145" s="185">
        <v>9.9</v>
      </c>
      <c r="K145" s="185">
        <v>8.1</v>
      </c>
      <c r="L145" s="185">
        <v>3.1</v>
      </c>
      <c r="M145" s="185">
        <v>1.2</v>
      </c>
      <c r="N145" s="185">
        <v>8.6999999999999993</v>
      </c>
      <c r="O145" s="185">
        <v>5</v>
      </c>
      <c r="P145" s="185">
        <v>3.1</v>
      </c>
      <c r="Q145" s="185">
        <v>11.2</v>
      </c>
      <c r="R145" s="185">
        <v>3.7</v>
      </c>
      <c r="S145" s="185">
        <v>4.3</v>
      </c>
      <c r="T145" s="185">
        <v>3.1</v>
      </c>
      <c r="U145" s="185">
        <v>11.2</v>
      </c>
      <c r="V145" s="185">
        <v>3.7</v>
      </c>
      <c r="W145" s="185">
        <v>1.9</v>
      </c>
      <c r="X145" s="185">
        <v>0.6</v>
      </c>
      <c r="Y145" s="185">
        <v>1.9</v>
      </c>
      <c r="Z145" s="185">
        <v>3.1</v>
      </c>
      <c r="AA145" s="185">
        <v>1.9</v>
      </c>
      <c r="AB145" s="185">
        <v>9.9</v>
      </c>
      <c r="AC145" s="185">
        <v>17.399999999999999</v>
      </c>
      <c r="AD145" s="185">
        <v>7.5</v>
      </c>
      <c r="AE145" s="185">
        <v>3.1</v>
      </c>
      <c r="AF145" s="185">
        <v>8.6999999999999993</v>
      </c>
      <c r="AG145" s="185">
        <v>6.8</v>
      </c>
      <c r="AH145" s="185">
        <v>2.5</v>
      </c>
      <c r="AI145" s="185">
        <v>5</v>
      </c>
      <c r="AJ145" s="185">
        <v>7.5</v>
      </c>
      <c r="AK145" s="185">
        <v>0.6</v>
      </c>
      <c r="AL145" s="185">
        <v>1.9</v>
      </c>
      <c r="AM145" s="186">
        <v>32.9</v>
      </c>
      <c r="AN145" s="179"/>
    </row>
    <row r="146" spans="1:41" ht="13.5" customHeight="1" x14ac:dyDescent="0.2">
      <c r="A146" s="272" t="str">
        <f>'問9S（表）'!A76</f>
        <v>正規の従業員・職員（n = 403 ）　</v>
      </c>
      <c r="B146" s="32">
        <v>403</v>
      </c>
      <c r="C146" s="29">
        <v>111</v>
      </c>
      <c r="D146" s="30">
        <v>46</v>
      </c>
      <c r="E146" s="30">
        <v>17</v>
      </c>
      <c r="F146" s="30">
        <v>32</v>
      </c>
      <c r="G146" s="30">
        <v>4</v>
      </c>
      <c r="H146" s="30">
        <v>48</v>
      </c>
      <c r="I146" s="30">
        <v>21</v>
      </c>
      <c r="J146" s="30">
        <v>40</v>
      </c>
      <c r="K146" s="30">
        <v>30</v>
      </c>
      <c r="L146" s="30">
        <v>21</v>
      </c>
      <c r="M146" s="30">
        <v>2</v>
      </c>
      <c r="N146" s="30">
        <v>41</v>
      </c>
      <c r="O146" s="30">
        <v>22</v>
      </c>
      <c r="P146" s="30">
        <v>15</v>
      </c>
      <c r="Q146" s="30">
        <v>60</v>
      </c>
      <c r="R146" s="30">
        <v>13</v>
      </c>
      <c r="S146" s="30">
        <v>17</v>
      </c>
      <c r="T146" s="30">
        <v>12</v>
      </c>
      <c r="U146" s="30">
        <v>56</v>
      </c>
      <c r="V146" s="30">
        <v>9</v>
      </c>
      <c r="W146" s="30">
        <v>6</v>
      </c>
      <c r="X146" s="30">
        <v>3</v>
      </c>
      <c r="Y146" s="30">
        <v>6</v>
      </c>
      <c r="Z146" s="30">
        <v>10</v>
      </c>
      <c r="AA146" s="30">
        <v>7</v>
      </c>
      <c r="AB146" s="30">
        <v>73</v>
      </c>
      <c r="AC146" s="30">
        <v>64</v>
      </c>
      <c r="AD146" s="30">
        <v>23</v>
      </c>
      <c r="AE146" s="30">
        <v>26</v>
      </c>
      <c r="AF146" s="30">
        <v>41</v>
      </c>
      <c r="AG146" s="30">
        <v>24</v>
      </c>
      <c r="AH146" s="30">
        <v>15</v>
      </c>
      <c r="AI146" s="30">
        <v>25</v>
      </c>
      <c r="AJ146" s="30">
        <v>32</v>
      </c>
      <c r="AK146" s="30">
        <v>7</v>
      </c>
      <c r="AL146" s="30">
        <v>13</v>
      </c>
      <c r="AM146" s="31">
        <v>94</v>
      </c>
      <c r="AN146" s="5">
        <f>SUM($C146:AM146)</f>
        <v>1086</v>
      </c>
      <c r="AO146" t="str">
        <f>" 正規の従業員・職員（n = "&amp;TEXT(B146,"#,###")&amp;"）"</f>
        <v xml:space="preserve"> 正規の従業員・職員（n = 403）</v>
      </c>
    </row>
    <row r="147" spans="1:41" x14ac:dyDescent="0.2">
      <c r="A147" s="273"/>
      <c r="B147" s="33">
        <v>100</v>
      </c>
      <c r="C147" s="18">
        <v>27.5</v>
      </c>
      <c r="D147" s="185">
        <v>11.4</v>
      </c>
      <c r="E147" s="185">
        <v>4.2</v>
      </c>
      <c r="F147" s="185">
        <v>7.9</v>
      </c>
      <c r="G147" s="185">
        <v>1</v>
      </c>
      <c r="H147" s="185">
        <v>11.9</v>
      </c>
      <c r="I147" s="185">
        <v>5.2</v>
      </c>
      <c r="J147" s="185">
        <v>9.9</v>
      </c>
      <c r="K147" s="185">
        <v>7.4</v>
      </c>
      <c r="L147" s="185">
        <v>5.2</v>
      </c>
      <c r="M147" s="185">
        <v>0.5</v>
      </c>
      <c r="N147" s="185">
        <v>10.199999999999999</v>
      </c>
      <c r="O147" s="185">
        <v>5.5</v>
      </c>
      <c r="P147" s="185">
        <v>3.7</v>
      </c>
      <c r="Q147" s="185">
        <v>14.9</v>
      </c>
      <c r="R147" s="185">
        <v>3.2</v>
      </c>
      <c r="S147" s="185">
        <v>4.2</v>
      </c>
      <c r="T147" s="185">
        <v>3</v>
      </c>
      <c r="U147" s="185">
        <v>13.9</v>
      </c>
      <c r="V147" s="185">
        <v>2.2000000000000002</v>
      </c>
      <c r="W147" s="185">
        <v>1.5</v>
      </c>
      <c r="X147" s="185">
        <v>0.7</v>
      </c>
      <c r="Y147" s="185">
        <v>1.5</v>
      </c>
      <c r="Z147" s="185">
        <v>2.5</v>
      </c>
      <c r="AA147" s="185">
        <v>1.7</v>
      </c>
      <c r="AB147" s="185">
        <v>18.100000000000001</v>
      </c>
      <c r="AC147" s="185">
        <v>15.9</v>
      </c>
      <c r="AD147" s="185">
        <v>5.7</v>
      </c>
      <c r="AE147" s="185">
        <v>6.5</v>
      </c>
      <c r="AF147" s="185">
        <v>10.199999999999999</v>
      </c>
      <c r="AG147" s="185">
        <v>6</v>
      </c>
      <c r="AH147" s="185">
        <v>3.7</v>
      </c>
      <c r="AI147" s="185">
        <v>6.2</v>
      </c>
      <c r="AJ147" s="185">
        <v>7.9</v>
      </c>
      <c r="AK147" s="185">
        <v>1.7</v>
      </c>
      <c r="AL147" s="185">
        <v>3.2</v>
      </c>
      <c r="AM147" s="186">
        <v>23.3</v>
      </c>
      <c r="AN147" s="179"/>
    </row>
    <row r="148" spans="1:41" ht="13.5" customHeight="1" x14ac:dyDescent="0.2">
      <c r="A148" s="266" t="str">
        <f>'問9S（表）'!A78</f>
        <v>パートタイム・アルバイト・派遣（n = 310 ）　</v>
      </c>
      <c r="B148" s="32">
        <v>310</v>
      </c>
      <c r="C148" s="29">
        <v>79</v>
      </c>
      <c r="D148" s="30">
        <v>36</v>
      </c>
      <c r="E148" s="30">
        <v>6</v>
      </c>
      <c r="F148" s="30">
        <v>35</v>
      </c>
      <c r="G148" s="30">
        <v>5</v>
      </c>
      <c r="H148" s="30">
        <v>36</v>
      </c>
      <c r="I148" s="30">
        <v>29</v>
      </c>
      <c r="J148" s="30">
        <v>40</v>
      </c>
      <c r="K148" s="30">
        <v>42</v>
      </c>
      <c r="L148" s="30">
        <v>18</v>
      </c>
      <c r="M148" s="30">
        <v>1</v>
      </c>
      <c r="N148" s="30">
        <v>42</v>
      </c>
      <c r="O148" s="30">
        <v>17</v>
      </c>
      <c r="P148" s="30">
        <v>7</v>
      </c>
      <c r="Q148" s="30">
        <v>43</v>
      </c>
      <c r="R148" s="30">
        <v>11</v>
      </c>
      <c r="S148" s="30">
        <v>8</v>
      </c>
      <c r="T148" s="30">
        <v>4</v>
      </c>
      <c r="U148" s="30">
        <v>44</v>
      </c>
      <c r="V148" s="30">
        <v>10</v>
      </c>
      <c r="W148" s="30">
        <v>1</v>
      </c>
      <c r="X148" s="30">
        <v>4</v>
      </c>
      <c r="Y148" s="30">
        <v>5</v>
      </c>
      <c r="Z148" s="30">
        <v>9</v>
      </c>
      <c r="AA148" s="30">
        <v>5</v>
      </c>
      <c r="AB148" s="30">
        <v>44</v>
      </c>
      <c r="AC148" s="30">
        <v>33</v>
      </c>
      <c r="AD148" s="30">
        <v>14</v>
      </c>
      <c r="AE148" s="30">
        <v>11</v>
      </c>
      <c r="AF148" s="30">
        <v>31</v>
      </c>
      <c r="AG148" s="30">
        <v>21</v>
      </c>
      <c r="AH148" s="30">
        <v>12</v>
      </c>
      <c r="AI148" s="30">
        <v>16</v>
      </c>
      <c r="AJ148" s="30">
        <v>25</v>
      </c>
      <c r="AK148" s="30">
        <v>4</v>
      </c>
      <c r="AL148" s="30">
        <v>11</v>
      </c>
      <c r="AM148" s="31">
        <v>77</v>
      </c>
      <c r="AN148" s="5">
        <f>SUM($C148:AM148)</f>
        <v>836</v>
      </c>
      <c r="AO148" t="str">
        <f>" パートタイム・アルバイト・派遣（n = "&amp;TEXT(B148,"#,###")&amp;"）"</f>
        <v xml:space="preserve"> パートタイム・アルバイト・派遣（n = 310）</v>
      </c>
    </row>
    <row r="149" spans="1:41" x14ac:dyDescent="0.2">
      <c r="A149" s="267"/>
      <c r="B149" s="33">
        <v>100</v>
      </c>
      <c r="C149" s="18">
        <v>25.5</v>
      </c>
      <c r="D149" s="185">
        <v>11.6</v>
      </c>
      <c r="E149" s="185">
        <v>1.9</v>
      </c>
      <c r="F149" s="185">
        <v>11.3</v>
      </c>
      <c r="G149" s="185">
        <v>1.6</v>
      </c>
      <c r="H149" s="185">
        <v>11.6</v>
      </c>
      <c r="I149" s="185">
        <v>9.4</v>
      </c>
      <c r="J149" s="185">
        <v>12.9</v>
      </c>
      <c r="K149" s="185">
        <v>13.5</v>
      </c>
      <c r="L149" s="185">
        <v>5.8</v>
      </c>
      <c r="M149" s="185">
        <v>0.3</v>
      </c>
      <c r="N149" s="185">
        <v>13.5</v>
      </c>
      <c r="O149" s="185">
        <v>5.5</v>
      </c>
      <c r="P149" s="185">
        <v>2.2999999999999998</v>
      </c>
      <c r="Q149" s="185">
        <v>13.9</v>
      </c>
      <c r="R149" s="185">
        <v>3.5</v>
      </c>
      <c r="S149" s="185">
        <v>2.6</v>
      </c>
      <c r="T149" s="185">
        <v>1.3</v>
      </c>
      <c r="U149" s="185">
        <v>14.2</v>
      </c>
      <c r="V149" s="185">
        <v>3.2</v>
      </c>
      <c r="W149" s="185">
        <v>0.3</v>
      </c>
      <c r="X149" s="185">
        <v>1.3</v>
      </c>
      <c r="Y149" s="185">
        <v>1.6</v>
      </c>
      <c r="Z149" s="185">
        <v>2.9</v>
      </c>
      <c r="AA149" s="185">
        <v>1.6</v>
      </c>
      <c r="AB149" s="185">
        <v>14.2</v>
      </c>
      <c r="AC149" s="185">
        <v>10.6</v>
      </c>
      <c r="AD149" s="185">
        <v>4.5</v>
      </c>
      <c r="AE149" s="185">
        <v>3.5</v>
      </c>
      <c r="AF149" s="185">
        <v>10</v>
      </c>
      <c r="AG149" s="185">
        <v>6.8</v>
      </c>
      <c r="AH149" s="185">
        <v>3.9</v>
      </c>
      <c r="AI149" s="185">
        <v>5.2</v>
      </c>
      <c r="AJ149" s="185">
        <v>8.1</v>
      </c>
      <c r="AK149" s="185">
        <v>1.3</v>
      </c>
      <c r="AL149" s="185">
        <v>3.5</v>
      </c>
      <c r="AM149" s="186">
        <v>24.8</v>
      </c>
      <c r="AN149" s="179"/>
    </row>
    <row r="150" spans="1:41" ht="13.5" customHeight="1" x14ac:dyDescent="0.2">
      <c r="A150" s="270" t="str">
        <f>'問9S（表）'!A80</f>
        <v>学生（n = 38 ）　</v>
      </c>
      <c r="B150" s="32">
        <v>38</v>
      </c>
      <c r="C150" s="29">
        <v>8</v>
      </c>
      <c r="D150" s="30">
        <v>12</v>
      </c>
      <c r="E150" s="30">
        <v>2</v>
      </c>
      <c r="F150" s="30">
        <v>7</v>
      </c>
      <c r="G150" s="30">
        <v>1</v>
      </c>
      <c r="H150" s="30">
        <v>5</v>
      </c>
      <c r="I150" s="30">
        <v>3</v>
      </c>
      <c r="J150" s="30">
        <v>2</v>
      </c>
      <c r="K150" s="30">
        <v>12</v>
      </c>
      <c r="L150" s="30">
        <v>7</v>
      </c>
      <c r="M150" s="30">
        <v>5</v>
      </c>
      <c r="N150" s="30">
        <v>6</v>
      </c>
      <c r="O150" s="30">
        <v>0</v>
      </c>
      <c r="P150" s="30">
        <v>0</v>
      </c>
      <c r="Q150" s="30">
        <v>3</v>
      </c>
      <c r="R150" s="30">
        <v>1</v>
      </c>
      <c r="S150" s="30">
        <v>0</v>
      </c>
      <c r="T150" s="30">
        <v>0</v>
      </c>
      <c r="U150" s="30">
        <v>4</v>
      </c>
      <c r="V150" s="30">
        <v>1</v>
      </c>
      <c r="W150" s="30">
        <v>1</v>
      </c>
      <c r="X150" s="30">
        <v>1</v>
      </c>
      <c r="Y150" s="30">
        <v>2</v>
      </c>
      <c r="Z150" s="30">
        <v>2</v>
      </c>
      <c r="AA150" s="30">
        <v>0</v>
      </c>
      <c r="AB150" s="30">
        <v>6</v>
      </c>
      <c r="AC150" s="30">
        <v>3</v>
      </c>
      <c r="AD150" s="30">
        <v>1</v>
      </c>
      <c r="AE150" s="30">
        <v>5</v>
      </c>
      <c r="AF150" s="30">
        <v>1</v>
      </c>
      <c r="AG150" s="30">
        <v>5</v>
      </c>
      <c r="AH150" s="30">
        <v>0</v>
      </c>
      <c r="AI150" s="30">
        <v>5</v>
      </c>
      <c r="AJ150" s="30">
        <v>3</v>
      </c>
      <c r="AK150" s="30">
        <v>2</v>
      </c>
      <c r="AL150" s="30">
        <v>1</v>
      </c>
      <c r="AM150" s="31">
        <v>4</v>
      </c>
      <c r="AN150" s="5">
        <f>SUM($C150:AM150)</f>
        <v>121</v>
      </c>
      <c r="AO150" t="str">
        <f>" 学生（n = "&amp;TEXT(B150,"#,###")&amp;"）"</f>
        <v xml:space="preserve"> 学生（n = 38）</v>
      </c>
    </row>
    <row r="151" spans="1:41" x14ac:dyDescent="0.2">
      <c r="A151" s="271"/>
      <c r="B151" s="33">
        <v>100</v>
      </c>
      <c r="C151" s="18">
        <v>21.1</v>
      </c>
      <c r="D151" s="185">
        <v>31.6</v>
      </c>
      <c r="E151" s="185">
        <v>5.3</v>
      </c>
      <c r="F151" s="185">
        <v>18.399999999999999</v>
      </c>
      <c r="G151" s="185">
        <v>2.6</v>
      </c>
      <c r="H151" s="185">
        <v>13.2</v>
      </c>
      <c r="I151" s="185">
        <v>7.9</v>
      </c>
      <c r="J151" s="185">
        <v>5.3</v>
      </c>
      <c r="K151" s="185">
        <v>31.6</v>
      </c>
      <c r="L151" s="185">
        <v>18.399999999999999</v>
      </c>
      <c r="M151" s="185">
        <v>13.2</v>
      </c>
      <c r="N151" s="185">
        <v>15.8</v>
      </c>
      <c r="O151" s="185">
        <v>0</v>
      </c>
      <c r="P151" s="185">
        <v>0</v>
      </c>
      <c r="Q151" s="185">
        <v>7.9</v>
      </c>
      <c r="R151" s="185">
        <v>2.6</v>
      </c>
      <c r="S151" s="185">
        <v>0</v>
      </c>
      <c r="T151" s="185">
        <v>0</v>
      </c>
      <c r="U151" s="185">
        <v>10.5</v>
      </c>
      <c r="V151" s="185">
        <v>2.6</v>
      </c>
      <c r="W151" s="185">
        <v>2.6</v>
      </c>
      <c r="X151" s="185">
        <v>2.6</v>
      </c>
      <c r="Y151" s="185">
        <v>5.3</v>
      </c>
      <c r="Z151" s="185">
        <v>5.3</v>
      </c>
      <c r="AA151" s="185">
        <v>0</v>
      </c>
      <c r="AB151" s="185">
        <v>15.8</v>
      </c>
      <c r="AC151" s="185">
        <v>7.9</v>
      </c>
      <c r="AD151" s="185">
        <v>2.6</v>
      </c>
      <c r="AE151" s="185">
        <v>13.2</v>
      </c>
      <c r="AF151" s="185">
        <v>2.6</v>
      </c>
      <c r="AG151" s="185">
        <v>13.2</v>
      </c>
      <c r="AH151" s="185">
        <v>0</v>
      </c>
      <c r="AI151" s="185">
        <v>13.2</v>
      </c>
      <c r="AJ151" s="185">
        <v>7.9</v>
      </c>
      <c r="AK151" s="185">
        <v>5.3</v>
      </c>
      <c r="AL151" s="185">
        <v>2.6</v>
      </c>
      <c r="AM151" s="186">
        <v>10.5</v>
      </c>
      <c r="AN151" s="179"/>
    </row>
    <row r="152" spans="1:41" ht="13.5" customHeight="1" x14ac:dyDescent="0.2">
      <c r="A152" s="270" t="str">
        <f>'問9S（表）'!A82</f>
        <v>家事従事（n = 165 ）　</v>
      </c>
      <c r="B152" s="32">
        <v>165</v>
      </c>
      <c r="C152" s="29">
        <v>52</v>
      </c>
      <c r="D152" s="30">
        <v>22</v>
      </c>
      <c r="E152" s="30">
        <v>7</v>
      </c>
      <c r="F152" s="30">
        <v>26</v>
      </c>
      <c r="G152" s="30">
        <v>5</v>
      </c>
      <c r="H152" s="30">
        <v>19</v>
      </c>
      <c r="I152" s="30">
        <v>14</v>
      </c>
      <c r="J152" s="30">
        <v>25</v>
      </c>
      <c r="K152" s="30">
        <v>28</v>
      </c>
      <c r="L152" s="30">
        <v>11</v>
      </c>
      <c r="M152" s="30">
        <v>1</v>
      </c>
      <c r="N152" s="30">
        <v>29</v>
      </c>
      <c r="O152" s="30">
        <v>6</v>
      </c>
      <c r="P152" s="30">
        <v>2</v>
      </c>
      <c r="Q152" s="30">
        <v>12</v>
      </c>
      <c r="R152" s="30">
        <v>2</v>
      </c>
      <c r="S152" s="30">
        <v>6</v>
      </c>
      <c r="T152" s="30">
        <v>8</v>
      </c>
      <c r="U152" s="30">
        <v>22</v>
      </c>
      <c r="V152" s="30">
        <v>3</v>
      </c>
      <c r="W152" s="30">
        <v>1</v>
      </c>
      <c r="X152" s="30">
        <v>2</v>
      </c>
      <c r="Y152" s="30">
        <v>2</v>
      </c>
      <c r="Z152" s="30">
        <v>5</v>
      </c>
      <c r="AA152" s="30">
        <v>1</v>
      </c>
      <c r="AB152" s="30">
        <v>27</v>
      </c>
      <c r="AC152" s="30">
        <v>15</v>
      </c>
      <c r="AD152" s="30">
        <v>4</v>
      </c>
      <c r="AE152" s="30">
        <v>7</v>
      </c>
      <c r="AF152" s="30">
        <v>15</v>
      </c>
      <c r="AG152" s="30">
        <v>7</v>
      </c>
      <c r="AH152" s="30">
        <v>11</v>
      </c>
      <c r="AI152" s="30">
        <v>11</v>
      </c>
      <c r="AJ152" s="30">
        <v>16</v>
      </c>
      <c r="AK152" s="30">
        <v>1</v>
      </c>
      <c r="AL152" s="30">
        <v>4</v>
      </c>
      <c r="AM152" s="31">
        <v>36</v>
      </c>
      <c r="AN152" s="5">
        <f>SUM($C152:AM152)</f>
        <v>465</v>
      </c>
      <c r="AO152" t="str">
        <f>" 家事従事（n = "&amp;TEXT(B152,"#,###")&amp;"）"</f>
        <v xml:space="preserve"> 家事従事（n = 165）</v>
      </c>
    </row>
    <row r="153" spans="1:41" x14ac:dyDescent="0.2">
      <c r="A153" s="271"/>
      <c r="B153" s="33">
        <v>100</v>
      </c>
      <c r="C153" s="18">
        <v>31.5</v>
      </c>
      <c r="D153" s="185">
        <v>13.3</v>
      </c>
      <c r="E153" s="185">
        <v>4.2</v>
      </c>
      <c r="F153" s="185">
        <v>15.8</v>
      </c>
      <c r="G153" s="185">
        <v>3</v>
      </c>
      <c r="H153" s="185">
        <v>11.5</v>
      </c>
      <c r="I153" s="185">
        <v>8.5</v>
      </c>
      <c r="J153" s="185">
        <v>15.2</v>
      </c>
      <c r="K153" s="185">
        <v>17</v>
      </c>
      <c r="L153" s="185">
        <v>6.7</v>
      </c>
      <c r="M153" s="185">
        <v>0.6</v>
      </c>
      <c r="N153" s="185">
        <v>17.600000000000001</v>
      </c>
      <c r="O153" s="185">
        <v>3.6</v>
      </c>
      <c r="P153" s="185">
        <v>1.2</v>
      </c>
      <c r="Q153" s="185">
        <v>7.3</v>
      </c>
      <c r="R153" s="185">
        <v>1.2</v>
      </c>
      <c r="S153" s="185">
        <v>3.6</v>
      </c>
      <c r="T153" s="185">
        <v>4.8</v>
      </c>
      <c r="U153" s="185">
        <v>13.3</v>
      </c>
      <c r="V153" s="185">
        <v>1.8</v>
      </c>
      <c r="W153" s="185">
        <v>0.6</v>
      </c>
      <c r="X153" s="185">
        <v>1.2</v>
      </c>
      <c r="Y153" s="185">
        <v>1.2</v>
      </c>
      <c r="Z153" s="185">
        <v>3</v>
      </c>
      <c r="AA153" s="185">
        <v>0.6</v>
      </c>
      <c r="AB153" s="185">
        <v>16.399999999999999</v>
      </c>
      <c r="AC153" s="185">
        <v>9.1</v>
      </c>
      <c r="AD153" s="185">
        <v>2.4</v>
      </c>
      <c r="AE153" s="185">
        <v>4.2</v>
      </c>
      <c r="AF153" s="185">
        <v>9.1</v>
      </c>
      <c r="AG153" s="185">
        <v>4.2</v>
      </c>
      <c r="AH153" s="185">
        <v>6.7</v>
      </c>
      <c r="AI153" s="185">
        <v>6.7</v>
      </c>
      <c r="AJ153" s="185">
        <v>9.6999999999999993</v>
      </c>
      <c r="AK153" s="185">
        <v>0.6</v>
      </c>
      <c r="AL153" s="185">
        <v>2.4</v>
      </c>
      <c r="AM153" s="186">
        <v>21.8</v>
      </c>
      <c r="AN153" s="179"/>
    </row>
    <row r="154" spans="1:41" ht="13.5" customHeight="1" x14ac:dyDescent="0.2">
      <c r="A154" s="270" t="str">
        <f>'問9S（表）'!A84</f>
        <v>無職（n = 413 ）　</v>
      </c>
      <c r="B154" s="32">
        <v>413</v>
      </c>
      <c r="C154" s="29">
        <v>100</v>
      </c>
      <c r="D154" s="30">
        <v>50</v>
      </c>
      <c r="E154" s="30">
        <v>9</v>
      </c>
      <c r="F154" s="30">
        <v>55</v>
      </c>
      <c r="G154" s="30">
        <v>10</v>
      </c>
      <c r="H154" s="30">
        <v>58</v>
      </c>
      <c r="I154" s="30">
        <v>24</v>
      </c>
      <c r="J154" s="30">
        <v>68</v>
      </c>
      <c r="K154" s="30">
        <v>50</v>
      </c>
      <c r="L154" s="30">
        <v>24</v>
      </c>
      <c r="M154" s="30">
        <v>3</v>
      </c>
      <c r="N154" s="30">
        <v>83</v>
      </c>
      <c r="O154" s="30">
        <v>20</v>
      </c>
      <c r="P154" s="30">
        <v>11</v>
      </c>
      <c r="Q154" s="30">
        <v>28</v>
      </c>
      <c r="R154" s="30">
        <v>8</v>
      </c>
      <c r="S154" s="30">
        <v>6</v>
      </c>
      <c r="T154" s="30">
        <v>11</v>
      </c>
      <c r="U154" s="30">
        <v>47</v>
      </c>
      <c r="V154" s="30">
        <v>8</v>
      </c>
      <c r="W154" s="30">
        <v>2</v>
      </c>
      <c r="X154" s="30">
        <v>10</v>
      </c>
      <c r="Y154" s="30">
        <v>3</v>
      </c>
      <c r="Z154" s="30">
        <v>18</v>
      </c>
      <c r="AA154" s="30">
        <v>7</v>
      </c>
      <c r="AB154" s="30">
        <v>67</v>
      </c>
      <c r="AC154" s="30">
        <v>42</v>
      </c>
      <c r="AD154" s="30">
        <v>18</v>
      </c>
      <c r="AE154" s="30">
        <v>19</v>
      </c>
      <c r="AF154" s="30">
        <v>30</v>
      </c>
      <c r="AG154" s="30">
        <v>23</v>
      </c>
      <c r="AH154" s="30">
        <v>14</v>
      </c>
      <c r="AI154" s="30">
        <v>18</v>
      </c>
      <c r="AJ154" s="30">
        <v>30</v>
      </c>
      <c r="AK154" s="30">
        <v>5</v>
      </c>
      <c r="AL154" s="30">
        <v>3</v>
      </c>
      <c r="AM154" s="31">
        <v>132</v>
      </c>
      <c r="AN154" s="5">
        <f>SUM($C154:AM154)</f>
        <v>1114</v>
      </c>
      <c r="AO154" t="str">
        <f>" 無職（n = "&amp;TEXT(B154,"#,###")&amp;"）"</f>
        <v xml:space="preserve"> 無職（n = 413）</v>
      </c>
    </row>
    <row r="155" spans="1:41" x14ac:dyDescent="0.2">
      <c r="A155" s="271"/>
      <c r="B155" s="33">
        <v>100</v>
      </c>
      <c r="C155" s="18">
        <v>24.2</v>
      </c>
      <c r="D155" s="185">
        <v>12.1</v>
      </c>
      <c r="E155" s="185">
        <v>2.2000000000000002</v>
      </c>
      <c r="F155" s="185">
        <v>13.3</v>
      </c>
      <c r="G155" s="185">
        <v>2.4</v>
      </c>
      <c r="H155" s="185">
        <v>14</v>
      </c>
      <c r="I155" s="185">
        <v>5.8</v>
      </c>
      <c r="J155" s="185">
        <v>16.5</v>
      </c>
      <c r="K155" s="185">
        <v>12.1</v>
      </c>
      <c r="L155" s="185">
        <v>5.8</v>
      </c>
      <c r="M155" s="185">
        <v>0.7</v>
      </c>
      <c r="N155" s="185">
        <v>20.100000000000001</v>
      </c>
      <c r="O155" s="185">
        <v>4.8</v>
      </c>
      <c r="P155" s="185">
        <v>2.7</v>
      </c>
      <c r="Q155" s="185">
        <v>6.8</v>
      </c>
      <c r="R155" s="185">
        <v>1.9</v>
      </c>
      <c r="S155" s="185">
        <v>1.5</v>
      </c>
      <c r="T155" s="185">
        <v>2.7</v>
      </c>
      <c r="U155" s="185">
        <v>11.4</v>
      </c>
      <c r="V155" s="185">
        <v>1.9</v>
      </c>
      <c r="W155" s="185">
        <v>0.5</v>
      </c>
      <c r="X155" s="185">
        <v>2.4</v>
      </c>
      <c r="Y155" s="185">
        <v>0.7</v>
      </c>
      <c r="Z155" s="185">
        <v>4.4000000000000004</v>
      </c>
      <c r="AA155" s="185">
        <v>1.7</v>
      </c>
      <c r="AB155" s="185">
        <v>16.2</v>
      </c>
      <c r="AC155" s="185">
        <v>10.199999999999999</v>
      </c>
      <c r="AD155" s="185">
        <v>4.4000000000000004</v>
      </c>
      <c r="AE155" s="185">
        <v>4.5999999999999996</v>
      </c>
      <c r="AF155" s="185">
        <v>7.3</v>
      </c>
      <c r="AG155" s="185">
        <v>5.6</v>
      </c>
      <c r="AH155" s="185">
        <v>3.4</v>
      </c>
      <c r="AI155" s="185">
        <v>4.4000000000000004</v>
      </c>
      <c r="AJ155" s="185">
        <v>7.3</v>
      </c>
      <c r="AK155" s="185">
        <v>1.2</v>
      </c>
      <c r="AL155" s="185">
        <v>0.7</v>
      </c>
      <c r="AM155" s="186">
        <v>32</v>
      </c>
      <c r="AN155" s="179"/>
    </row>
    <row r="156" spans="1:41" x14ac:dyDescent="0.2">
      <c r="A156" s="270" t="str">
        <f>'問9S（表）'!A86</f>
        <v>その他（n = 33 ）　</v>
      </c>
      <c r="B156" s="32">
        <v>33</v>
      </c>
      <c r="C156" s="29">
        <v>9</v>
      </c>
      <c r="D156" s="30">
        <v>4</v>
      </c>
      <c r="E156" s="30">
        <v>3</v>
      </c>
      <c r="F156" s="30">
        <v>2</v>
      </c>
      <c r="G156" s="30">
        <v>1</v>
      </c>
      <c r="H156" s="30">
        <v>5</v>
      </c>
      <c r="I156" s="30">
        <v>2</v>
      </c>
      <c r="J156" s="30">
        <v>2</v>
      </c>
      <c r="K156" s="30">
        <v>2</v>
      </c>
      <c r="L156" s="30">
        <v>4</v>
      </c>
      <c r="M156" s="30">
        <v>1</v>
      </c>
      <c r="N156" s="30">
        <v>2</v>
      </c>
      <c r="O156" s="30">
        <v>1</v>
      </c>
      <c r="P156" s="30">
        <v>0</v>
      </c>
      <c r="Q156" s="30">
        <v>1</v>
      </c>
      <c r="R156" s="30">
        <v>1</v>
      </c>
      <c r="S156" s="30">
        <v>0</v>
      </c>
      <c r="T156" s="30">
        <v>2</v>
      </c>
      <c r="U156" s="30">
        <v>4</v>
      </c>
      <c r="V156" s="30">
        <v>2</v>
      </c>
      <c r="W156" s="30">
        <v>0</v>
      </c>
      <c r="X156" s="30">
        <v>1</v>
      </c>
      <c r="Y156" s="30">
        <v>0</v>
      </c>
      <c r="Z156" s="30">
        <v>2</v>
      </c>
      <c r="AA156" s="30">
        <v>0</v>
      </c>
      <c r="AB156" s="30">
        <v>5</v>
      </c>
      <c r="AC156" s="30">
        <v>3</v>
      </c>
      <c r="AD156" s="30">
        <v>3</v>
      </c>
      <c r="AE156" s="30">
        <v>1</v>
      </c>
      <c r="AF156" s="30">
        <v>3</v>
      </c>
      <c r="AG156" s="30">
        <v>0</v>
      </c>
      <c r="AH156" s="30">
        <v>2</v>
      </c>
      <c r="AI156" s="30">
        <v>4</v>
      </c>
      <c r="AJ156" s="30">
        <v>0</v>
      </c>
      <c r="AK156" s="30">
        <v>0</v>
      </c>
      <c r="AL156" s="30">
        <v>1</v>
      </c>
      <c r="AM156" s="31">
        <v>10</v>
      </c>
      <c r="AN156" s="5">
        <f>SUM($C156:AM156)</f>
        <v>83</v>
      </c>
      <c r="AO156" t="str">
        <f>" その他（n = "&amp;TEXT(B156,"#,###")&amp;"）"</f>
        <v xml:space="preserve"> その他（n = 33）</v>
      </c>
    </row>
    <row r="157" spans="1:41" x14ac:dyDescent="0.2">
      <c r="A157" s="271"/>
      <c r="B157" s="33">
        <v>100</v>
      </c>
      <c r="C157" s="18">
        <v>27.3</v>
      </c>
      <c r="D157" s="185">
        <v>12.1</v>
      </c>
      <c r="E157" s="185">
        <v>9.1</v>
      </c>
      <c r="F157" s="185">
        <v>6.1</v>
      </c>
      <c r="G157" s="185">
        <v>3</v>
      </c>
      <c r="H157" s="185">
        <v>15.2</v>
      </c>
      <c r="I157" s="185">
        <v>6.1</v>
      </c>
      <c r="J157" s="185">
        <v>6.1</v>
      </c>
      <c r="K157" s="185">
        <v>6.1</v>
      </c>
      <c r="L157" s="185">
        <v>12.1</v>
      </c>
      <c r="M157" s="185">
        <v>3</v>
      </c>
      <c r="N157" s="185">
        <v>6.1</v>
      </c>
      <c r="O157" s="185">
        <v>3</v>
      </c>
      <c r="P157" s="185">
        <v>0</v>
      </c>
      <c r="Q157" s="185">
        <v>3</v>
      </c>
      <c r="R157" s="185">
        <v>3</v>
      </c>
      <c r="S157" s="185">
        <v>0</v>
      </c>
      <c r="T157" s="185">
        <v>6.1</v>
      </c>
      <c r="U157" s="185">
        <v>12.1</v>
      </c>
      <c r="V157" s="185">
        <v>6.1</v>
      </c>
      <c r="W157" s="185">
        <v>0</v>
      </c>
      <c r="X157" s="185">
        <v>3</v>
      </c>
      <c r="Y157" s="185">
        <v>0</v>
      </c>
      <c r="Z157" s="185">
        <v>6.1</v>
      </c>
      <c r="AA157" s="185">
        <v>0</v>
      </c>
      <c r="AB157" s="185">
        <v>15.2</v>
      </c>
      <c r="AC157" s="185">
        <v>9.1</v>
      </c>
      <c r="AD157" s="185">
        <v>9.1</v>
      </c>
      <c r="AE157" s="185">
        <v>3</v>
      </c>
      <c r="AF157" s="185">
        <v>9.1</v>
      </c>
      <c r="AG157" s="185">
        <v>0</v>
      </c>
      <c r="AH157" s="185">
        <v>6.1</v>
      </c>
      <c r="AI157" s="185">
        <v>12.1</v>
      </c>
      <c r="AJ157" s="185">
        <v>0</v>
      </c>
      <c r="AK157" s="185">
        <v>0</v>
      </c>
      <c r="AL157" s="185">
        <v>3</v>
      </c>
      <c r="AM157" s="186">
        <v>30.3</v>
      </c>
      <c r="AN157" s="179"/>
      <c r="AO157" t="str">
        <f>" その他（n = "&amp;B156+B142+B150&amp;"）"</f>
        <v xml:space="preserve"> その他（n = 95）</v>
      </c>
    </row>
    <row r="158" spans="1:41" s="171" customFormat="1" x14ac:dyDescent="0.2">
      <c r="A158" s="172"/>
      <c r="B158" s="170"/>
      <c r="C158" s="170">
        <f t="shared" ref="C158:AL158" si="66">_xlfn.RANK.EQ(C139,$C$139:$AL$139,0)</f>
        <v>1</v>
      </c>
      <c r="D158" s="170">
        <f t="shared" si="66"/>
        <v>7</v>
      </c>
      <c r="E158" s="170">
        <f t="shared" si="66"/>
        <v>23</v>
      </c>
      <c r="F158" s="170">
        <f t="shared" si="66"/>
        <v>10</v>
      </c>
      <c r="G158" s="170">
        <f t="shared" si="66"/>
        <v>30</v>
      </c>
      <c r="H158" s="170">
        <f t="shared" si="66"/>
        <v>7</v>
      </c>
      <c r="I158" s="170">
        <f t="shared" si="66"/>
        <v>14</v>
      </c>
      <c r="J158" s="170">
        <f t="shared" si="66"/>
        <v>4</v>
      </c>
      <c r="K158" s="170">
        <f t="shared" si="66"/>
        <v>9</v>
      </c>
      <c r="L158" s="170">
        <f t="shared" si="66"/>
        <v>16</v>
      </c>
      <c r="M158" s="170">
        <f t="shared" si="66"/>
        <v>35</v>
      </c>
      <c r="N158" s="170">
        <f t="shared" si="66"/>
        <v>3</v>
      </c>
      <c r="O158" s="170">
        <f t="shared" si="66"/>
        <v>18</v>
      </c>
      <c r="P158" s="170">
        <f t="shared" si="66"/>
        <v>29</v>
      </c>
      <c r="Q158" s="170">
        <f t="shared" si="66"/>
        <v>11</v>
      </c>
      <c r="R158" s="170">
        <f t="shared" si="66"/>
        <v>24</v>
      </c>
      <c r="S158" s="170">
        <f t="shared" si="66"/>
        <v>25</v>
      </c>
      <c r="T158" s="170">
        <f t="shared" si="66"/>
        <v>27</v>
      </c>
      <c r="U158" s="170">
        <f t="shared" si="66"/>
        <v>5</v>
      </c>
      <c r="V158" s="170">
        <f t="shared" si="66"/>
        <v>27</v>
      </c>
      <c r="W158" s="170">
        <f t="shared" si="66"/>
        <v>36</v>
      </c>
      <c r="X158" s="170">
        <f t="shared" si="66"/>
        <v>31</v>
      </c>
      <c r="Y158" s="170">
        <f t="shared" si="66"/>
        <v>33</v>
      </c>
      <c r="Z158" s="170">
        <f t="shared" si="66"/>
        <v>22</v>
      </c>
      <c r="AA158" s="170">
        <f t="shared" si="66"/>
        <v>31</v>
      </c>
      <c r="AB158" s="170">
        <f t="shared" si="66"/>
        <v>2</v>
      </c>
      <c r="AC158" s="170">
        <f t="shared" si="66"/>
        <v>5</v>
      </c>
      <c r="AD158" s="170">
        <f t="shared" si="66"/>
        <v>19</v>
      </c>
      <c r="AE158" s="170">
        <f t="shared" si="66"/>
        <v>20</v>
      </c>
      <c r="AF158" s="170">
        <f t="shared" si="66"/>
        <v>12</v>
      </c>
      <c r="AG158" s="170">
        <f t="shared" si="66"/>
        <v>15</v>
      </c>
      <c r="AH158" s="170">
        <f t="shared" si="66"/>
        <v>21</v>
      </c>
      <c r="AI158" s="170">
        <f t="shared" si="66"/>
        <v>17</v>
      </c>
      <c r="AJ158" s="170">
        <f t="shared" si="66"/>
        <v>13</v>
      </c>
      <c r="AK158" s="170">
        <f t="shared" si="66"/>
        <v>33</v>
      </c>
      <c r="AL158" s="170">
        <f t="shared" si="66"/>
        <v>26</v>
      </c>
      <c r="AM158" s="170"/>
      <c r="AN158" s="170"/>
    </row>
    <row r="159" spans="1:41" x14ac:dyDescent="0.2">
      <c r="A159" s="24" t="s">
        <v>2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N159" s="179"/>
    </row>
    <row r="160" spans="1:41" x14ac:dyDescent="0.2">
      <c r="A160" s="6" t="s">
        <v>4</v>
      </c>
      <c r="B160" s="1"/>
      <c r="C160" s="170">
        <v>1</v>
      </c>
      <c r="D160" s="170">
        <v>2</v>
      </c>
      <c r="E160" s="170">
        <v>3</v>
      </c>
      <c r="F160" s="170">
        <v>4</v>
      </c>
      <c r="G160" s="170">
        <v>5</v>
      </c>
      <c r="H160" s="170">
        <v>6</v>
      </c>
      <c r="I160" s="170">
        <v>7</v>
      </c>
      <c r="J160" s="170">
        <v>8</v>
      </c>
      <c r="K160" s="170">
        <v>9</v>
      </c>
      <c r="L160" s="170">
        <v>10</v>
      </c>
      <c r="M160" s="170">
        <v>11</v>
      </c>
      <c r="N160" s="170">
        <v>12</v>
      </c>
      <c r="O160" s="170">
        <v>13</v>
      </c>
      <c r="P160" s="170">
        <v>14</v>
      </c>
      <c r="Q160" s="170">
        <v>15</v>
      </c>
      <c r="R160" s="170">
        <v>16</v>
      </c>
      <c r="S160" s="170">
        <v>17</v>
      </c>
      <c r="T160" s="170">
        <v>18</v>
      </c>
      <c r="U160" s="170">
        <v>19</v>
      </c>
      <c r="V160" s="170">
        <v>20</v>
      </c>
      <c r="W160" s="170">
        <v>21</v>
      </c>
      <c r="X160" s="170">
        <v>22</v>
      </c>
      <c r="Y160" s="170">
        <v>23</v>
      </c>
      <c r="Z160" s="170">
        <v>24</v>
      </c>
      <c r="AA160" s="170">
        <v>25</v>
      </c>
      <c r="AB160" s="170">
        <v>26</v>
      </c>
      <c r="AC160" s="170">
        <v>27</v>
      </c>
      <c r="AD160" s="170">
        <v>28</v>
      </c>
      <c r="AE160" s="170">
        <v>29</v>
      </c>
      <c r="AF160" s="170">
        <v>30</v>
      </c>
      <c r="AG160" s="170">
        <v>31</v>
      </c>
      <c r="AH160" s="170">
        <v>32</v>
      </c>
      <c r="AI160" s="170">
        <v>32</v>
      </c>
      <c r="AJ160" s="173">
        <v>34</v>
      </c>
      <c r="AK160" s="173">
        <v>35</v>
      </c>
      <c r="AL160" s="173">
        <v>36</v>
      </c>
      <c r="AM160" s="173">
        <v>37</v>
      </c>
    </row>
    <row r="161" spans="1:40" ht="64.8" x14ac:dyDescent="0.2">
      <c r="A161" s="11" t="s">
        <v>29</v>
      </c>
      <c r="B161" s="47" t="s">
        <v>156</v>
      </c>
      <c r="C161" s="48" t="s">
        <v>315</v>
      </c>
      <c r="D161" s="49" t="s">
        <v>314</v>
      </c>
      <c r="E161" s="203" t="s">
        <v>313</v>
      </c>
      <c r="F161" s="203" t="s">
        <v>312</v>
      </c>
      <c r="G161" s="203" t="s">
        <v>311</v>
      </c>
      <c r="H161" s="203" t="s">
        <v>310</v>
      </c>
      <c r="I161" s="203" t="s">
        <v>309</v>
      </c>
      <c r="J161" s="203" t="s">
        <v>308</v>
      </c>
      <c r="K161" s="203" t="s">
        <v>307</v>
      </c>
      <c r="L161" s="203" t="s">
        <v>306</v>
      </c>
      <c r="M161" s="203" t="s">
        <v>305</v>
      </c>
      <c r="N161" s="203" t="s">
        <v>304</v>
      </c>
      <c r="O161" s="203" t="s">
        <v>303</v>
      </c>
      <c r="P161" s="203" t="s">
        <v>302</v>
      </c>
      <c r="Q161" s="203" t="s">
        <v>301</v>
      </c>
      <c r="R161" s="203" t="s">
        <v>300</v>
      </c>
      <c r="S161" s="203" t="s">
        <v>299</v>
      </c>
      <c r="T161" s="203" t="s">
        <v>298</v>
      </c>
      <c r="U161" s="203" t="s">
        <v>297</v>
      </c>
      <c r="V161" s="203" t="s">
        <v>296</v>
      </c>
      <c r="W161" s="203" t="s">
        <v>295</v>
      </c>
      <c r="X161" s="203" t="s">
        <v>294</v>
      </c>
      <c r="Y161" s="49" t="s">
        <v>293</v>
      </c>
      <c r="Z161" s="203" t="s">
        <v>292</v>
      </c>
      <c r="AA161" s="203" t="s">
        <v>291</v>
      </c>
      <c r="AB161" s="203" t="s">
        <v>290</v>
      </c>
      <c r="AC161" s="203" t="s">
        <v>289</v>
      </c>
      <c r="AD161" s="203" t="s">
        <v>288</v>
      </c>
      <c r="AE161" s="203" t="s">
        <v>287</v>
      </c>
      <c r="AF161" s="203" t="s">
        <v>286</v>
      </c>
      <c r="AG161" s="203" t="s">
        <v>285</v>
      </c>
      <c r="AH161" s="203" t="s">
        <v>284</v>
      </c>
      <c r="AI161" s="203" t="s">
        <v>283</v>
      </c>
      <c r="AJ161" s="203" t="s">
        <v>282</v>
      </c>
      <c r="AK161" s="203" t="s">
        <v>281</v>
      </c>
      <c r="AL161" s="203" t="s">
        <v>280</v>
      </c>
      <c r="AM161" s="240" t="s">
        <v>0</v>
      </c>
      <c r="AN161" s="5" t="s">
        <v>117</v>
      </c>
    </row>
    <row r="162" spans="1:40" ht="13.5" customHeight="1" x14ac:dyDescent="0.2">
      <c r="A162" s="270" t="str">
        <f>A138</f>
        <v>全体（n = 1,699 ）　</v>
      </c>
      <c r="B162" s="101">
        <f>B138</f>
        <v>1699</v>
      </c>
      <c r="C162" s="109">
        <v>436</v>
      </c>
      <c r="D162" s="110">
        <v>253</v>
      </c>
      <c r="E162" s="110">
        <v>246</v>
      </c>
      <c r="F162" s="110">
        <v>219</v>
      </c>
      <c r="G162" s="110">
        <v>211</v>
      </c>
      <c r="H162" s="110">
        <v>211</v>
      </c>
      <c r="I162" s="110">
        <v>208</v>
      </c>
      <c r="J162" s="110">
        <v>207</v>
      </c>
      <c r="K162" s="110">
        <v>197</v>
      </c>
      <c r="L162" s="110">
        <v>189</v>
      </c>
      <c r="M162" s="110">
        <v>177</v>
      </c>
      <c r="N162" s="110">
        <v>142</v>
      </c>
      <c r="O162" s="110">
        <v>129</v>
      </c>
      <c r="P162" s="110">
        <v>120</v>
      </c>
      <c r="Q162" s="110">
        <v>98</v>
      </c>
      <c r="R162" s="110">
        <v>96</v>
      </c>
      <c r="S162" s="110">
        <v>93</v>
      </c>
      <c r="T162" s="110">
        <v>86</v>
      </c>
      <c r="U162" s="110">
        <v>82</v>
      </c>
      <c r="V162" s="110">
        <v>80</v>
      </c>
      <c r="W162" s="110">
        <v>61</v>
      </c>
      <c r="X162" s="110">
        <v>59</v>
      </c>
      <c r="Y162" s="110">
        <v>51</v>
      </c>
      <c r="Z162" s="110">
        <v>50</v>
      </c>
      <c r="AA162" s="110">
        <v>47</v>
      </c>
      <c r="AB162" s="110">
        <v>46</v>
      </c>
      <c r="AC162" s="110">
        <v>44</v>
      </c>
      <c r="AD162" s="110">
        <v>44</v>
      </c>
      <c r="AE162" s="110">
        <v>42</v>
      </c>
      <c r="AF162" s="110">
        <v>35</v>
      </c>
      <c r="AG162" s="110">
        <v>25</v>
      </c>
      <c r="AH162" s="110">
        <v>25</v>
      </c>
      <c r="AI162" s="110">
        <v>24</v>
      </c>
      <c r="AJ162" s="110">
        <v>23</v>
      </c>
      <c r="AK162" s="110">
        <v>18</v>
      </c>
      <c r="AL162" s="110">
        <v>15</v>
      </c>
      <c r="AM162" s="112">
        <v>461</v>
      </c>
      <c r="AN162" s="5">
        <f>SUM(C162:AM162)</f>
        <v>4550</v>
      </c>
    </row>
    <row r="163" spans="1:40" x14ac:dyDescent="0.2">
      <c r="A163" s="271"/>
      <c r="B163" s="102">
        <f t="shared" ref="B163:B181" si="67">B139</f>
        <v>100</v>
      </c>
      <c r="C163" s="113">
        <v>25.7</v>
      </c>
      <c r="D163" s="114">
        <v>14.9</v>
      </c>
      <c r="E163" s="114">
        <v>14.5</v>
      </c>
      <c r="F163" s="114">
        <v>12.9</v>
      </c>
      <c r="G163" s="114">
        <v>12.4</v>
      </c>
      <c r="H163" s="114">
        <v>12.4</v>
      </c>
      <c r="I163" s="114">
        <v>12.2</v>
      </c>
      <c r="J163" s="114">
        <v>12.2</v>
      </c>
      <c r="K163" s="114">
        <v>11.6</v>
      </c>
      <c r="L163" s="114">
        <v>11.1</v>
      </c>
      <c r="M163" s="114">
        <v>10.4</v>
      </c>
      <c r="N163" s="114">
        <v>8.4</v>
      </c>
      <c r="O163" s="114">
        <v>7.6</v>
      </c>
      <c r="P163" s="114">
        <v>7.1</v>
      </c>
      <c r="Q163" s="114">
        <v>5.8</v>
      </c>
      <c r="R163" s="114">
        <v>5.7</v>
      </c>
      <c r="S163" s="114">
        <v>5.5</v>
      </c>
      <c r="T163" s="114">
        <v>5.0999999999999996</v>
      </c>
      <c r="U163" s="114">
        <v>4.8</v>
      </c>
      <c r="V163" s="114">
        <v>4.7</v>
      </c>
      <c r="W163" s="114">
        <v>3.6</v>
      </c>
      <c r="X163" s="114">
        <v>3.5</v>
      </c>
      <c r="Y163" s="114">
        <v>3</v>
      </c>
      <c r="Z163" s="114">
        <v>2.9</v>
      </c>
      <c r="AA163" s="114">
        <v>2.8</v>
      </c>
      <c r="AB163" s="114">
        <v>2.7</v>
      </c>
      <c r="AC163" s="114">
        <v>2.6</v>
      </c>
      <c r="AD163" s="114">
        <v>2.6</v>
      </c>
      <c r="AE163" s="114">
        <v>2.5</v>
      </c>
      <c r="AF163" s="114">
        <v>2.1</v>
      </c>
      <c r="AG163" s="114">
        <v>1.5</v>
      </c>
      <c r="AH163" s="114">
        <v>1.5</v>
      </c>
      <c r="AI163" s="114">
        <v>1.4</v>
      </c>
      <c r="AJ163" s="114">
        <v>1.4</v>
      </c>
      <c r="AK163" s="114">
        <v>1.1000000000000001</v>
      </c>
      <c r="AL163" s="114">
        <v>0.9</v>
      </c>
      <c r="AM163" s="116">
        <v>27.1</v>
      </c>
      <c r="AN163" s="179"/>
    </row>
    <row r="164" spans="1:40" ht="13.5" customHeight="1" x14ac:dyDescent="0.2">
      <c r="A164" s="270" t="str">
        <f>A140</f>
        <v>自営業（n = 123 ）　</v>
      </c>
      <c r="B164" s="101">
        <f t="shared" si="67"/>
        <v>123</v>
      </c>
      <c r="C164" s="117">
        <v>29</v>
      </c>
      <c r="D164" s="118">
        <v>8</v>
      </c>
      <c r="E164" s="118">
        <v>17</v>
      </c>
      <c r="F164" s="118">
        <v>18</v>
      </c>
      <c r="G164" s="118">
        <v>13</v>
      </c>
      <c r="H164" s="118">
        <v>18</v>
      </c>
      <c r="I164" s="118">
        <v>13</v>
      </c>
      <c r="J164" s="118">
        <v>16</v>
      </c>
      <c r="K164" s="118">
        <v>12</v>
      </c>
      <c r="L164" s="118">
        <v>13</v>
      </c>
      <c r="M164" s="118">
        <v>11</v>
      </c>
      <c r="N164" s="118">
        <v>6</v>
      </c>
      <c r="O164" s="118">
        <v>5</v>
      </c>
      <c r="P164" s="118">
        <v>10</v>
      </c>
      <c r="Q164" s="118">
        <v>6</v>
      </c>
      <c r="R164" s="118">
        <v>5</v>
      </c>
      <c r="S164" s="118">
        <v>5</v>
      </c>
      <c r="T164" s="118">
        <v>7</v>
      </c>
      <c r="U164" s="118">
        <v>3</v>
      </c>
      <c r="V164" s="118">
        <v>4</v>
      </c>
      <c r="W164" s="118">
        <v>1</v>
      </c>
      <c r="X164" s="118">
        <v>8</v>
      </c>
      <c r="Y164" s="118">
        <v>1</v>
      </c>
      <c r="Z164" s="118">
        <v>8</v>
      </c>
      <c r="AA164" s="118">
        <v>3</v>
      </c>
      <c r="AB164" s="118">
        <v>9</v>
      </c>
      <c r="AC164" s="118">
        <v>2</v>
      </c>
      <c r="AD164" s="118">
        <v>4</v>
      </c>
      <c r="AE164" s="118">
        <v>0</v>
      </c>
      <c r="AF164" s="118">
        <v>3</v>
      </c>
      <c r="AG164" s="118">
        <v>1</v>
      </c>
      <c r="AH164" s="118">
        <v>1</v>
      </c>
      <c r="AI164" s="118">
        <v>3</v>
      </c>
      <c r="AJ164" s="118">
        <v>3</v>
      </c>
      <c r="AK164" s="118">
        <v>1</v>
      </c>
      <c r="AL164" s="118">
        <v>1</v>
      </c>
      <c r="AM164" s="119">
        <v>36</v>
      </c>
      <c r="AN164" s="5">
        <f>SUM(C164:AM164)</f>
        <v>304</v>
      </c>
    </row>
    <row r="165" spans="1:40" x14ac:dyDescent="0.2">
      <c r="A165" s="271"/>
      <c r="B165" s="102">
        <f t="shared" si="67"/>
        <v>100</v>
      </c>
      <c r="C165" s="113">
        <v>23.6</v>
      </c>
      <c r="D165" s="114">
        <v>6.5</v>
      </c>
      <c r="E165" s="114">
        <v>13.8</v>
      </c>
      <c r="F165" s="114">
        <v>14.6</v>
      </c>
      <c r="G165" s="114">
        <v>10.6</v>
      </c>
      <c r="H165" s="114">
        <v>14.6</v>
      </c>
      <c r="I165" s="114">
        <v>10.6</v>
      </c>
      <c r="J165" s="114">
        <v>13</v>
      </c>
      <c r="K165" s="114">
        <v>9.8000000000000007</v>
      </c>
      <c r="L165" s="114">
        <v>10.6</v>
      </c>
      <c r="M165" s="114">
        <v>8.9</v>
      </c>
      <c r="N165" s="114">
        <v>4.9000000000000004</v>
      </c>
      <c r="O165" s="114">
        <v>4.0999999999999996</v>
      </c>
      <c r="P165" s="114">
        <v>8.1</v>
      </c>
      <c r="Q165" s="114">
        <v>4.9000000000000004</v>
      </c>
      <c r="R165" s="114">
        <v>4.0999999999999996</v>
      </c>
      <c r="S165" s="114">
        <v>4.0999999999999996</v>
      </c>
      <c r="T165" s="114">
        <v>5.7</v>
      </c>
      <c r="U165" s="114">
        <v>2.4</v>
      </c>
      <c r="V165" s="114">
        <v>3.3</v>
      </c>
      <c r="W165" s="114">
        <v>0.8</v>
      </c>
      <c r="X165" s="114">
        <v>6.5</v>
      </c>
      <c r="Y165" s="114">
        <v>0.8</v>
      </c>
      <c r="Z165" s="114">
        <v>6.5</v>
      </c>
      <c r="AA165" s="114">
        <v>2.4</v>
      </c>
      <c r="AB165" s="114">
        <v>7.3</v>
      </c>
      <c r="AC165" s="114">
        <v>1.6</v>
      </c>
      <c r="AD165" s="114">
        <v>3.3</v>
      </c>
      <c r="AE165" s="114">
        <v>0</v>
      </c>
      <c r="AF165" s="114">
        <v>2.4</v>
      </c>
      <c r="AG165" s="114">
        <v>0.8</v>
      </c>
      <c r="AH165" s="114">
        <v>0.8</v>
      </c>
      <c r="AI165" s="114">
        <v>2.4</v>
      </c>
      <c r="AJ165" s="114">
        <v>2.4</v>
      </c>
      <c r="AK165" s="114">
        <v>0.8</v>
      </c>
      <c r="AL165" s="114">
        <v>0.8</v>
      </c>
      <c r="AM165" s="116">
        <v>29.3</v>
      </c>
      <c r="AN165" s="179"/>
    </row>
    <row r="166" spans="1:40" ht="13.5" customHeight="1" x14ac:dyDescent="0.2">
      <c r="A166" s="270" t="str">
        <f>A142</f>
        <v>自由業(※1)（n = 24 ）　</v>
      </c>
      <c r="B166" s="101">
        <f t="shared" si="67"/>
        <v>24</v>
      </c>
      <c r="C166" s="117">
        <v>5</v>
      </c>
      <c r="D166" s="118">
        <v>5</v>
      </c>
      <c r="E166" s="118">
        <v>5</v>
      </c>
      <c r="F166" s="118">
        <v>5</v>
      </c>
      <c r="G166" s="118">
        <v>3</v>
      </c>
      <c r="H166" s="118">
        <v>4</v>
      </c>
      <c r="I166" s="118">
        <v>2</v>
      </c>
      <c r="J166" s="118">
        <v>2</v>
      </c>
      <c r="K166" s="118">
        <v>5</v>
      </c>
      <c r="L166" s="118">
        <v>3</v>
      </c>
      <c r="M166" s="118">
        <v>0</v>
      </c>
      <c r="N166" s="118">
        <v>0</v>
      </c>
      <c r="O166" s="118">
        <v>4</v>
      </c>
      <c r="P166" s="118">
        <v>1</v>
      </c>
      <c r="Q166" s="118">
        <v>1</v>
      </c>
      <c r="R166" s="118">
        <v>1</v>
      </c>
      <c r="S166" s="118">
        <v>1</v>
      </c>
      <c r="T166" s="118">
        <v>2</v>
      </c>
      <c r="U166" s="118">
        <v>4</v>
      </c>
      <c r="V166" s="118">
        <v>1</v>
      </c>
      <c r="W166" s="118">
        <v>1</v>
      </c>
      <c r="X166" s="118">
        <v>0</v>
      </c>
      <c r="Y166" s="118">
        <v>0</v>
      </c>
      <c r="Z166" s="118">
        <v>0</v>
      </c>
      <c r="AA166" s="118">
        <v>0</v>
      </c>
      <c r="AB166" s="118">
        <v>1</v>
      </c>
      <c r="AC166" s="118">
        <v>0</v>
      </c>
      <c r="AD166" s="118">
        <v>1</v>
      </c>
      <c r="AE166" s="118">
        <v>1</v>
      </c>
      <c r="AF166" s="118">
        <v>1</v>
      </c>
      <c r="AG166" s="118">
        <v>2</v>
      </c>
      <c r="AH166" s="118">
        <v>1</v>
      </c>
      <c r="AI166" s="118">
        <v>0</v>
      </c>
      <c r="AJ166" s="118">
        <v>0</v>
      </c>
      <c r="AK166" s="118">
        <v>1</v>
      </c>
      <c r="AL166" s="118">
        <v>0</v>
      </c>
      <c r="AM166" s="119">
        <v>4</v>
      </c>
      <c r="AN166" s="5">
        <f>SUM(C166:AM166)</f>
        <v>67</v>
      </c>
    </row>
    <row r="167" spans="1:40" x14ac:dyDescent="0.2">
      <c r="A167" s="271"/>
      <c r="B167" s="102">
        <f t="shared" si="67"/>
        <v>100</v>
      </c>
      <c r="C167" s="113">
        <v>20.8</v>
      </c>
      <c r="D167" s="114">
        <v>20.8</v>
      </c>
      <c r="E167" s="114">
        <v>20.8</v>
      </c>
      <c r="F167" s="114">
        <v>20.8</v>
      </c>
      <c r="G167" s="114">
        <v>12.5</v>
      </c>
      <c r="H167" s="114">
        <v>16.7</v>
      </c>
      <c r="I167" s="114">
        <v>8.3000000000000007</v>
      </c>
      <c r="J167" s="114">
        <v>8.3000000000000007</v>
      </c>
      <c r="K167" s="114">
        <v>20.8</v>
      </c>
      <c r="L167" s="114">
        <v>12.5</v>
      </c>
      <c r="M167" s="114">
        <v>0</v>
      </c>
      <c r="N167" s="114">
        <v>0</v>
      </c>
      <c r="O167" s="114">
        <v>16.7</v>
      </c>
      <c r="P167" s="114">
        <v>4.2</v>
      </c>
      <c r="Q167" s="114">
        <v>4.2</v>
      </c>
      <c r="R167" s="114">
        <v>4.2</v>
      </c>
      <c r="S167" s="114">
        <v>4.2</v>
      </c>
      <c r="T167" s="114">
        <v>8.3000000000000007</v>
      </c>
      <c r="U167" s="114">
        <v>16.7</v>
      </c>
      <c r="V167" s="114">
        <v>4.2</v>
      </c>
      <c r="W167" s="114">
        <v>4.2</v>
      </c>
      <c r="X167" s="114">
        <v>0</v>
      </c>
      <c r="Y167" s="114">
        <v>0</v>
      </c>
      <c r="Z167" s="114">
        <v>0</v>
      </c>
      <c r="AA167" s="114">
        <v>0</v>
      </c>
      <c r="AB167" s="114">
        <v>4.2</v>
      </c>
      <c r="AC167" s="114">
        <v>0</v>
      </c>
      <c r="AD167" s="114">
        <v>4.2</v>
      </c>
      <c r="AE167" s="114">
        <v>4.2</v>
      </c>
      <c r="AF167" s="114">
        <v>4.2</v>
      </c>
      <c r="AG167" s="114">
        <v>8.3000000000000007</v>
      </c>
      <c r="AH167" s="114">
        <v>4.2</v>
      </c>
      <c r="AI167" s="114">
        <v>0</v>
      </c>
      <c r="AJ167" s="114">
        <v>0</v>
      </c>
      <c r="AK167" s="114">
        <v>4.2</v>
      </c>
      <c r="AL167" s="114">
        <v>0</v>
      </c>
      <c r="AM167" s="116">
        <v>16.7</v>
      </c>
      <c r="AN167" s="179"/>
    </row>
    <row r="168" spans="1:40" ht="13.5" customHeight="1" x14ac:dyDescent="0.2">
      <c r="A168" s="270" t="str">
        <f>A144</f>
        <v>会社・団体役員（n = 161 ）　</v>
      </c>
      <c r="B168" s="101">
        <f t="shared" si="67"/>
        <v>161</v>
      </c>
      <c r="C168" s="117">
        <v>39</v>
      </c>
      <c r="D168" s="118">
        <v>16</v>
      </c>
      <c r="E168" s="118">
        <v>14</v>
      </c>
      <c r="F168" s="118">
        <v>16</v>
      </c>
      <c r="G168" s="118">
        <v>18</v>
      </c>
      <c r="H168" s="118">
        <v>28</v>
      </c>
      <c r="I168" s="118">
        <v>19</v>
      </c>
      <c r="J168" s="118">
        <v>19</v>
      </c>
      <c r="K168" s="118">
        <v>13</v>
      </c>
      <c r="L168" s="118">
        <v>13</v>
      </c>
      <c r="M168" s="118">
        <v>18</v>
      </c>
      <c r="N168" s="118">
        <v>14</v>
      </c>
      <c r="O168" s="118">
        <v>12</v>
      </c>
      <c r="P168" s="118">
        <v>13</v>
      </c>
      <c r="Q168" s="118">
        <v>11</v>
      </c>
      <c r="R168" s="118">
        <v>5</v>
      </c>
      <c r="S168" s="118">
        <v>8</v>
      </c>
      <c r="T168" s="118">
        <v>8</v>
      </c>
      <c r="U168" s="118">
        <v>12</v>
      </c>
      <c r="V168" s="118">
        <v>5</v>
      </c>
      <c r="W168" s="118">
        <v>4</v>
      </c>
      <c r="X168" s="118">
        <v>5</v>
      </c>
      <c r="Y168" s="118">
        <v>5</v>
      </c>
      <c r="Z168" s="118">
        <v>6</v>
      </c>
      <c r="AA168" s="118">
        <v>7</v>
      </c>
      <c r="AB168" s="118">
        <v>3</v>
      </c>
      <c r="AC168" s="118">
        <v>5</v>
      </c>
      <c r="AD168" s="118">
        <v>6</v>
      </c>
      <c r="AE168" s="118">
        <v>5</v>
      </c>
      <c r="AF168" s="118">
        <v>5</v>
      </c>
      <c r="AG168" s="118">
        <v>1</v>
      </c>
      <c r="AH168" s="118">
        <v>3</v>
      </c>
      <c r="AI168" s="118">
        <v>3</v>
      </c>
      <c r="AJ168" s="118">
        <v>1</v>
      </c>
      <c r="AK168" s="118">
        <v>2</v>
      </c>
      <c r="AL168" s="118">
        <v>3</v>
      </c>
      <c r="AM168" s="119">
        <v>53</v>
      </c>
      <c r="AN168" s="5">
        <f>SUM(C168:AM168)</f>
        <v>418</v>
      </c>
    </row>
    <row r="169" spans="1:40" x14ac:dyDescent="0.2">
      <c r="A169" s="271"/>
      <c r="B169" s="102">
        <f t="shared" si="67"/>
        <v>100</v>
      </c>
      <c r="C169" s="113">
        <v>24.2</v>
      </c>
      <c r="D169" s="114">
        <v>9.9</v>
      </c>
      <c r="E169" s="114">
        <v>8.6999999999999993</v>
      </c>
      <c r="F169" s="114">
        <v>9.9</v>
      </c>
      <c r="G169" s="114">
        <v>11.2</v>
      </c>
      <c r="H169" s="114">
        <v>17.399999999999999</v>
      </c>
      <c r="I169" s="114">
        <v>11.8</v>
      </c>
      <c r="J169" s="114">
        <v>11.8</v>
      </c>
      <c r="K169" s="114">
        <v>8.1</v>
      </c>
      <c r="L169" s="114">
        <v>8.1</v>
      </c>
      <c r="M169" s="114">
        <v>11.2</v>
      </c>
      <c r="N169" s="114">
        <v>8.6999999999999993</v>
      </c>
      <c r="O169" s="114">
        <v>7.5</v>
      </c>
      <c r="P169" s="114">
        <v>8.1</v>
      </c>
      <c r="Q169" s="114">
        <v>6.8</v>
      </c>
      <c r="R169" s="114">
        <v>3.1</v>
      </c>
      <c r="S169" s="114">
        <v>5</v>
      </c>
      <c r="T169" s="114">
        <v>5</v>
      </c>
      <c r="U169" s="114">
        <v>7.5</v>
      </c>
      <c r="V169" s="114">
        <v>3.1</v>
      </c>
      <c r="W169" s="114">
        <v>2.5</v>
      </c>
      <c r="X169" s="114">
        <v>3.1</v>
      </c>
      <c r="Y169" s="114">
        <v>3.1</v>
      </c>
      <c r="Z169" s="114">
        <v>3.7</v>
      </c>
      <c r="AA169" s="114">
        <v>4.3</v>
      </c>
      <c r="AB169" s="114">
        <v>1.9</v>
      </c>
      <c r="AC169" s="114">
        <v>3.1</v>
      </c>
      <c r="AD169" s="114">
        <v>3.7</v>
      </c>
      <c r="AE169" s="114">
        <v>3.1</v>
      </c>
      <c r="AF169" s="114">
        <v>3.1</v>
      </c>
      <c r="AG169" s="114">
        <v>0.6</v>
      </c>
      <c r="AH169" s="114">
        <v>1.9</v>
      </c>
      <c r="AI169" s="114">
        <v>1.9</v>
      </c>
      <c r="AJ169" s="114">
        <v>0.6</v>
      </c>
      <c r="AK169" s="114">
        <v>1.2</v>
      </c>
      <c r="AL169" s="114">
        <v>1.9</v>
      </c>
      <c r="AM169" s="116">
        <v>32.9</v>
      </c>
      <c r="AN169" s="179"/>
    </row>
    <row r="170" spans="1:40" ht="13.5" customHeight="1" x14ac:dyDescent="0.2">
      <c r="A170" s="272" t="str">
        <f>A146</f>
        <v>正規の従業員・職員（n = 403 ）　</v>
      </c>
      <c r="B170" s="101">
        <f t="shared" si="67"/>
        <v>403</v>
      </c>
      <c r="C170" s="117">
        <v>111</v>
      </c>
      <c r="D170" s="118">
        <v>73</v>
      </c>
      <c r="E170" s="118">
        <v>41</v>
      </c>
      <c r="F170" s="118">
        <v>40</v>
      </c>
      <c r="G170" s="118">
        <v>56</v>
      </c>
      <c r="H170" s="118">
        <v>64</v>
      </c>
      <c r="I170" s="118">
        <v>48</v>
      </c>
      <c r="J170" s="118">
        <v>46</v>
      </c>
      <c r="K170" s="118">
        <v>30</v>
      </c>
      <c r="L170" s="118">
        <v>32</v>
      </c>
      <c r="M170" s="118">
        <v>60</v>
      </c>
      <c r="N170" s="118">
        <v>41</v>
      </c>
      <c r="O170" s="118">
        <v>32</v>
      </c>
      <c r="P170" s="118">
        <v>21</v>
      </c>
      <c r="Q170" s="118">
        <v>24</v>
      </c>
      <c r="R170" s="118">
        <v>21</v>
      </c>
      <c r="S170" s="118">
        <v>25</v>
      </c>
      <c r="T170" s="118">
        <v>22</v>
      </c>
      <c r="U170" s="118">
        <v>23</v>
      </c>
      <c r="V170" s="118">
        <v>26</v>
      </c>
      <c r="W170" s="118">
        <v>15</v>
      </c>
      <c r="X170" s="118">
        <v>10</v>
      </c>
      <c r="Y170" s="118">
        <v>17</v>
      </c>
      <c r="Z170" s="118">
        <v>13</v>
      </c>
      <c r="AA170" s="118">
        <v>17</v>
      </c>
      <c r="AB170" s="118">
        <v>13</v>
      </c>
      <c r="AC170" s="118">
        <v>12</v>
      </c>
      <c r="AD170" s="118">
        <v>9</v>
      </c>
      <c r="AE170" s="118">
        <v>15</v>
      </c>
      <c r="AF170" s="118">
        <v>4</v>
      </c>
      <c r="AG170" s="118">
        <v>3</v>
      </c>
      <c r="AH170" s="118">
        <v>7</v>
      </c>
      <c r="AI170" s="118">
        <v>6</v>
      </c>
      <c r="AJ170" s="118">
        <v>7</v>
      </c>
      <c r="AK170" s="118">
        <v>2</v>
      </c>
      <c r="AL170" s="118">
        <v>6</v>
      </c>
      <c r="AM170" s="119">
        <v>94</v>
      </c>
      <c r="AN170" s="5">
        <f>SUM(C170:AM170)</f>
        <v>1086</v>
      </c>
    </row>
    <row r="171" spans="1:40" x14ac:dyDescent="0.2">
      <c r="A171" s="273"/>
      <c r="B171" s="102">
        <f t="shared" si="67"/>
        <v>100</v>
      </c>
      <c r="C171" s="113">
        <v>27.5</v>
      </c>
      <c r="D171" s="114">
        <v>18.100000000000001</v>
      </c>
      <c r="E171" s="114">
        <v>10.199999999999999</v>
      </c>
      <c r="F171" s="114">
        <v>9.9</v>
      </c>
      <c r="G171" s="114">
        <v>13.9</v>
      </c>
      <c r="H171" s="114">
        <v>15.9</v>
      </c>
      <c r="I171" s="114">
        <v>11.9</v>
      </c>
      <c r="J171" s="114">
        <v>11.4</v>
      </c>
      <c r="K171" s="114">
        <v>7.4</v>
      </c>
      <c r="L171" s="114">
        <v>7.9</v>
      </c>
      <c r="M171" s="114">
        <v>14.9</v>
      </c>
      <c r="N171" s="114">
        <v>10.199999999999999</v>
      </c>
      <c r="O171" s="114">
        <v>7.9</v>
      </c>
      <c r="P171" s="114">
        <v>5.2</v>
      </c>
      <c r="Q171" s="114">
        <v>6</v>
      </c>
      <c r="R171" s="114">
        <v>5.2</v>
      </c>
      <c r="S171" s="114">
        <v>6.2</v>
      </c>
      <c r="T171" s="114">
        <v>5.5</v>
      </c>
      <c r="U171" s="114">
        <v>5.7</v>
      </c>
      <c r="V171" s="114">
        <v>6.5</v>
      </c>
      <c r="W171" s="114">
        <v>3.7</v>
      </c>
      <c r="X171" s="114">
        <v>2.5</v>
      </c>
      <c r="Y171" s="114">
        <v>4.2</v>
      </c>
      <c r="Z171" s="114">
        <v>3.2</v>
      </c>
      <c r="AA171" s="114">
        <v>4.2</v>
      </c>
      <c r="AB171" s="114">
        <v>3.2</v>
      </c>
      <c r="AC171" s="114">
        <v>3</v>
      </c>
      <c r="AD171" s="114">
        <v>2.2000000000000002</v>
      </c>
      <c r="AE171" s="114">
        <v>3.7</v>
      </c>
      <c r="AF171" s="114">
        <v>1</v>
      </c>
      <c r="AG171" s="114">
        <v>0.7</v>
      </c>
      <c r="AH171" s="114">
        <v>1.7</v>
      </c>
      <c r="AI171" s="114">
        <v>1.5</v>
      </c>
      <c r="AJ171" s="114">
        <v>1.7</v>
      </c>
      <c r="AK171" s="114">
        <v>0.5</v>
      </c>
      <c r="AL171" s="114">
        <v>1.5</v>
      </c>
      <c r="AM171" s="116">
        <v>23.3</v>
      </c>
      <c r="AN171" s="179"/>
    </row>
    <row r="172" spans="1:40" ht="13.5" customHeight="1" x14ac:dyDescent="0.2">
      <c r="A172" s="266" t="str">
        <f>A148</f>
        <v>パートタイム・アルバイト・派遣（n = 310 ）　</v>
      </c>
      <c r="B172" s="101">
        <f t="shared" si="67"/>
        <v>310</v>
      </c>
      <c r="C172" s="117">
        <v>79</v>
      </c>
      <c r="D172" s="118">
        <v>44</v>
      </c>
      <c r="E172" s="118">
        <v>42</v>
      </c>
      <c r="F172" s="118">
        <v>40</v>
      </c>
      <c r="G172" s="118">
        <v>44</v>
      </c>
      <c r="H172" s="118">
        <v>33</v>
      </c>
      <c r="I172" s="118">
        <v>36</v>
      </c>
      <c r="J172" s="118">
        <v>36</v>
      </c>
      <c r="K172" s="118">
        <v>42</v>
      </c>
      <c r="L172" s="118">
        <v>35</v>
      </c>
      <c r="M172" s="118">
        <v>43</v>
      </c>
      <c r="N172" s="118">
        <v>31</v>
      </c>
      <c r="O172" s="118">
        <v>25</v>
      </c>
      <c r="P172" s="118">
        <v>29</v>
      </c>
      <c r="Q172" s="118">
        <v>21</v>
      </c>
      <c r="R172" s="118">
        <v>18</v>
      </c>
      <c r="S172" s="118">
        <v>16</v>
      </c>
      <c r="T172" s="118">
        <v>17</v>
      </c>
      <c r="U172" s="118">
        <v>14</v>
      </c>
      <c r="V172" s="118">
        <v>11</v>
      </c>
      <c r="W172" s="118">
        <v>12</v>
      </c>
      <c r="X172" s="118">
        <v>9</v>
      </c>
      <c r="Y172" s="118">
        <v>6</v>
      </c>
      <c r="Z172" s="118">
        <v>11</v>
      </c>
      <c r="AA172" s="118">
        <v>8</v>
      </c>
      <c r="AB172" s="118">
        <v>11</v>
      </c>
      <c r="AC172" s="118">
        <v>4</v>
      </c>
      <c r="AD172" s="118">
        <v>10</v>
      </c>
      <c r="AE172" s="118">
        <v>7</v>
      </c>
      <c r="AF172" s="118">
        <v>5</v>
      </c>
      <c r="AG172" s="118">
        <v>4</v>
      </c>
      <c r="AH172" s="118">
        <v>5</v>
      </c>
      <c r="AI172" s="118">
        <v>5</v>
      </c>
      <c r="AJ172" s="118">
        <v>4</v>
      </c>
      <c r="AK172" s="118">
        <v>1</v>
      </c>
      <c r="AL172" s="118">
        <v>1</v>
      </c>
      <c r="AM172" s="119">
        <v>77</v>
      </c>
      <c r="AN172" s="5">
        <f>SUM(C172:AM172)</f>
        <v>836</v>
      </c>
    </row>
    <row r="173" spans="1:40" x14ac:dyDescent="0.2">
      <c r="A173" s="267"/>
      <c r="B173" s="102">
        <f t="shared" si="67"/>
        <v>100</v>
      </c>
      <c r="C173" s="113">
        <v>25.5</v>
      </c>
      <c r="D173" s="114">
        <v>14.2</v>
      </c>
      <c r="E173" s="114">
        <v>13.5</v>
      </c>
      <c r="F173" s="114">
        <v>12.9</v>
      </c>
      <c r="G173" s="114">
        <v>14.2</v>
      </c>
      <c r="H173" s="114">
        <v>10.6</v>
      </c>
      <c r="I173" s="114">
        <v>11.6</v>
      </c>
      <c r="J173" s="114">
        <v>11.6</v>
      </c>
      <c r="K173" s="114">
        <v>13.5</v>
      </c>
      <c r="L173" s="114">
        <v>11.3</v>
      </c>
      <c r="M173" s="114">
        <v>13.9</v>
      </c>
      <c r="N173" s="114">
        <v>10</v>
      </c>
      <c r="O173" s="114">
        <v>8.1</v>
      </c>
      <c r="P173" s="114">
        <v>9.4</v>
      </c>
      <c r="Q173" s="114">
        <v>6.8</v>
      </c>
      <c r="R173" s="114">
        <v>5.8</v>
      </c>
      <c r="S173" s="114">
        <v>5.2</v>
      </c>
      <c r="T173" s="114">
        <v>5.5</v>
      </c>
      <c r="U173" s="114">
        <v>4.5</v>
      </c>
      <c r="V173" s="114">
        <v>3.5</v>
      </c>
      <c r="W173" s="114">
        <v>3.9</v>
      </c>
      <c r="X173" s="114">
        <v>2.9</v>
      </c>
      <c r="Y173" s="114">
        <v>1.9</v>
      </c>
      <c r="Z173" s="114">
        <v>3.5</v>
      </c>
      <c r="AA173" s="114">
        <v>2.6</v>
      </c>
      <c r="AB173" s="114">
        <v>3.5</v>
      </c>
      <c r="AC173" s="114">
        <v>1.3</v>
      </c>
      <c r="AD173" s="114">
        <v>3.2</v>
      </c>
      <c r="AE173" s="114">
        <v>2.2999999999999998</v>
      </c>
      <c r="AF173" s="114">
        <v>1.6</v>
      </c>
      <c r="AG173" s="114">
        <v>1.3</v>
      </c>
      <c r="AH173" s="114">
        <v>1.6</v>
      </c>
      <c r="AI173" s="114">
        <v>1.6</v>
      </c>
      <c r="AJ173" s="114">
        <v>1.3</v>
      </c>
      <c r="AK173" s="114">
        <v>0.3</v>
      </c>
      <c r="AL173" s="114">
        <v>0.3</v>
      </c>
      <c r="AM173" s="116">
        <v>24.8</v>
      </c>
      <c r="AN173" s="179"/>
    </row>
    <row r="174" spans="1:40" ht="13.5" customHeight="1" x14ac:dyDescent="0.2">
      <c r="A174" s="270" t="str">
        <f>A150</f>
        <v>学生（n = 38 ）　</v>
      </c>
      <c r="B174" s="101">
        <f t="shared" si="67"/>
        <v>38</v>
      </c>
      <c r="C174" s="117">
        <v>8</v>
      </c>
      <c r="D174" s="118">
        <v>6</v>
      </c>
      <c r="E174" s="118">
        <v>6</v>
      </c>
      <c r="F174" s="118">
        <v>2</v>
      </c>
      <c r="G174" s="118">
        <v>4</v>
      </c>
      <c r="H174" s="118">
        <v>3</v>
      </c>
      <c r="I174" s="118">
        <v>5</v>
      </c>
      <c r="J174" s="118">
        <v>12</v>
      </c>
      <c r="K174" s="118">
        <v>12</v>
      </c>
      <c r="L174" s="118">
        <v>7</v>
      </c>
      <c r="M174" s="118">
        <v>3</v>
      </c>
      <c r="N174" s="118">
        <v>1</v>
      </c>
      <c r="O174" s="118">
        <v>3</v>
      </c>
      <c r="P174" s="118">
        <v>3</v>
      </c>
      <c r="Q174" s="118">
        <v>5</v>
      </c>
      <c r="R174" s="118">
        <v>7</v>
      </c>
      <c r="S174" s="118">
        <v>5</v>
      </c>
      <c r="T174" s="118">
        <v>0</v>
      </c>
      <c r="U174" s="118">
        <v>1</v>
      </c>
      <c r="V174" s="118">
        <v>5</v>
      </c>
      <c r="W174" s="118">
        <v>0</v>
      </c>
      <c r="X174" s="118">
        <v>2</v>
      </c>
      <c r="Y174" s="118">
        <v>2</v>
      </c>
      <c r="Z174" s="118">
        <v>1</v>
      </c>
      <c r="AA174" s="118">
        <v>0</v>
      </c>
      <c r="AB174" s="118">
        <v>1</v>
      </c>
      <c r="AC174" s="118">
        <v>0</v>
      </c>
      <c r="AD174" s="118">
        <v>1</v>
      </c>
      <c r="AE174" s="118">
        <v>0</v>
      </c>
      <c r="AF174" s="118">
        <v>1</v>
      </c>
      <c r="AG174" s="118">
        <v>1</v>
      </c>
      <c r="AH174" s="118">
        <v>0</v>
      </c>
      <c r="AI174" s="118">
        <v>2</v>
      </c>
      <c r="AJ174" s="118">
        <v>2</v>
      </c>
      <c r="AK174" s="118">
        <v>5</v>
      </c>
      <c r="AL174" s="118">
        <v>1</v>
      </c>
      <c r="AM174" s="119">
        <v>4</v>
      </c>
      <c r="AN174" s="5">
        <f>SUM(C174:AM174)</f>
        <v>121</v>
      </c>
    </row>
    <row r="175" spans="1:40" x14ac:dyDescent="0.2">
      <c r="A175" s="271"/>
      <c r="B175" s="102">
        <f t="shared" si="67"/>
        <v>100</v>
      </c>
      <c r="C175" s="113">
        <v>21.1</v>
      </c>
      <c r="D175" s="114">
        <v>15.8</v>
      </c>
      <c r="E175" s="114">
        <v>15.8</v>
      </c>
      <c r="F175" s="114">
        <v>5.3</v>
      </c>
      <c r="G175" s="114">
        <v>10.5</v>
      </c>
      <c r="H175" s="114">
        <v>7.9</v>
      </c>
      <c r="I175" s="114">
        <v>13.2</v>
      </c>
      <c r="J175" s="114">
        <v>31.6</v>
      </c>
      <c r="K175" s="114">
        <v>31.6</v>
      </c>
      <c r="L175" s="114">
        <v>18.399999999999999</v>
      </c>
      <c r="M175" s="114">
        <v>7.9</v>
      </c>
      <c r="N175" s="114">
        <v>2.6</v>
      </c>
      <c r="O175" s="114">
        <v>7.9</v>
      </c>
      <c r="P175" s="114">
        <v>7.9</v>
      </c>
      <c r="Q175" s="114">
        <v>13.2</v>
      </c>
      <c r="R175" s="114">
        <v>18.399999999999999</v>
      </c>
      <c r="S175" s="114">
        <v>13.2</v>
      </c>
      <c r="T175" s="114">
        <v>0</v>
      </c>
      <c r="U175" s="114">
        <v>2.6</v>
      </c>
      <c r="V175" s="114">
        <v>13.2</v>
      </c>
      <c r="W175" s="114">
        <v>0</v>
      </c>
      <c r="X175" s="114">
        <v>5.3</v>
      </c>
      <c r="Y175" s="114">
        <v>5.3</v>
      </c>
      <c r="Z175" s="114">
        <v>2.6</v>
      </c>
      <c r="AA175" s="114">
        <v>0</v>
      </c>
      <c r="AB175" s="114">
        <v>2.6</v>
      </c>
      <c r="AC175" s="114">
        <v>0</v>
      </c>
      <c r="AD175" s="114">
        <v>2.6</v>
      </c>
      <c r="AE175" s="114">
        <v>0</v>
      </c>
      <c r="AF175" s="114">
        <v>2.6</v>
      </c>
      <c r="AG175" s="114">
        <v>2.6</v>
      </c>
      <c r="AH175" s="114">
        <v>0</v>
      </c>
      <c r="AI175" s="114">
        <v>5.3</v>
      </c>
      <c r="AJ175" s="114">
        <v>5.3</v>
      </c>
      <c r="AK175" s="114">
        <v>13.2</v>
      </c>
      <c r="AL175" s="114">
        <v>2.6</v>
      </c>
      <c r="AM175" s="116">
        <v>10.5</v>
      </c>
      <c r="AN175" s="179"/>
    </row>
    <row r="176" spans="1:40" ht="13.5" customHeight="1" x14ac:dyDescent="0.2">
      <c r="A176" s="270" t="str">
        <f>A152</f>
        <v>家事従事（n = 165 ）　</v>
      </c>
      <c r="B176" s="101">
        <f t="shared" si="67"/>
        <v>165</v>
      </c>
      <c r="C176" s="117">
        <v>52</v>
      </c>
      <c r="D176" s="118">
        <v>27</v>
      </c>
      <c r="E176" s="118">
        <v>29</v>
      </c>
      <c r="F176" s="118">
        <v>25</v>
      </c>
      <c r="G176" s="118">
        <v>22</v>
      </c>
      <c r="H176" s="118">
        <v>15</v>
      </c>
      <c r="I176" s="118">
        <v>19</v>
      </c>
      <c r="J176" s="118">
        <v>22</v>
      </c>
      <c r="K176" s="118">
        <v>28</v>
      </c>
      <c r="L176" s="118">
        <v>26</v>
      </c>
      <c r="M176" s="118">
        <v>12</v>
      </c>
      <c r="N176" s="118">
        <v>15</v>
      </c>
      <c r="O176" s="118">
        <v>16</v>
      </c>
      <c r="P176" s="118">
        <v>14</v>
      </c>
      <c r="Q176" s="118">
        <v>7</v>
      </c>
      <c r="R176" s="118">
        <v>11</v>
      </c>
      <c r="S176" s="118">
        <v>11</v>
      </c>
      <c r="T176" s="118">
        <v>6</v>
      </c>
      <c r="U176" s="118">
        <v>4</v>
      </c>
      <c r="V176" s="118">
        <v>7</v>
      </c>
      <c r="W176" s="118">
        <v>11</v>
      </c>
      <c r="X176" s="118">
        <v>5</v>
      </c>
      <c r="Y176" s="118">
        <v>7</v>
      </c>
      <c r="Z176" s="118">
        <v>2</v>
      </c>
      <c r="AA176" s="118">
        <v>6</v>
      </c>
      <c r="AB176" s="118">
        <v>4</v>
      </c>
      <c r="AC176" s="118">
        <v>8</v>
      </c>
      <c r="AD176" s="118">
        <v>3</v>
      </c>
      <c r="AE176" s="118">
        <v>2</v>
      </c>
      <c r="AF176" s="118">
        <v>5</v>
      </c>
      <c r="AG176" s="118">
        <v>2</v>
      </c>
      <c r="AH176" s="118">
        <v>1</v>
      </c>
      <c r="AI176" s="118">
        <v>2</v>
      </c>
      <c r="AJ176" s="118">
        <v>1</v>
      </c>
      <c r="AK176" s="118">
        <v>1</v>
      </c>
      <c r="AL176" s="118">
        <v>1</v>
      </c>
      <c r="AM176" s="119">
        <v>36</v>
      </c>
      <c r="AN176" s="5">
        <f>SUM(C176:AM176)</f>
        <v>465</v>
      </c>
    </row>
    <row r="177" spans="1:40" x14ac:dyDescent="0.2">
      <c r="A177" s="271"/>
      <c r="B177" s="102">
        <f t="shared" si="67"/>
        <v>100</v>
      </c>
      <c r="C177" s="113">
        <v>31.5</v>
      </c>
      <c r="D177" s="114">
        <v>16.399999999999999</v>
      </c>
      <c r="E177" s="114">
        <v>17.600000000000001</v>
      </c>
      <c r="F177" s="114">
        <v>15.2</v>
      </c>
      <c r="G177" s="114">
        <v>13.3</v>
      </c>
      <c r="H177" s="114">
        <v>9.1</v>
      </c>
      <c r="I177" s="114">
        <v>11.5</v>
      </c>
      <c r="J177" s="114">
        <v>13.3</v>
      </c>
      <c r="K177" s="114">
        <v>17</v>
      </c>
      <c r="L177" s="114">
        <v>15.8</v>
      </c>
      <c r="M177" s="114">
        <v>7.3</v>
      </c>
      <c r="N177" s="114">
        <v>9.1</v>
      </c>
      <c r="O177" s="114">
        <v>9.6999999999999993</v>
      </c>
      <c r="P177" s="114">
        <v>8.5</v>
      </c>
      <c r="Q177" s="114">
        <v>4.2</v>
      </c>
      <c r="R177" s="114">
        <v>6.7</v>
      </c>
      <c r="S177" s="114">
        <v>6.7</v>
      </c>
      <c r="T177" s="114">
        <v>3.6</v>
      </c>
      <c r="U177" s="114">
        <v>2.4</v>
      </c>
      <c r="V177" s="114">
        <v>4.2</v>
      </c>
      <c r="W177" s="114">
        <v>6.7</v>
      </c>
      <c r="X177" s="114">
        <v>3</v>
      </c>
      <c r="Y177" s="114">
        <v>4.2</v>
      </c>
      <c r="Z177" s="114">
        <v>1.2</v>
      </c>
      <c r="AA177" s="114">
        <v>3.6</v>
      </c>
      <c r="AB177" s="114">
        <v>2.4</v>
      </c>
      <c r="AC177" s="114">
        <v>4.8</v>
      </c>
      <c r="AD177" s="114">
        <v>1.8</v>
      </c>
      <c r="AE177" s="114">
        <v>1.2</v>
      </c>
      <c r="AF177" s="114">
        <v>3</v>
      </c>
      <c r="AG177" s="114">
        <v>1.2</v>
      </c>
      <c r="AH177" s="114">
        <v>0.6</v>
      </c>
      <c r="AI177" s="114">
        <v>1.2</v>
      </c>
      <c r="AJ177" s="114">
        <v>0.6</v>
      </c>
      <c r="AK177" s="114">
        <v>0.6</v>
      </c>
      <c r="AL177" s="114">
        <v>0.6</v>
      </c>
      <c r="AM177" s="116">
        <v>21.8</v>
      </c>
      <c r="AN177" s="179"/>
    </row>
    <row r="178" spans="1:40" ht="13.5" customHeight="1" x14ac:dyDescent="0.2">
      <c r="A178" s="270" t="str">
        <f>A154</f>
        <v>無職（n = 413 ）　</v>
      </c>
      <c r="B178" s="101">
        <f t="shared" si="67"/>
        <v>413</v>
      </c>
      <c r="C178" s="117">
        <v>100</v>
      </c>
      <c r="D178" s="118">
        <v>67</v>
      </c>
      <c r="E178" s="118">
        <v>83</v>
      </c>
      <c r="F178" s="118">
        <v>68</v>
      </c>
      <c r="G178" s="118">
        <v>47</v>
      </c>
      <c r="H178" s="118">
        <v>42</v>
      </c>
      <c r="I178" s="118">
        <v>58</v>
      </c>
      <c r="J178" s="118">
        <v>50</v>
      </c>
      <c r="K178" s="118">
        <v>50</v>
      </c>
      <c r="L178" s="118">
        <v>55</v>
      </c>
      <c r="M178" s="118">
        <v>28</v>
      </c>
      <c r="N178" s="118">
        <v>30</v>
      </c>
      <c r="O178" s="118">
        <v>30</v>
      </c>
      <c r="P178" s="118">
        <v>24</v>
      </c>
      <c r="Q178" s="118">
        <v>23</v>
      </c>
      <c r="R178" s="118">
        <v>24</v>
      </c>
      <c r="S178" s="118">
        <v>18</v>
      </c>
      <c r="T178" s="118">
        <v>20</v>
      </c>
      <c r="U178" s="118">
        <v>18</v>
      </c>
      <c r="V178" s="118">
        <v>19</v>
      </c>
      <c r="W178" s="118">
        <v>14</v>
      </c>
      <c r="X178" s="118">
        <v>18</v>
      </c>
      <c r="Y178" s="118">
        <v>9</v>
      </c>
      <c r="Z178" s="118">
        <v>8</v>
      </c>
      <c r="AA178" s="118">
        <v>6</v>
      </c>
      <c r="AB178" s="118">
        <v>3</v>
      </c>
      <c r="AC178" s="118">
        <v>11</v>
      </c>
      <c r="AD178" s="118">
        <v>8</v>
      </c>
      <c r="AE178" s="118">
        <v>11</v>
      </c>
      <c r="AF178" s="118">
        <v>10</v>
      </c>
      <c r="AG178" s="118">
        <v>10</v>
      </c>
      <c r="AH178" s="118">
        <v>7</v>
      </c>
      <c r="AI178" s="118">
        <v>3</v>
      </c>
      <c r="AJ178" s="118">
        <v>5</v>
      </c>
      <c r="AK178" s="118">
        <v>3</v>
      </c>
      <c r="AL178" s="118">
        <v>2</v>
      </c>
      <c r="AM178" s="119">
        <v>132</v>
      </c>
      <c r="AN178" s="5">
        <f>SUM(C178:AM178)</f>
        <v>1114</v>
      </c>
    </row>
    <row r="179" spans="1:40" x14ac:dyDescent="0.2">
      <c r="A179" s="271"/>
      <c r="B179" s="102">
        <f t="shared" si="67"/>
        <v>100</v>
      </c>
      <c r="C179" s="113">
        <v>24.2</v>
      </c>
      <c r="D179" s="114">
        <v>16.2</v>
      </c>
      <c r="E179" s="114">
        <v>20.100000000000001</v>
      </c>
      <c r="F179" s="114">
        <v>16.5</v>
      </c>
      <c r="G179" s="114">
        <v>11.4</v>
      </c>
      <c r="H179" s="114">
        <v>10.199999999999999</v>
      </c>
      <c r="I179" s="114">
        <v>14</v>
      </c>
      <c r="J179" s="114">
        <v>12.1</v>
      </c>
      <c r="K179" s="114">
        <v>12.1</v>
      </c>
      <c r="L179" s="114">
        <v>13.3</v>
      </c>
      <c r="M179" s="114">
        <v>6.8</v>
      </c>
      <c r="N179" s="114">
        <v>7.3</v>
      </c>
      <c r="O179" s="114">
        <v>7.3</v>
      </c>
      <c r="P179" s="114">
        <v>5.8</v>
      </c>
      <c r="Q179" s="114">
        <v>5.6</v>
      </c>
      <c r="R179" s="114">
        <v>5.8</v>
      </c>
      <c r="S179" s="114">
        <v>4.4000000000000004</v>
      </c>
      <c r="T179" s="114">
        <v>4.8</v>
      </c>
      <c r="U179" s="114">
        <v>4.4000000000000004</v>
      </c>
      <c r="V179" s="114">
        <v>4.5999999999999996</v>
      </c>
      <c r="W179" s="114">
        <v>3.4</v>
      </c>
      <c r="X179" s="114">
        <v>4.4000000000000004</v>
      </c>
      <c r="Y179" s="114">
        <v>2.2000000000000002</v>
      </c>
      <c r="Z179" s="114">
        <v>1.9</v>
      </c>
      <c r="AA179" s="114">
        <v>1.5</v>
      </c>
      <c r="AB179" s="114">
        <v>0.7</v>
      </c>
      <c r="AC179" s="114">
        <v>2.7</v>
      </c>
      <c r="AD179" s="114">
        <v>1.9</v>
      </c>
      <c r="AE179" s="114">
        <v>2.7</v>
      </c>
      <c r="AF179" s="114">
        <v>2.4</v>
      </c>
      <c r="AG179" s="114">
        <v>2.4</v>
      </c>
      <c r="AH179" s="114">
        <v>1.7</v>
      </c>
      <c r="AI179" s="114">
        <v>0.7</v>
      </c>
      <c r="AJ179" s="114">
        <v>1.2</v>
      </c>
      <c r="AK179" s="114">
        <v>0.7</v>
      </c>
      <c r="AL179" s="114">
        <v>0.5</v>
      </c>
      <c r="AM179" s="116">
        <v>32</v>
      </c>
      <c r="AN179" s="179"/>
    </row>
    <row r="180" spans="1:40" x14ac:dyDescent="0.2">
      <c r="A180" s="270" t="str">
        <f>A156</f>
        <v>その他（n = 33 ）　</v>
      </c>
      <c r="B180" s="101">
        <f t="shared" si="67"/>
        <v>33</v>
      </c>
      <c r="C180" s="117">
        <v>9</v>
      </c>
      <c r="D180" s="118">
        <v>5</v>
      </c>
      <c r="E180" s="118">
        <v>2</v>
      </c>
      <c r="F180" s="118">
        <v>2</v>
      </c>
      <c r="G180" s="118">
        <v>4</v>
      </c>
      <c r="H180" s="118">
        <v>3</v>
      </c>
      <c r="I180" s="118">
        <v>5</v>
      </c>
      <c r="J180" s="118">
        <v>4</v>
      </c>
      <c r="K180" s="118">
        <v>2</v>
      </c>
      <c r="L180" s="118">
        <v>2</v>
      </c>
      <c r="M180" s="118">
        <v>1</v>
      </c>
      <c r="N180" s="118">
        <v>3</v>
      </c>
      <c r="O180" s="118">
        <v>0</v>
      </c>
      <c r="P180" s="118">
        <v>2</v>
      </c>
      <c r="Q180" s="118">
        <v>0</v>
      </c>
      <c r="R180" s="118">
        <v>4</v>
      </c>
      <c r="S180" s="118">
        <v>4</v>
      </c>
      <c r="T180" s="118">
        <v>1</v>
      </c>
      <c r="U180" s="118">
        <v>3</v>
      </c>
      <c r="V180" s="118">
        <v>1</v>
      </c>
      <c r="W180" s="118">
        <v>2</v>
      </c>
      <c r="X180" s="118">
        <v>2</v>
      </c>
      <c r="Y180" s="118">
        <v>3</v>
      </c>
      <c r="Z180" s="118">
        <v>1</v>
      </c>
      <c r="AA180" s="118">
        <v>0</v>
      </c>
      <c r="AB180" s="118">
        <v>1</v>
      </c>
      <c r="AC180" s="118">
        <v>2</v>
      </c>
      <c r="AD180" s="118">
        <v>2</v>
      </c>
      <c r="AE180" s="118">
        <v>0</v>
      </c>
      <c r="AF180" s="118">
        <v>1</v>
      </c>
      <c r="AG180" s="118">
        <v>1</v>
      </c>
      <c r="AH180" s="118">
        <v>0</v>
      </c>
      <c r="AI180" s="118">
        <v>0</v>
      </c>
      <c r="AJ180" s="118">
        <v>0</v>
      </c>
      <c r="AK180" s="118">
        <v>1</v>
      </c>
      <c r="AL180" s="118">
        <v>0</v>
      </c>
      <c r="AM180" s="119">
        <v>10</v>
      </c>
      <c r="AN180" s="5">
        <f>SUM(C180:AM180)</f>
        <v>83</v>
      </c>
    </row>
    <row r="181" spans="1:40" x14ac:dyDescent="0.2">
      <c r="A181" s="271"/>
      <c r="B181" s="102">
        <f t="shared" si="67"/>
        <v>100</v>
      </c>
      <c r="C181" s="113">
        <v>27.3</v>
      </c>
      <c r="D181" s="114">
        <v>15.2</v>
      </c>
      <c r="E181" s="114">
        <v>6.1</v>
      </c>
      <c r="F181" s="114">
        <v>6.1</v>
      </c>
      <c r="G181" s="114">
        <v>12.1</v>
      </c>
      <c r="H181" s="114">
        <v>9.1</v>
      </c>
      <c r="I181" s="114">
        <v>15.2</v>
      </c>
      <c r="J181" s="114">
        <v>12.1</v>
      </c>
      <c r="K181" s="114">
        <v>6.1</v>
      </c>
      <c r="L181" s="114">
        <v>6.1</v>
      </c>
      <c r="M181" s="114">
        <v>3</v>
      </c>
      <c r="N181" s="114">
        <v>9.1</v>
      </c>
      <c r="O181" s="114">
        <v>0</v>
      </c>
      <c r="P181" s="114">
        <v>6.1</v>
      </c>
      <c r="Q181" s="114">
        <v>0</v>
      </c>
      <c r="R181" s="114">
        <v>12.1</v>
      </c>
      <c r="S181" s="114">
        <v>12.1</v>
      </c>
      <c r="T181" s="114">
        <v>3</v>
      </c>
      <c r="U181" s="114">
        <v>9.1</v>
      </c>
      <c r="V181" s="114">
        <v>3</v>
      </c>
      <c r="W181" s="114">
        <v>6.1</v>
      </c>
      <c r="X181" s="114">
        <v>6.1</v>
      </c>
      <c r="Y181" s="114">
        <v>9.1</v>
      </c>
      <c r="Z181" s="114">
        <v>3</v>
      </c>
      <c r="AA181" s="114">
        <v>0</v>
      </c>
      <c r="AB181" s="114">
        <v>3</v>
      </c>
      <c r="AC181" s="114">
        <v>6.1</v>
      </c>
      <c r="AD181" s="114">
        <v>6.1</v>
      </c>
      <c r="AE181" s="114">
        <v>0</v>
      </c>
      <c r="AF181" s="114">
        <v>3</v>
      </c>
      <c r="AG181" s="114">
        <v>3</v>
      </c>
      <c r="AH181" s="114">
        <v>0</v>
      </c>
      <c r="AI181" s="114">
        <v>0</v>
      </c>
      <c r="AJ181" s="114">
        <v>0</v>
      </c>
      <c r="AK181" s="114">
        <v>3</v>
      </c>
      <c r="AL181" s="114">
        <v>0</v>
      </c>
      <c r="AM181" s="116">
        <v>30.3</v>
      </c>
      <c r="AN181" s="179"/>
    </row>
    <row r="182" spans="1:40" x14ac:dyDescent="0.2">
      <c r="A182" s="172"/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3"/>
      <c r="AK182" s="173"/>
      <c r="AL182" s="173"/>
      <c r="AM182" s="173"/>
      <c r="AN182" s="179"/>
    </row>
    <row r="183" spans="1:40" x14ac:dyDescent="0.2">
      <c r="A183" s="24" t="s">
        <v>2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N183" s="179"/>
    </row>
    <row r="184" spans="1:40" ht="12.75" customHeight="1" x14ac:dyDescent="0.2">
      <c r="A184" s="6" t="s">
        <v>354</v>
      </c>
      <c r="B184" s="4"/>
      <c r="C184" s="25">
        <v>1</v>
      </c>
      <c r="D184" s="25">
        <v>2</v>
      </c>
      <c r="E184" s="25">
        <v>3</v>
      </c>
      <c r="F184" s="25">
        <v>4</v>
      </c>
      <c r="G184" s="25">
        <v>5</v>
      </c>
      <c r="H184" s="25">
        <v>6</v>
      </c>
      <c r="I184" s="25">
        <v>7</v>
      </c>
      <c r="J184" s="25">
        <v>8</v>
      </c>
      <c r="K184" s="25">
        <v>9</v>
      </c>
      <c r="L184" s="25">
        <v>10</v>
      </c>
      <c r="M184" s="25"/>
    </row>
    <row r="185" spans="1:40" ht="32.4" x14ac:dyDescent="0.2">
      <c r="A185" s="10" t="str">
        <f>A137</f>
        <v>【職業別】</v>
      </c>
      <c r="B185" s="47" t="str">
        <f>B122</f>
        <v>調査数</v>
      </c>
      <c r="C185" s="48" t="str">
        <f t="shared" ref="C185:L185" si="68">C161</f>
        <v>防災対策</v>
      </c>
      <c r="D185" s="49" t="str">
        <f t="shared" si="68"/>
        <v>道路整備・維持管理</v>
      </c>
      <c r="E185" s="49" t="str">
        <f t="shared" si="68"/>
        <v>高齢者福祉</v>
      </c>
      <c r="F185" s="49" t="str">
        <f t="shared" si="68"/>
        <v>地域医療の確保</v>
      </c>
      <c r="G185" s="49" t="str">
        <f t="shared" si="68"/>
        <v>観光振興</v>
      </c>
      <c r="H185" s="49" t="str">
        <f t="shared" si="68"/>
        <v>河川整備・維持管理</v>
      </c>
      <c r="I185" s="50" t="str">
        <f t="shared" si="68"/>
        <v>防犯・交通安全対策</v>
      </c>
      <c r="J185" s="49" t="str">
        <f t="shared" si="68"/>
        <v>自然環境保全</v>
      </c>
      <c r="K185" s="50" t="str">
        <f t="shared" si="68"/>
        <v>健康増進</v>
      </c>
      <c r="L185" s="51" t="str">
        <f t="shared" si="68"/>
        <v>廃棄物対策</v>
      </c>
    </row>
    <row r="186" spans="1:40" ht="12.75" customHeight="1" x14ac:dyDescent="0.2">
      <c r="A186" s="270" t="str">
        <f>A138</f>
        <v>全体（n = 1,699 ）　</v>
      </c>
      <c r="B186" s="101">
        <f t="shared" ref="B186:B205" si="69">B138</f>
        <v>1699</v>
      </c>
      <c r="C186" s="109">
        <f t="shared" ref="C186:L186" si="70">C162</f>
        <v>436</v>
      </c>
      <c r="D186" s="110">
        <f t="shared" si="70"/>
        <v>253</v>
      </c>
      <c r="E186" s="110">
        <f t="shared" si="70"/>
        <v>246</v>
      </c>
      <c r="F186" s="110">
        <f t="shared" si="70"/>
        <v>219</v>
      </c>
      <c r="G186" s="110">
        <f t="shared" si="70"/>
        <v>211</v>
      </c>
      <c r="H186" s="110">
        <f t="shared" si="70"/>
        <v>211</v>
      </c>
      <c r="I186" s="111">
        <f t="shared" si="70"/>
        <v>208</v>
      </c>
      <c r="J186" s="110">
        <f t="shared" si="70"/>
        <v>207</v>
      </c>
      <c r="K186" s="111">
        <f t="shared" si="70"/>
        <v>197</v>
      </c>
      <c r="L186" s="112">
        <f t="shared" si="70"/>
        <v>189</v>
      </c>
    </row>
    <row r="187" spans="1:40" ht="12.75" customHeight="1" x14ac:dyDescent="0.2">
      <c r="A187" s="271"/>
      <c r="B187" s="102">
        <f t="shared" si="69"/>
        <v>100</v>
      </c>
      <c r="C187" s="113">
        <f t="shared" ref="C187:L187" si="71">C163</f>
        <v>25.7</v>
      </c>
      <c r="D187" s="114">
        <f t="shared" si="71"/>
        <v>14.9</v>
      </c>
      <c r="E187" s="114">
        <f t="shared" si="71"/>
        <v>14.5</v>
      </c>
      <c r="F187" s="114">
        <f t="shared" si="71"/>
        <v>12.9</v>
      </c>
      <c r="G187" s="114">
        <f t="shared" si="71"/>
        <v>12.4</v>
      </c>
      <c r="H187" s="114">
        <f t="shared" si="71"/>
        <v>12.4</v>
      </c>
      <c r="I187" s="115">
        <f t="shared" si="71"/>
        <v>12.2</v>
      </c>
      <c r="J187" s="114">
        <f t="shared" si="71"/>
        <v>12.2</v>
      </c>
      <c r="K187" s="115">
        <f t="shared" si="71"/>
        <v>11.6</v>
      </c>
      <c r="L187" s="116">
        <f t="shared" si="71"/>
        <v>11.1</v>
      </c>
    </row>
    <row r="188" spans="1:40" ht="12.75" customHeight="1" x14ac:dyDescent="0.2">
      <c r="A188" s="270" t="str">
        <f>A140</f>
        <v>自営業（n = 123 ）　</v>
      </c>
      <c r="B188" s="101">
        <f t="shared" si="69"/>
        <v>123</v>
      </c>
      <c r="C188" s="117">
        <f t="shared" ref="C188:L188" si="72">C164</f>
        <v>29</v>
      </c>
      <c r="D188" s="118">
        <f t="shared" si="72"/>
        <v>8</v>
      </c>
      <c r="E188" s="118">
        <f t="shared" si="72"/>
        <v>17</v>
      </c>
      <c r="F188" s="118">
        <f t="shared" si="72"/>
        <v>18</v>
      </c>
      <c r="G188" s="118">
        <f t="shared" si="72"/>
        <v>13</v>
      </c>
      <c r="H188" s="118">
        <f t="shared" si="72"/>
        <v>18</v>
      </c>
      <c r="I188" s="128">
        <f t="shared" si="72"/>
        <v>13</v>
      </c>
      <c r="J188" s="118">
        <f t="shared" si="72"/>
        <v>16</v>
      </c>
      <c r="K188" s="128">
        <f t="shared" si="72"/>
        <v>12</v>
      </c>
      <c r="L188" s="119">
        <f t="shared" si="72"/>
        <v>13</v>
      </c>
    </row>
    <row r="189" spans="1:40" ht="13.5" customHeight="1" x14ac:dyDescent="0.2">
      <c r="A189" s="271"/>
      <c r="B189" s="102">
        <f t="shared" si="69"/>
        <v>100</v>
      </c>
      <c r="C189" s="113">
        <f t="shared" ref="C189:L189" si="73">C165</f>
        <v>23.6</v>
      </c>
      <c r="D189" s="114">
        <f t="shared" si="73"/>
        <v>6.5</v>
      </c>
      <c r="E189" s="114">
        <f t="shared" si="73"/>
        <v>13.8</v>
      </c>
      <c r="F189" s="114">
        <f t="shared" si="73"/>
        <v>14.6</v>
      </c>
      <c r="G189" s="114">
        <f t="shared" si="73"/>
        <v>10.6</v>
      </c>
      <c r="H189" s="114">
        <f t="shared" si="73"/>
        <v>14.6</v>
      </c>
      <c r="I189" s="115">
        <f t="shared" si="73"/>
        <v>10.6</v>
      </c>
      <c r="J189" s="114">
        <f t="shared" si="73"/>
        <v>13</v>
      </c>
      <c r="K189" s="115">
        <f t="shared" si="73"/>
        <v>9.8000000000000007</v>
      </c>
      <c r="L189" s="116">
        <f t="shared" si="73"/>
        <v>10.6</v>
      </c>
    </row>
    <row r="190" spans="1:40" ht="13.5" customHeight="1" x14ac:dyDescent="0.2">
      <c r="A190" s="270" t="str">
        <f>A142</f>
        <v>自由業(※1)（n = 24 ）　</v>
      </c>
      <c r="B190" s="101">
        <f t="shared" si="69"/>
        <v>24</v>
      </c>
      <c r="C190" s="117">
        <f t="shared" ref="C190:L190" si="74">C166</f>
        <v>5</v>
      </c>
      <c r="D190" s="118">
        <f t="shared" si="74"/>
        <v>5</v>
      </c>
      <c r="E190" s="118">
        <f t="shared" si="74"/>
        <v>5</v>
      </c>
      <c r="F190" s="118">
        <f t="shared" si="74"/>
        <v>5</v>
      </c>
      <c r="G190" s="118">
        <f t="shared" si="74"/>
        <v>3</v>
      </c>
      <c r="H190" s="118">
        <f t="shared" si="74"/>
        <v>4</v>
      </c>
      <c r="I190" s="128">
        <f t="shared" si="74"/>
        <v>2</v>
      </c>
      <c r="J190" s="118">
        <f t="shared" si="74"/>
        <v>2</v>
      </c>
      <c r="K190" s="128">
        <f t="shared" si="74"/>
        <v>5</v>
      </c>
      <c r="L190" s="119">
        <f t="shared" si="74"/>
        <v>3</v>
      </c>
    </row>
    <row r="191" spans="1:40" ht="13.5" customHeight="1" x14ac:dyDescent="0.2">
      <c r="A191" s="271"/>
      <c r="B191" s="102">
        <f t="shared" si="69"/>
        <v>100</v>
      </c>
      <c r="C191" s="113">
        <f t="shared" ref="C191:L191" si="75">C167</f>
        <v>20.8</v>
      </c>
      <c r="D191" s="114">
        <f t="shared" si="75"/>
        <v>20.8</v>
      </c>
      <c r="E191" s="114">
        <f t="shared" si="75"/>
        <v>20.8</v>
      </c>
      <c r="F191" s="114">
        <f t="shared" si="75"/>
        <v>20.8</v>
      </c>
      <c r="G191" s="114">
        <f t="shared" si="75"/>
        <v>12.5</v>
      </c>
      <c r="H191" s="114">
        <f t="shared" si="75"/>
        <v>16.7</v>
      </c>
      <c r="I191" s="115">
        <f t="shared" si="75"/>
        <v>8.3000000000000007</v>
      </c>
      <c r="J191" s="114">
        <f t="shared" si="75"/>
        <v>8.3000000000000007</v>
      </c>
      <c r="K191" s="115">
        <f t="shared" si="75"/>
        <v>20.8</v>
      </c>
      <c r="L191" s="116">
        <f t="shared" si="75"/>
        <v>12.5</v>
      </c>
    </row>
    <row r="192" spans="1:40" ht="13.5" customHeight="1" x14ac:dyDescent="0.2">
      <c r="A192" s="270" t="str">
        <f>A144</f>
        <v>会社・団体役員（n = 161 ）　</v>
      </c>
      <c r="B192" s="101">
        <f t="shared" si="69"/>
        <v>161</v>
      </c>
      <c r="C192" s="117">
        <f t="shared" ref="C192:L192" si="76">C168</f>
        <v>39</v>
      </c>
      <c r="D192" s="118">
        <f t="shared" si="76"/>
        <v>16</v>
      </c>
      <c r="E192" s="118">
        <f t="shared" si="76"/>
        <v>14</v>
      </c>
      <c r="F192" s="118">
        <f t="shared" si="76"/>
        <v>16</v>
      </c>
      <c r="G192" s="118">
        <f t="shared" si="76"/>
        <v>18</v>
      </c>
      <c r="H192" s="118">
        <f t="shared" si="76"/>
        <v>28</v>
      </c>
      <c r="I192" s="128">
        <f t="shared" si="76"/>
        <v>19</v>
      </c>
      <c r="J192" s="118">
        <f t="shared" si="76"/>
        <v>19</v>
      </c>
      <c r="K192" s="128">
        <f t="shared" si="76"/>
        <v>13</v>
      </c>
      <c r="L192" s="119">
        <f t="shared" si="76"/>
        <v>13</v>
      </c>
    </row>
    <row r="193" spans="1:35" x14ac:dyDescent="0.2">
      <c r="A193" s="271"/>
      <c r="B193" s="102">
        <f t="shared" si="69"/>
        <v>100</v>
      </c>
      <c r="C193" s="113">
        <f t="shared" ref="C193:L193" si="77">C169</f>
        <v>24.2</v>
      </c>
      <c r="D193" s="114">
        <f t="shared" si="77"/>
        <v>9.9</v>
      </c>
      <c r="E193" s="114">
        <f t="shared" si="77"/>
        <v>8.6999999999999993</v>
      </c>
      <c r="F193" s="114">
        <f t="shared" si="77"/>
        <v>9.9</v>
      </c>
      <c r="G193" s="114">
        <f t="shared" si="77"/>
        <v>11.2</v>
      </c>
      <c r="H193" s="114">
        <f t="shared" si="77"/>
        <v>17.399999999999999</v>
      </c>
      <c r="I193" s="115">
        <f t="shared" si="77"/>
        <v>11.8</v>
      </c>
      <c r="J193" s="114">
        <f t="shared" si="77"/>
        <v>11.8</v>
      </c>
      <c r="K193" s="115">
        <f t="shared" si="77"/>
        <v>8.1</v>
      </c>
      <c r="L193" s="116">
        <f t="shared" si="77"/>
        <v>8.1</v>
      </c>
    </row>
    <row r="194" spans="1:35" x14ac:dyDescent="0.2">
      <c r="A194" s="270" t="str">
        <f>A146</f>
        <v>正規の従業員・職員（n = 403 ）　</v>
      </c>
      <c r="B194" s="101">
        <f t="shared" si="69"/>
        <v>403</v>
      </c>
      <c r="C194" s="117">
        <f t="shared" ref="C194:L194" si="78">C170</f>
        <v>111</v>
      </c>
      <c r="D194" s="118">
        <f t="shared" si="78"/>
        <v>73</v>
      </c>
      <c r="E194" s="118">
        <f t="shared" si="78"/>
        <v>41</v>
      </c>
      <c r="F194" s="118">
        <f t="shared" si="78"/>
        <v>40</v>
      </c>
      <c r="G194" s="118">
        <f t="shared" si="78"/>
        <v>56</v>
      </c>
      <c r="H194" s="118">
        <f t="shared" si="78"/>
        <v>64</v>
      </c>
      <c r="I194" s="128">
        <f t="shared" si="78"/>
        <v>48</v>
      </c>
      <c r="J194" s="118">
        <f t="shared" si="78"/>
        <v>46</v>
      </c>
      <c r="K194" s="128">
        <f t="shared" si="78"/>
        <v>30</v>
      </c>
      <c r="L194" s="119">
        <f t="shared" si="78"/>
        <v>32</v>
      </c>
    </row>
    <row r="195" spans="1:35" x14ac:dyDescent="0.2">
      <c r="A195" s="271"/>
      <c r="B195" s="102">
        <f t="shared" si="69"/>
        <v>100</v>
      </c>
      <c r="C195" s="113">
        <f t="shared" ref="C195:L195" si="79">C171</f>
        <v>27.5</v>
      </c>
      <c r="D195" s="114">
        <f t="shared" si="79"/>
        <v>18.100000000000001</v>
      </c>
      <c r="E195" s="114">
        <f t="shared" si="79"/>
        <v>10.199999999999999</v>
      </c>
      <c r="F195" s="114">
        <f t="shared" si="79"/>
        <v>9.9</v>
      </c>
      <c r="G195" s="114">
        <f t="shared" si="79"/>
        <v>13.9</v>
      </c>
      <c r="H195" s="114">
        <f t="shared" si="79"/>
        <v>15.9</v>
      </c>
      <c r="I195" s="115">
        <f t="shared" si="79"/>
        <v>11.9</v>
      </c>
      <c r="J195" s="114">
        <f t="shared" si="79"/>
        <v>11.4</v>
      </c>
      <c r="K195" s="115">
        <f t="shared" si="79"/>
        <v>7.4</v>
      </c>
      <c r="L195" s="116">
        <f t="shared" si="79"/>
        <v>7.9</v>
      </c>
    </row>
    <row r="196" spans="1:35" ht="13.5" customHeight="1" x14ac:dyDescent="0.2">
      <c r="A196" s="270" t="str">
        <f>A148</f>
        <v>パートタイム・アルバイト・派遣（n = 310 ）　</v>
      </c>
      <c r="B196" s="101">
        <f t="shared" si="69"/>
        <v>310</v>
      </c>
      <c r="C196" s="117">
        <f t="shared" ref="C196:L196" si="80">C172</f>
        <v>79</v>
      </c>
      <c r="D196" s="118">
        <f t="shared" si="80"/>
        <v>44</v>
      </c>
      <c r="E196" s="118">
        <f t="shared" si="80"/>
        <v>42</v>
      </c>
      <c r="F196" s="118">
        <f t="shared" si="80"/>
        <v>40</v>
      </c>
      <c r="G196" s="118">
        <f t="shared" si="80"/>
        <v>44</v>
      </c>
      <c r="H196" s="118">
        <f t="shared" si="80"/>
        <v>33</v>
      </c>
      <c r="I196" s="128">
        <f t="shared" si="80"/>
        <v>36</v>
      </c>
      <c r="J196" s="118">
        <f t="shared" si="80"/>
        <v>36</v>
      </c>
      <c r="K196" s="128">
        <f t="shared" si="80"/>
        <v>42</v>
      </c>
      <c r="L196" s="119">
        <f t="shared" si="80"/>
        <v>35</v>
      </c>
    </row>
    <row r="197" spans="1:35" ht="13.5" customHeight="1" x14ac:dyDescent="0.2">
      <c r="A197" s="271"/>
      <c r="B197" s="102">
        <f t="shared" si="69"/>
        <v>100</v>
      </c>
      <c r="C197" s="113">
        <f t="shared" ref="C197:L197" si="81">C173</f>
        <v>25.5</v>
      </c>
      <c r="D197" s="114">
        <f t="shared" si="81"/>
        <v>14.2</v>
      </c>
      <c r="E197" s="114">
        <f t="shared" si="81"/>
        <v>13.5</v>
      </c>
      <c r="F197" s="114">
        <f t="shared" si="81"/>
        <v>12.9</v>
      </c>
      <c r="G197" s="114">
        <f t="shared" si="81"/>
        <v>14.2</v>
      </c>
      <c r="H197" s="114">
        <f t="shared" si="81"/>
        <v>10.6</v>
      </c>
      <c r="I197" s="115">
        <f t="shared" si="81"/>
        <v>11.6</v>
      </c>
      <c r="J197" s="114">
        <f t="shared" si="81"/>
        <v>11.6</v>
      </c>
      <c r="K197" s="115">
        <f t="shared" si="81"/>
        <v>13.5</v>
      </c>
      <c r="L197" s="116">
        <f t="shared" si="81"/>
        <v>11.3</v>
      </c>
    </row>
    <row r="198" spans="1:35" ht="13.5" customHeight="1" x14ac:dyDescent="0.2">
      <c r="A198" s="270" t="str">
        <f>A150</f>
        <v>学生（n = 38 ）　</v>
      </c>
      <c r="B198" s="101">
        <f t="shared" si="69"/>
        <v>38</v>
      </c>
      <c r="C198" s="117">
        <f t="shared" ref="C198:L198" si="82">C174</f>
        <v>8</v>
      </c>
      <c r="D198" s="118">
        <f t="shared" si="82"/>
        <v>6</v>
      </c>
      <c r="E198" s="118">
        <f t="shared" si="82"/>
        <v>6</v>
      </c>
      <c r="F198" s="118">
        <f t="shared" si="82"/>
        <v>2</v>
      </c>
      <c r="G198" s="118">
        <f t="shared" si="82"/>
        <v>4</v>
      </c>
      <c r="H198" s="118">
        <f t="shared" si="82"/>
        <v>3</v>
      </c>
      <c r="I198" s="128">
        <f t="shared" si="82"/>
        <v>5</v>
      </c>
      <c r="J198" s="118">
        <f t="shared" si="82"/>
        <v>12</v>
      </c>
      <c r="K198" s="128">
        <f t="shared" si="82"/>
        <v>12</v>
      </c>
      <c r="L198" s="119">
        <f t="shared" si="82"/>
        <v>7</v>
      </c>
    </row>
    <row r="199" spans="1:35" ht="13.5" customHeight="1" x14ac:dyDescent="0.2">
      <c r="A199" s="271"/>
      <c r="B199" s="102">
        <f t="shared" si="69"/>
        <v>100</v>
      </c>
      <c r="C199" s="113">
        <f t="shared" ref="C199:L199" si="83">C175</f>
        <v>21.1</v>
      </c>
      <c r="D199" s="114">
        <f t="shared" si="83"/>
        <v>15.8</v>
      </c>
      <c r="E199" s="114">
        <f t="shared" si="83"/>
        <v>15.8</v>
      </c>
      <c r="F199" s="114">
        <f t="shared" si="83"/>
        <v>5.3</v>
      </c>
      <c r="G199" s="114">
        <f t="shared" si="83"/>
        <v>10.5</v>
      </c>
      <c r="H199" s="114">
        <f t="shared" si="83"/>
        <v>7.9</v>
      </c>
      <c r="I199" s="115">
        <f t="shared" si="83"/>
        <v>13.2</v>
      </c>
      <c r="J199" s="114">
        <f t="shared" si="83"/>
        <v>31.6</v>
      </c>
      <c r="K199" s="115">
        <f t="shared" si="83"/>
        <v>31.6</v>
      </c>
      <c r="L199" s="116">
        <f t="shared" si="83"/>
        <v>18.399999999999999</v>
      </c>
    </row>
    <row r="200" spans="1:35" ht="13.5" customHeight="1" x14ac:dyDescent="0.2">
      <c r="A200" s="270" t="str">
        <f>A152</f>
        <v>家事従事（n = 165 ）　</v>
      </c>
      <c r="B200" s="101">
        <f t="shared" si="69"/>
        <v>165</v>
      </c>
      <c r="C200" s="117">
        <f t="shared" ref="C200:L200" si="84">C176</f>
        <v>52</v>
      </c>
      <c r="D200" s="118">
        <f t="shared" si="84"/>
        <v>27</v>
      </c>
      <c r="E200" s="118">
        <f t="shared" si="84"/>
        <v>29</v>
      </c>
      <c r="F200" s="118">
        <f t="shared" si="84"/>
        <v>25</v>
      </c>
      <c r="G200" s="118">
        <f t="shared" si="84"/>
        <v>22</v>
      </c>
      <c r="H200" s="118">
        <f t="shared" si="84"/>
        <v>15</v>
      </c>
      <c r="I200" s="128">
        <f t="shared" si="84"/>
        <v>19</v>
      </c>
      <c r="J200" s="118">
        <f t="shared" si="84"/>
        <v>22</v>
      </c>
      <c r="K200" s="128">
        <f t="shared" si="84"/>
        <v>28</v>
      </c>
      <c r="L200" s="119">
        <f t="shared" si="84"/>
        <v>26</v>
      </c>
    </row>
    <row r="201" spans="1:35" ht="13.5" customHeight="1" x14ac:dyDescent="0.2">
      <c r="A201" s="271"/>
      <c r="B201" s="102">
        <f t="shared" si="69"/>
        <v>100</v>
      </c>
      <c r="C201" s="113">
        <f t="shared" ref="C201:L201" si="85">C177</f>
        <v>31.5</v>
      </c>
      <c r="D201" s="114">
        <f t="shared" si="85"/>
        <v>16.399999999999999</v>
      </c>
      <c r="E201" s="114">
        <f t="shared" si="85"/>
        <v>17.600000000000001</v>
      </c>
      <c r="F201" s="114">
        <f t="shared" si="85"/>
        <v>15.2</v>
      </c>
      <c r="G201" s="114">
        <f t="shared" si="85"/>
        <v>13.3</v>
      </c>
      <c r="H201" s="114">
        <f t="shared" si="85"/>
        <v>9.1</v>
      </c>
      <c r="I201" s="115">
        <f t="shared" si="85"/>
        <v>11.5</v>
      </c>
      <c r="J201" s="114">
        <f t="shared" si="85"/>
        <v>13.3</v>
      </c>
      <c r="K201" s="115">
        <f t="shared" si="85"/>
        <v>17</v>
      </c>
      <c r="L201" s="116">
        <f t="shared" si="85"/>
        <v>15.8</v>
      </c>
    </row>
    <row r="202" spans="1:35" ht="13.5" customHeight="1" x14ac:dyDescent="0.2">
      <c r="A202" s="270" t="str">
        <f>A154</f>
        <v>無職（n = 413 ）　</v>
      </c>
      <c r="B202" s="101">
        <f t="shared" si="69"/>
        <v>413</v>
      </c>
      <c r="C202" s="117">
        <f t="shared" ref="C202:L202" si="86">C178</f>
        <v>100</v>
      </c>
      <c r="D202" s="118">
        <f t="shared" si="86"/>
        <v>67</v>
      </c>
      <c r="E202" s="118">
        <f t="shared" si="86"/>
        <v>83</v>
      </c>
      <c r="F202" s="118">
        <f t="shared" si="86"/>
        <v>68</v>
      </c>
      <c r="G202" s="118">
        <f t="shared" si="86"/>
        <v>47</v>
      </c>
      <c r="H202" s="118">
        <f t="shared" si="86"/>
        <v>42</v>
      </c>
      <c r="I202" s="128">
        <f t="shared" si="86"/>
        <v>58</v>
      </c>
      <c r="J202" s="118">
        <f t="shared" si="86"/>
        <v>50</v>
      </c>
      <c r="K202" s="128">
        <f t="shared" si="86"/>
        <v>50</v>
      </c>
      <c r="L202" s="119">
        <f t="shared" si="86"/>
        <v>55</v>
      </c>
    </row>
    <row r="203" spans="1:35" x14ac:dyDescent="0.2">
      <c r="A203" s="271"/>
      <c r="B203" s="102">
        <f t="shared" si="69"/>
        <v>100</v>
      </c>
      <c r="C203" s="113">
        <f t="shared" ref="C203:L203" si="87">C179</f>
        <v>24.2</v>
      </c>
      <c r="D203" s="114">
        <f t="shared" si="87"/>
        <v>16.2</v>
      </c>
      <c r="E203" s="114">
        <f t="shared" si="87"/>
        <v>20.100000000000001</v>
      </c>
      <c r="F203" s="114">
        <f t="shared" si="87"/>
        <v>16.5</v>
      </c>
      <c r="G203" s="114">
        <f t="shared" si="87"/>
        <v>11.4</v>
      </c>
      <c r="H203" s="114">
        <f t="shared" si="87"/>
        <v>10.199999999999999</v>
      </c>
      <c r="I203" s="115">
        <f t="shared" si="87"/>
        <v>14</v>
      </c>
      <c r="J203" s="114">
        <f t="shared" si="87"/>
        <v>12.1</v>
      </c>
      <c r="K203" s="115">
        <f t="shared" si="87"/>
        <v>12.1</v>
      </c>
      <c r="L203" s="116">
        <f t="shared" si="87"/>
        <v>13.3</v>
      </c>
    </row>
    <row r="204" spans="1:35" x14ac:dyDescent="0.2">
      <c r="A204" s="270" t="str">
        <f>A156</f>
        <v>その他（n = 33 ）　</v>
      </c>
      <c r="B204" s="101">
        <f t="shared" si="69"/>
        <v>33</v>
      </c>
      <c r="C204" s="117">
        <f t="shared" ref="C204:L204" si="88">C180</f>
        <v>9</v>
      </c>
      <c r="D204" s="118">
        <f t="shared" si="88"/>
        <v>5</v>
      </c>
      <c r="E204" s="118">
        <f t="shared" si="88"/>
        <v>2</v>
      </c>
      <c r="F204" s="118">
        <f t="shared" si="88"/>
        <v>2</v>
      </c>
      <c r="G204" s="118">
        <f t="shared" si="88"/>
        <v>4</v>
      </c>
      <c r="H204" s="118">
        <f t="shared" si="88"/>
        <v>3</v>
      </c>
      <c r="I204" s="128">
        <f t="shared" si="88"/>
        <v>5</v>
      </c>
      <c r="J204" s="118">
        <f t="shared" si="88"/>
        <v>4</v>
      </c>
      <c r="K204" s="128">
        <f t="shared" si="88"/>
        <v>2</v>
      </c>
      <c r="L204" s="119">
        <f t="shared" si="88"/>
        <v>2</v>
      </c>
    </row>
    <row r="205" spans="1:35" x14ac:dyDescent="0.2">
      <c r="A205" s="271"/>
      <c r="B205" s="102">
        <f t="shared" si="69"/>
        <v>100</v>
      </c>
      <c r="C205" s="113">
        <f t="shared" ref="C205:L205" si="89">C181</f>
        <v>27.3</v>
      </c>
      <c r="D205" s="114">
        <f t="shared" si="89"/>
        <v>15.2</v>
      </c>
      <c r="E205" s="114">
        <f t="shared" si="89"/>
        <v>6.1</v>
      </c>
      <c r="F205" s="114">
        <f t="shared" si="89"/>
        <v>6.1</v>
      </c>
      <c r="G205" s="114">
        <f t="shared" si="89"/>
        <v>12.1</v>
      </c>
      <c r="H205" s="114">
        <f t="shared" si="89"/>
        <v>9.1</v>
      </c>
      <c r="I205" s="115">
        <f t="shared" si="89"/>
        <v>15.2</v>
      </c>
      <c r="J205" s="114">
        <f t="shared" si="89"/>
        <v>12.1</v>
      </c>
      <c r="K205" s="115">
        <f t="shared" si="89"/>
        <v>6.1</v>
      </c>
      <c r="L205" s="116">
        <f t="shared" si="89"/>
        <v>6.1</v>
      </c>
    </row>
    <row r="206" spans="1:35" x14ac:dyDescent="0.2">
      <c r="A206" s="247" t="s">
        <v>2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</row>
    <row r="207" spans="1:35" ht="12.75" customHeight="1" x14ac:dyDescent="0.2">
      <c r="A207" s="246" t="s">
        <v>357</v>
      </c>
      <c r="B207" s="4"/>
      <c r="C207" s="25">
        <v>1</v>
      </c>
      <c r="D207" s="25">
        <v>2</v>
      </c>
      <c r="E207" s="25">
        <v>3</v>
      </c>
      <c r="F207" s="25">
        <v>4</v>
      </c>
      <c r="G207" s="25">
        <v>5</v>
      </c>
      <c r="H207" s="25">
        <v>6</v>
      </c>
      <c r="I207" s="25">
        <v>7</v>
      </c>
      <c r="J207" s="25">
        <v>8</v>
      </c>
      <c r="K207" s="25">
        <v>9</v>
      </c>
      <c r="L207" s="25">
        <v>10</v>
      </c>
      <c r="M207" s="25"/>
      <c r="P207" s="160">
        <v>1</v>
      </c>
      <c r="Q207" s="160">
        <v>2</v>
      </c>
      <c r="R207" s="160">
        <v>3</v>
      </c>
      <c r="S207" s="160">
        <v>4</v>
      </c>
      <c r="T207" s="160">
        <v>5</v>
      </c>
      <c r="U207" s="160">
        <v>6</v>
      </c>
      <c r="V207" s="160">
        <v>7</v>
      </c>
      <c r="W207" s="160">
        <v>8</v>
      </c>
      <c r="X207" s="160">
        <v>9</v>
      </c>
      <c r="Y207" s="160">
        <v>10</v>
      </c>
      <c r="Z207" s="160"/>
    </row>
    <row r="208" spans="1:35" ht="32.4" x14ac:dyDescent="0.2">
      <c r="A208" s="10" t="str">
        <f t="shared" ref="A208:L208" si="90">A185</f>
        <v>【職業別】</v>
      </c>
      <c r="B208" s="47" t="str">
        <f t="shared" si="90"/>
        <v>調査数</v>
      </c>
      <c r="C208" s="48" t="str">
        <f t="shared" si="90"/>
        <v>防災対策</v>
      </c>
      <c r="D208" s="49" t="str">
        <f t="shared" si="90"/>
        <v>道路整備・維持管理</v>
      </c>
      <c r="E208" s="49" t="str">
        <f t="shared" si="90"/>
        <v>高齢者福祉</v>
      </c>
      <c r="F208" s="49" t="str">
        <f t="shared" si="90"/>
        <v>地域医療の確保</v>
      </c>
      <c r="G208" s="49" t="str">
        <f t="shared" si="90"/>
        <v>観光振興</v>
      </c>
      <c r="H208" s="49" t="str">
        <f t="shared" si="90"/>
        <v>河川整備・維持管理</v>
      </c>
      <c r="I208" s="50" t="str">
        <f t="shared" si="90"/>
        <v>防犯・交通安全対策</v>
      </c>
      <c r="J208" s="49" t="str">
        <f t="shared" si="90"/>
        <v>自然環境保全</v>
      </c>
      <c r="K208" s="50" t="str">
        <f t="shared" si="90"/>
        <v>健康増進</v>
      </c>
      <c r="L208" s="51" t="str">
        <f t="shared" si="90"/>
        <v>廃棄物対策</v>
      </c>
      <c r="M208" s="238" t="s">
        <v>32</v>
      </c>
      <c r="N208" s="10" t="str">
        <f>A208</f>
        <v>【職業別】</v>
      </c>
      <c r="O208" s="48" t="str">
        <f t="shared" ref="O208:X208" si="91">C208</f>
        <v>防災対策</v>
      </c>
      <c r="P208" s="49" t="str">
        <f t="shared" si="91"/>
        <v>道路整備・維持管理</v>
      </c>
      <c r="Q208" s="49" t="str">
        <f t="shared" si="91"/>
        <v>高齢者福祉</v>
      </c>
      <c r="R208" s="49" t="str">
        <f t="shared" si="91"/>
        <v>地域医療の確保</v>
      </c>
      <c r="S208" s="245" t="str">
        <f t="shared" si="91"/>
        <v>観光振興</v>
      </c>
      <c r="T208" s="94" t="str">
        <f t="shared" si="91"/>
        <v>河川整備・維持管理</v>
      </c>
      <c r="U208" s="49" t="str">
        <f t="shared" si="91"/>
        <v>防犯・交通安全対策</v>
      </c>
      <c r="V208" s="49" t="str">
        <f t="shared" si="91"/>
        <v>自然環境保全</v>
      </c>
      <c r="W208" s="50" t="str">
        <f t="shared" si="91"/>
        <v>健康増進</v>
      </c>
      <c r="X208" s="51" t="str">
        <f t="shared" si="91"/>
        <v>廃棄物対策</v>
      </c>
      <c r="Y208" s="51"/>
    </row>
    <row r="209" spans="1:25" ht="12.75" customHeight="1" x14ac:dyDescent="0.2">
      <c r="A209" s="270" t="str">
        <f t="shared" ref="A209:L209" si="92">A186</f>
        <v>全体（n = 1,699 ）　</v>
      </c>
      <c r="B209" s="101">
        <f t="shared" si="92"/>
        <v>1699</v>
      </c>
      <c r="C209" s="109">
        <f t="shared" si="92"/>
        <v>436</v>
      </c>
      <c r="D209" s="110">
        <f t="shared" si="92"/>
        <v>253</v>
      </c>
      <c r="E209" s="110">
        <f t="shared" si="92"/>
        <v>246</v>
      </c>
      <c r="F209" s="110">
        <f t="shared" si="92"/>
        <v>219</v>
      </c>
      <c r="G209" s="110">
        <f t="shared" si="92"/>
        <v>211</v>
      </c>
      <c r="H209" s="110">
        <f t="shared" si="92"/>
        <v>211</v>
      </c>
      <c r="I209" s="111">
        <f t="shared" si="92"/>
        <v>208</v>
      </c>
      <c r="J209" s="110">
        <f t="shared" si="92"/>
        <v>207</v>
      </c>
      <c r="K209" s="111">
        <f t="shared" si="92"/>
        <v>197</v>
      </c>
      <c r="L209" s="112">
        <f t="shared" si="92"/>
        <v>189</v>
      </c>
      <c r="M209" s="235">
        <f>SUM($C209:L209)</f>
        <v>2377</v>
      </c>
      <c r="N209" s="81" t="str">
        <f>A211</f>
        <v>自営業（n = 123 ）　</v>
      </c>
      <c r="O209" s="72">
        <f t="shared" ref="O209:X209" si="93">C212</f>
        <v>23.6</v>
      </c>
      <c r="P209" s="73">
        <f t="shared" si="93"/>
        <v>6.5</v>
      </c>
      <c r="Q209" s="73">
        <f t="shared" si="93"/>
        <v>13.8</v>
      </c>
      <c r="R209" s="73">
        <f t="shared" si="93"/>
        <v>14.6</v>
      </c>
      <c r="S209" s="244">
        <f t="shared" si="93"/>
        <v>10.6</v>
      </c>
      <c r="T209" s="96">
        <f t="shared" si="93"/>
        <v>14.6</v>
      </c>
      <c r="U209" s="73">
        <f t="shared" si="93"/>
        <v>10.6</v>
      </c>
      <c r="V209" s="73">
        <f t="shared" si="93"/>
        <v>13</v>
      </c>
      <c r="W209" s="74">
        <f t="shared" si="93"/>
        <v>9.8000000000000007</v>
      </c>
      <c r="X209" s="75">
        <f t="shared" si="93"/>
        <v>10.6</v>
      </c>
      <c r="Y209" s="75"/>
    </row>
    <row r="210" spans="1:25" ht="12.75" customHeight="1" x14ac:dyDescent="0.2">
      <c r="A210" s="271"/>
      <c r="B210" s="102">
        <f t="shared" ref="B210:L210" si="94">B187</f>
        <v>100</v>
      </c>
      <c r="C210" s="113">
        <f t="shared" si="94"/>
        <v>25.7</v>
      </c>
      <c r="D210" s="114">
        <f t="shared" si="94"/>
        <v>14.9</v>
      </c>
      <c r="E210" s="114">
        <f t="shared" si="94"/>
        <v>14.5</v>
      </c>
      <c r="F210" s="114">
        <f t="shared" si="94"/>
        <v>12.9</v>
      </c>
      <c r="G210" s="114">
        <f t="shared" si="94"/>
        <v>12.4</v>
      </c>
      <c r="H210" s="114">
        <f t="shared" si="94"/>
        <v>12.4</v>
      </c>
      <c r="I210" s="115">
        <f t="shared" si="94"/>
        <v>12.2</v>
      </c>
      <c r="J210" s="114">
        <f t="shared" si="94"/>
        <v>12.2</v>
      </c>
      <c r="K210" s="115">
        <f t="shared" si="94"/>
        <v>11.6</v>
      </c>
      <c r="L210" s="116">
        <f t="shared" si="94"/>
        <v>11.1</v>
      </c>
      <c r="M210" s="235"/>
      <c r="N210" s="83" t="str">
        <f>A213</f>
        <v>会社・団体役員（n = 161 ）　</v>
      </c>
      <c r="O210" s="76">
        <f t="shared" ref="O210:X210" si="95">C214</f>
        <v>24.2</v>
      </c>
      <c r="P210" s="77">
        <f t="shared" si="95"/>
        <v>9.9</v>
      </c>
      <c r="Q210" s="77">
        <f t="shared" si="95"/>
        <v>8.6999999999999993</v>
      </c>
      <c r="R210" s="77">
        <f t="shared" si="95"/>
        <v>9.9</v>
      </c>
      <c r="S210" s="243">
        <f t="shared" si="95"/>
        <v>11.2</v>
      </c>
      <c r="T210" s="97">
        <f t="shared" si="95"/>
        <v>17.399999999999999</v>
      </c>
      <c r="U210" s="77">
        <f t="shared" si="95"/>
        <v>11.8</v>
      </c>
      <c r="V210" s="77">
        <f t="shared" si="95"/>
        <v>11.8</v>
      </c>
      <c r="W210" s="78">
        <f t="shared" si="95"/>
        <v>8.1</v>
      </c>
      <c r="X210" s="79">
        <f t="shared" si="95"/>
        <v>8.1</v>
      </c>
      <c r="Y210" s="79"/>
    </row>
    <row r="211" spans="1:25" ht="13.5" customHeight="1" x14ac:dyDescent="0.2">
      <c r="A211" s="270" t="str">
        <f>A188</f>
        <v>自営業（n = 123 ）　</v>
      </c>
      <c r="B211" s="101">
        <f t="shared" ref="B211:L211" si="96">B188</f>
        <v>123</v>
      </c>
      <c r="C211" s="117">
        <f t="shared" si="96"/>
        <v>29</v>
      </c>
      <c r="D211" s="118">
        <f t="shared" si="96"/>
        <v>8</v>
      </c>
      <c r="E211" s="118">
        <f t="shared" si="96"/>
        <v>17</v>
      </c>
      <c r="F211" s="118">
        <f t="shared" si="96"/>
        <v>18</v>
      </c>
      <c r="G211" s="118">
        <f t="shared" si="96"/>
        <v>13</v>
      </c>
      <c r="H211" s="118">
        <f t="shared" si="96"/>
        <v>18</v>
      </c>
      <c r="I211" s="128">
        <f t="shared" si="96"/>
        <v>13</v>
      </c>
      <c r="J211" s="118">
        <f t="shared" si="96"/>
        <v>16</v>
      </c>
      <c r="K211" s="128">
        <f t="shared" si="96"/>
        <v>12</v>
      </c>
      <c r="L211" s="119">
        <f t="shared" si="96"/>
        <v>13</v>
      </c>
      <c r="M211" s="235">
        <f>SUM($C211:L211)</f>
        <v>157</v>
      </c>
      <c r="N211" s="83" t="str">
        <f>A215</f>
        <v>正規の従業員・職員（n = 403 ）　</v>
      </c>
      <c r="O211" s="76">
        <f t="shared" ref="O211:X211" si="97">C216</f>
        <v>27.5</v>
      </c>
      <c r="P211" s="77">
        <f t="shared" si="97"/>
        <v>18.100000000000001</v>
      </c>
      <c r="Q211" s="77">
        <f t="shared" si="97"/>
        <v>10.199999999999999</v>
      </c>
      <c r="R211" s="77">
        <f t="shared" si="97"/>
        <v>9.9</v>
      </c>
      <c r="S211" s="243">
        <f t="shared" si="97"/>
        <v>13.9</v>
      </c>
      <c r="T211" s="97">
        <f t="shared" si="97"/>
        <v>15.9</v>
      </c>
      <c r="U211" s="77">
        <f t="shared" si="97"/>
        <v>11.9</v>
      </c>
      <c r="V211" s="77">
        <f t="shared" si="97"/>
        <v>11.4</v>
      </c>
      <c r="W211" s="78">
        <f t="shared" si="97"/>
        <v>7.4</v>
      </c>
      <c r="X211" s="79">
        <f t="shared" si="97"/>
        <v>7.9</v>
      </c>
      <c r="Y211" s="79"/>
    </row>
    <row r="212" spans="1:25" ht="13.5" customHeight="1" x14ac:dyDescent="0.2">
      <c r="A212" s="271"/>
      <c r="B212" s="102">
        <f t="shared" ref="B212:L212" si="98">B189</f>
        <v>100</v>
      </c>
      <c r="C212" s="113">
        <f t="shared" si="98"/>
        <v>23.6</v>
      </c>
      <c r="D212" s="114">
        <f t="shared" si="98"/>
        <v>6.5</v>
      </c>
      <c r="E212" s="114">
        <f t="shared" si="98"/>
        <v>13.8</v>
      </c>
      <c r="F212" s="114">
        <f t="shared" si="98"/>
        <v>14.6</v>
      </c>
      <c r="G212" s="114">
        <f t="shared" si="98"/>
        <v>10.6</v>
      </c>
      <c r="H212" s="114">
        <f t="shared" si="98"/>
        <v>14.6</v>
      </c>
      <c r="I212" s="115">
        <f t="shared" si="98"/>
        <v>10.6</v>
      </c>
      <c r="J212" s="114">
        <f t="shared" si="98"/>
        <v>13</v>
      </c>
      <c r="K212" s="115">
        <f t="shared" si="98"/>
        <v>9.8000000000000007</v>
      </c>
      <c r="L212" s="116">
        <f t="shared" si="98"/>
        <v>10.6</v>
      </c>
      <c r="M212" s="235"/>
      <c r="N212" s="83" t="str">
        <f>A217</f>
        <v>パートタイム・アルバイト・派遣（n = 310 ）　</v>
      </c>
      <c r="O212" s="76">
        <f t="shared" ref="O212:X212" si="99">C218</f>
        <v>25.5</v>
      </c>
      <c r="P212" s="77">
        <f t="shared" si="99"/>
        <v>14.2</v>
      </c>
      <c r="Q212" s="77">
        <f t="shared" si="99"/>
        <v>13.5</v>
      </c>
      <c r="R212" s="77">
        <f t="shared" si="99"/>
        <v>12.9</v>
      </c>
      <c r="S212" s="243">
        <f t="shared" si="99"/>
        <v>14.2</v>
      </c>
      <c r="T212" s="97">
        <f t="shared" si="99"/>
        <v>10.6</v>
      </c>
      <c r="U212" s="77">
        <f t="shared" si="99"/>
        <v>11.6</v>
      </c>
      <c r="V212" s="77">
        <f t="shared" si="99"/>
        <v>11.6</v>
      </c>
      <c r="W212" s="78">
        <f t="shared" si="99"/>
        <v>13.5</v>
      </c>
      <c r="X212" s="79">
        <f t="shared" si="99"/>
        <v>11.3</v>
      </c>
      <c r="Y212" s="79"/>
    </row>
    <row r="213" spans="1:25" ht="13.5" customHeight="1" x14ac:dyDescent="0.2">
      <c r="A213" s="270" t="str">
        <f t="shared" ref="A213:L213" si="100">A192</f>
        <v>会社・団体役員（n = 161 ）　</v>
      </c>
      <c r="B213" s="101">
        <f t="shared" si="100"/>
        <v>161</v>
      </c>
      <c r="C213" s="117">
        <f t="shared" si="100"/>
        <v>39</v>
      </c>
      <c r="D213" s="118">
        <f t="shared" si="100"/>
        <v>16</v>
      </c>
      <c r="E213" s="118">
        <f t="shared" si="100"/>
        <v>14</v>
      </c>
      <c r="F213" s="118">
        <f t="shared" si="100"/>
        <v>16</v>
      </c>
      <c r="G213" s="118">
        <f t="shared" si="100"/>
        <v>18</v>
      </c>
      <c r="H213" s="118">
        <f t="shared" si="100"/>
        <v>28</v>
      </c>
      <c r="I213" s="128">
        <f t="shared" si="100"/>
        <v>19</v>
      </c>
      <c r="J213" s="118">
        <f t="shared" si="100"/>
        <v>19</v>
      </c>
      <c r="K213" s="128">
        <f t="shared" si="100"/>
        <v>13</v>
      </c>
      <c r="L213" s="119">
        <f t="shared" si="100"/>
        <v>13</v>
      </c>
      <c r="M213" s="237">
        <f>SUM($C213:L213)</f>
        <v>195</v>
      </c>
      <c r="N213" s="83" t="str">
        <f>A219</f>
        <v>家事従事（n = 165 ）　</v>
      </c>
      <c r="O213" s="76">
        <f t="shared" ref="O213:X213" si="101">C220</f>
        <v>31.5</v>
      </c>
      <c r="P213" s="77">
        <f t="shared" si="101"/>
        <v>16.399999999999999</v>
      </c>
      <c r="Q213" s="77">
        <f t="shared" si="101"/>
        <v>17.600000000000001</v>
      </c>
      <c r="R213" s="77">
        <f t="shared" si="101"/>
        <v>15.2</v>
      </c>
      <c r="S213" s="243">
        <f t="shared" si="101"/>
        <v>13.3</v>
      </c>
      <c r="T213" s="97">
        <f t="shared" si="101"/>
        <v>9.1</v>
      </c>
      <c r="U213" s="77">
        <f t="shared" si="101"/>
        <v>11.5</v>
      </c>
      <c r="V213" s="77">
        <f t="shared" si="101"/>
        <v>13.3</v>
      </c>
      <c r="W213" s="78">
        <f t="shared" si="101"/>
        <v>17</v>
      </c>
      <c r="X213" s="79">
        <f t="shared" si="101"/>
        <v>15.8</v>
      </c>
      <c r="Y213" s="79"/>
    </row>
    <row r="214" spans="1:25" ht="13.5" customHeight="1" x14ac:dyDescent="0.2">
      <c r="A214" s="271"/>
      <c r="B214" s="102">
        <f t="shared" ref="B214:L214" si="102">B193</f>
        <v>100</v>
      </c>
      <c r="C214" s="113">
        <f t="shared" si="102"/>
        <v>24.2</v>
      </c>
      <c r="D214" s="114">
        <f t="shared" si="102"/>
        <v>9.9</v>
      </c>
      <c r="E214" s="114">
        <f t="shared" si="102"/>
        <v>8.6999999999999993</v>
      </c>
      <c r="F214" s="114">
        <f t="shared" si="102"/>
        <v>9.9</v>
      </c>
      <c r="G214" s="114">
        <f t="shared" si="102"/>
        <v>11.2</v>
      </c>
      <c r="H214" s="114">
        <f t="shared" si="102"/>
        <v>17.399999999999999</v>
      </c>
      <c r="I214" s="115">
        <f t="shared" si="102"/>
        <v>11.8</v>
      </c>
      <c r="J214" s="114">
        <f t="shared" si="102"/>
        <v>11.8</v>
      </c>
      <c r="K214" s="115">
        <f t="shared" si="102"/>
        <v>8.1</v>
      </c>
      <c r="L214" s="116">
        <f t="shared" si="102"/>
        <v>8.1</v>
      </c>
      <c r="M214" s="237"/>
      <c r="N214" s="83" t="str">
        <f>A221</f>
        <v>無職（n = 413 ）　</v>
      </c>
      <c r="O214" s="76">
        <f t="shared" ref="O214:X214" si="103">C222</f>
        <v>24.2</v>
      </c>
      <c r="P214" s="77">
        <f t="shared" si="103"/>
        <v>16.2</v>
      </c>
      <c r="Q214" s="77">
        <f t="shared" si="103"/>
        <v>20.100000000000001</v>
      </c>
      <c r="R214" s="77">
        <f t="shared" si="103"/>
        <v>16.5</v>
      </c>
      <c r="S214" s="243">
        <f t="shared" si="103"/>
        <v>11.4</v>
      </c>
      <c r="T214" s="97">
        <f t="shared" si="103"/>
        <v>10.199999999999999</v>
      </c>
      <c r="U214" s="77">
        <f t="shared" si="103"/>
        <v>14</v>
      </c>
      <c r="V214" s="77">
        <f t="shared" si="103"/>
        <v>12.1</v>
      </c>
      <c r="W214" s="78">
        <f t="shared" si="103"/>
        <v>12.1</v>
      </c>
      <c r="X214" s="79">
        <f t="shared" si="103"/>
        <v>13.3</v>
      </c>
      <c r="Y214" s="79"/>
    </row>
    <row r="215" spans="1:25" ht="13.5" customHeight="1" x14ac:dyDescent="0.2">
      <c r="A215" s="270" t="str">
        <f>A194</f>
        <v>正規の従業員・職員（n = 403 ）　</v>
      </c>
      <c r="B215" s="101">
        <f t="shared" ref="B215:L215" si="104">B194</f>
        <v>403</v>
      </c>
      <c r="C215" s="117">
        <f t="shared" si="104"/>
        <v>111</v>
      </c>
      <c r="D215" s="118">
        <f t="shared" si="104"/>
        <v>73</v>
      </c>
      <c r="E215" s="118">
        <f t="shared" si="104"/>
        <v>41</v>
      </c>
      <c r="F215" s="118">
        <f t="shared" si="104"/>
        <v>40</v>
      </c>
      <c r="G215" s="118">
        <f t="shared" si="104"/>
        <v>56</v>
      </c>
      <c r="H215" s="118">
        <f t="shared" si="104"/>
        <v>64</v>
      </c>
      <c r="I215" s="128">
        <f t="shared" si="104"/>
        <v>48</v>
      </c>
      <c r="J215" s="118">
        <f t="shared" si="104"/>
        <v>46</v>
      </c>
      <c r="K215" s="128">
        <f t="shared" si="104"/>
        <v>30</v>
      </c>
      <c r="L215" s="119">
        <f t="shared" si="104"/>
        <v>32</v>
      </c>
      <c r="M215" s="237">
        <f>SUM($C215:L215)</f>
        <v>541</v>
      </c>
      <c r="N215" s="82" t="str">
        <f>A223</f>
        <v>その他（n = 95 ）　</v>
      </c>
      <c r="O215" s="66">
        <f t="shared" ref="O215:X215" si="105">C224</f>
        <v>23.157894736842106</v>
      </c>
      <c r="P215" s="67">
        <f t="shared" si="105"/>
        <v>16.842105263157894</v>
      </c>
      <c r="Q215" s="67">
        <f t="shared" si="105"/>
        <v>13.684210526315791</v>
      </c>
      <c r="R215" s="67">
        <f t="shared" si="105"/>
        <v>9.4736842105263168</v>
      </c>
      <c r="S215" s="242">
        <f t="shared" si="105"/>
        <v>11.578947368421053</v>
      </c>
      <c r="T215" s="95">
        <f t="shared" si="105"/>
        <v>10.526315789473683</v>
      </c>
      <c r="U215" s="67">
        <f t="shared" si="105"/>
        <v>12.631578947368421</v>
      </c>
      <c r="V215" s="67">
        <f t="shared" si="105"/>
        <v>18.947368421052634</v>
      </c>
      <c r="W215" s="68">
        <f t="shared" si="105"/>
        <v>20</v>
      </c>
      <c r="X215" s="69">
        <f t="shared" si="105"/>
        <v>12.631578947368421</v>
      </c>
      <c r="Y215" s="69"/>
    </row>
    <row r="216" spans="1:25" ht="13.5" customHeight="1" x14ac:dyDescent="0.2">
      <c r="A216" s="271"/>
      <c r="B216" s="102">
        <f t="shared" ref="B216:L216" si="106">B195</f>
        <v>100</v>
      </c>
      <c r="C216" s="113">
        <f t="shared" si="106"/>
        <v>27.5</v>
      </c>
      <c r="D216" s="114">
        <f t="shared" si="106"/>
        <v>18.100000000000001</v>
      </c>
      <c r="E216" s="114">
        <f t="shared" si="106"/>
        <v>10.199999999999999</v>
      </c>
      <c r="F216" s="114">
        <f t="shared" si="106"/>
        <v>9.9</v>
      </c>
      <c r="G216" s="114">
        <f t="shared" si="106"/>
        <v>13.9</v>
      </c>
      <c r="H216" s="114">
        <f t="shared" si="106"/>
        <v>15.9</v>
      </c>
      <c r="I216" s="115">
        <f t="shared" si="106"/>
        <v>11.9</v>
      </c>
      <c r="J216" s="114">
        <f t="shared" si="106"/>
        <v>11.4</v>
      </c>
      <c r="K216" s="115">
        <f t="shared" si="106"/>
        <v>7.4</v>
      </c>
      <c r="L216" s="116">
        <f t="shared" si="106"/>
        <v>7.9</v>
      </c>
      <c r="M216" s="237"/>
    </row>
    <row r="217" spans="1:25" ht="13.5" customHeight="1" x14ac:dyDescent="0.2">
      <c r="A217" s="270" t="str">
        <f>A196</f>
        <v>パートタイム・アルバイト・派遣（n = 310 ）　</v>
      </c>
      <c r="B217" s="101">
        <f t="shared" ref="B217:L217" si="107">B196</f>
        <v>310</v>
      </c>
      <c r="C217" s="117">
        <f t="shared" si="107"/>
        <v>79</v>
      </c>
      <c r="D217" s="118">
        <f t="shared" si="107"/>
        <v>44</v>
      </c>
      <c r="E217" s="118">
        <f t="shared" si="107"/>
        <v>42</v>
      </c>
      <c r="F217" s="118">
        <f t="shared" si="107"/>
        <v>40</v>
      </c>
      <c r="G217" s="118">
        <f t="shared" si="107"/>
        <v>44</v>
      </c>
      <c r="H217" s="118">
        <f t="shared" si="107"/>
        <v>33</v>
      </c>
      <c r="I217" s="128">
        <f t="shared" si="107"/>
        <v>36</v>
      </c>
      <c r="J217" s="118">
        <f t="shared" si="107"/>
        <v>36</v>
      </c>
      <c r="K217" s="128">
        <f t="shared" si="107"/>
        <v>42</v>
      </c>
      <c r="L217" s="119">
        <f t="shared" si="107"/>
        <v>35</v>
      </c>
      <c r="M217" s="237">
        <f>SUM($C217:L217)</f>
        <v>431</v>
      </c>
    </row>
    <row r="218" spans="1:25" ht="13.5" customHeight="1" x14ac:dyDescent="0.2">
      <c r="A218" s="271"/>
      <c r="B218" s="102">
        <f t="shared" ref="B218:L218" si="108">B197</f>
        <v>100</v>
      </c>
      <c r="C218" s="113">
        <f t="shared" si="108"/>
        <v>25.5</v>
      </c>
      <c r="D218" s="114">
        <f t="shared" si="108"/>
        <v>14.2</v>
      </c>
      <c r="E218" s="114">
        <f t="shared" si="108"/>
        <v>13.5</v>
      </c>
      <c r="F218" s="114">
        <f t="shared" si="108"/>
        <v>12.9</v>
      </c>
      <c r="G218" s="114">
        <f t="shared" si="108"/>
        <v>14.2</v>
      </c>
      <c r="H218" s="114">
        <f t="shared" si="108"/>
        <v>10.6</v>
      </c>
      <c r="I218" s="115">
        <f t="shared" si="108"/>
        <v>11.6</v>
      </c>
      <c r="J218" s="114">
        <f t="shared" si="108"/>
        <v>11.6</v>
      </c>
      <c r="K218" s="115">
        <f t="shared" si="108"/>
        <v>13.5</v>
      </c>
      <c r="L218" s="116">
        <f t="shared" si="108"/>
        <v>11.3</v>
      </c>
      <c r="M218" s="237"/>
    </row>
    <row r="219" spans="1:25" ht="13.5" customHeight="1" x14ac:dyDescent="0.2">
      <c r="A219" s="270" t="str">
        <f t="shared" ref="A219:L219" si="109">A200</f>
        <v>家事従事（n = 165 ）　</v>
      </c>
      <c r="B219" s="101">
        <f t="shared" si="109"/>
        <v>165</v>
      </c>
      <c r="C219" s="117">
        <f t="shared" si="109"/>
        <v>52</v>
      </c>
      <c r="D219" s="118">
        <f t="shared" si="109"/>
        <v>27</v>
      </c>
      <c r="E219" s="118">
        <f t="shared" si="109"/>
        <v>29</v>
      </c>
      <c r="F219" s="118">
        <f t="shared" si="109"/>
        <v>25</v>
      </c>
      <c r="G219" s="118">
        <f t="shared" si="109"/>
        <v>22</v>
      </c>
      <c r="H219" s="118">
        <f t="shared" si="109"/>
        <v>15</v>
      </c>
      <c r="I219" s="128">
        <f t="shared" si="109"/>
        <v>19</v>
      </c>
      <c r="J219" s="118">
        <f t="shared" si="109"/>
        <v>22</v>
      </c>
      <c r="K219" s="128">
        <f t="shared" si="109"/>
        <v>28</v>
      </c>
      <c r="L219" s="119">
        <f t="shared" si="109"/>
        <v>26</v>
      </c>
      <c r="M219" s="237">
        <f>SUM($C219:L219)</f>
        <v>265</v>
      </c>
    </row>
    <row r="220" spans="1:25" ht="13.5" customHeight="1" x14ac:dyDescent="0.2">
      <c r="A220" s="271"/>
      <c r="B220" s="102">
        <f t="shared" ref="B220:L220" si="110">B201</f>
        <v>100</v>
      </c>
      <c r="C220" s="113">
        <f t="shared" si="110"/>
        <v>31.5</v>
      </c>
      <c r="D220" s="114">
        <f t="shared" si="110"/>
        <v>16.399999999999999</v>
      </c>
      <c r="E220" s="114">
        <f t="shared" si="110"/>
        <v>17.600000000000001</v>
      </c>
      <c r="F220" s="114">
        <f t="shared" si="110"/>
        <v>15.2</v>
      </c>
      <c r="G220" s="114">
        <f t="shared" si="110"/>
        <v>13.3</v>
      </c>
      <c r="H220" s="114">
        <f t="shared" si="110"/>
        <v>9.1</v>
      </c>
      <c r="I220" s="115">
        <f t="shared" si="110"/>
        <v>11.5</v>
      </c>
      <c r="J220" s="114">
        <f t="shared" si="110"/>
        <v>13.3</v>
      </c>
      <c r="K220" s="115">
        <f t="shared" si="110"/>
        <v>17</v>
      </c>
      <c r="L220" s="116">
        <f t="shared" si="110"/>
        <v>15.8</v>
      </c>
      <c r="M220" s="237"/>
    </row>
    <row r="221" spans="1:25" ht="13.5" customHeight="1" x14ac:dyDescent="0.2">
      <c r="A221" s="270" t="str">
        <f>A202</f>
        <v>無職（n = 413 ）　</v>
      </c>
      <c r="B221" s="101">
        <f t="shared" ref="B221:L221" si="111">B202</f>
        <v>413</v>
      </c>
      <c r="C221" s="117">
        <f t="shared" si="111"/>
        <v>100</v>
      </c>
      <c r="D221" s="118">
        <f t="shared" si="111"/>
        <v>67</v>
      </c>
      <c r="E221" s="118">
        <f t="shared" si="111"/>
        <v>83</v>
      </c>
      <c r="F221" s="118">
        <f t="shared" si="111"/>
        <v>68</v>
      </c>
      <c r="G221" s="118">
        <f t="shared" si="111"/>
        <v>47</v>
      </c>
      <c r="H221" s="118">
        <f t="shared" si="111"/>
        <v>42</v>
      </c>
      <c r="I221" s="128">
        <f t="shared" si="111"/>
        <v>58</v>
      </c>
      <c r="J221" s="118">
        <f t="shared" si="111"/>
        <v>50</v>
      </c>
      <c r="K221" s="128">
        <f t="shared" si="111"/>
        <v>50</v>
      </c>
      <c r="L221" s="119">
        <f t="shared" si="111"/>
        <v>55</v>
      </c>
      <c r="M221" s="237">
        <f>SUM($C221:L221)</f>
        <v>620</v>
      </c>
    </row>
    <row r="222" spans="1:25" x14ac:dyDescent="0.2">
      <c r="A222" s="271"/>
      <c r="B222" s="102">
        <f t="shared" ref="B222:L222" si="112">B203</f>
        <v>100</v>
      </c>
      <c r="C222" s="113">
        <f t="shared" si="112"/>
        <v>24.2</v>
      </c>
      <c r="D222" s="114">
        <f t="shared" si="112"/>
        <v>16.2</v>
      </c>
      <c r="E222" s="114">
        <f t="shared" si="112"/>
        <v>20.100000000000001</v>
      </c>
      <c r="F222" s="114">
        <f t="shared" si="112"/>
        <v>16.5</v>
      </c>
      <c r="G222" s="114">
        <f t="shared" si="112"/>
        <v>11.4</v>
      </c>
      <c r="H222" s="114">
        <f t="shared" si="112"/>
        <v>10.199999999999999</v>
      </c>
      <c r="I222" s="115">
        <f t="shared" si="112"/>
        <v>14</v>
      </c>
      <c r="J222" s="114">
        <f t="shared" si="112"/>
        <v>12.1</v>
      </c>
      <c r="K222" s="115">
        <f t="shared" si="112"/>
        <v>12.1</v>
      </c>
      <c r="L222" s="116">
        <f t="shared" si="112"/>
        <v>13.3</v>
      </c>
      <c r="M222" s="237"/>
    </row>
    <row r="223" spans="1:25" x14ac:dyDescent="0.2">
      <c r="A223" s="270" t="str">
        <f>'問9S（表）'!J82</f>
        <v>その他（n = 95 ）　</v>
      </c>
      <c r="B223" s="101">
        <f t="shared" ref="B223:L223" si="113">B190+B198+B204</f>
        <v>95</v>
      </c>
      <c r="C223" s="117">
        <f t="shared" si="113"/>
        <v>22</v>
      </c>
      <c r="D223" s="118">
        <f t="shared" si="113"/>
        <v>16</v>
      </c>
      <c r="E223" s="118">
        <f t="shared" si="113"/>
        <v>13</v>
      </c>
      <c r="F223" s="118">
        <f t="shared" si="113"/>
        <v>9</v>
      </c>
      <c r="G223" s="118">
        <f t="shared" si="113"/>
        <v>11</v>
      </c>
      <c r="H223" s="118">
        <f t="shared" si="113"/>
        <v>10</v>
      </c>
      <c r="I223" s="128">
        <f t="shared" si="113"/>
        <v>12</v>
      </c>
      <c r="J223" s="118">
        <f t="shared" si="113"/>
        <v>18</v>
      </c>
      <c r="K223" s="128">
        <f t="shared" si="113"/>
        <v>19</v>
      </c>
      <c r="L223" s="119">
        <f t="shared" si="113"/>
        <v>12</v>
      </c>
      <c r="M223" s="237">
        <f>SUM($C223:L223)</f>
        <v>142</v>
      </c>
    </row>
    <row r="224" spans="1:25" x14ac:dyDescent="0.2">
      <c r="A224" s="271"/>
      <c r="B224" s="102">
        <f>B223/B209*100</f>
        <v>5.5915244261330193</v>
      </c>
      <c r="C224" s="113">
        <f t="shared" ref="C224:L224" si="114">(C223/$B$223)*100</f>
        <v>23.157894736842106</v>
      </c>
      <c r="D224" s="114">
        <f t="shared" si="114"/>
        <v>16.842105263157894</v>
      </c>
      <c r="E224" s="114">
        <f t="shared" si="114"/>
        <v>13.684210526315791</v>
      </c>
      <c r="F224" s="114">
        <f t="shared" si="114"/>
        <v>9.4736842105263168</v>
      </c>
      <c r="G224" s="114">
        <f t="shared" si="114"/>
        <v>11.578947368421053</v>
      </c>
      <c r="H224" s="114">
        <f t="shared" si="114"/>
        <v>10.526315789473683</v>
      </c>
      <c r="I224" s="115">
        <f t="shared" si="114"/>
        <v>12.631578947368421</v>
      </c>
      <c r="J224" s="114">
        <f t="shared" si="114"/>
        <v>18.947368421052634</v>
      </c>
      <c r="K224" s="115">
        <f t="shared" si="114"/>
        <v>20</v>
      </c>
      <c r="L224" s="116">
        <f t="shared" si="114"/>
        <v>12.631578947368421</v>
      </c>
      <c r="M224" s="237"/>
    </row>
    <row r="226" spans="1:43" x14ac:dyDescent="0.2">
      <c r="A226" s="3" t="s">
        <v>356</v>
      </c>
      <c r="B226" s="1" t="str">
        <f>B89</f>
        <v>県の取り組みでよくやっていると思う分野</v>
      </c>
      <c r="C226" s="7"/>
      <c r="D226" s="8"/>
      <c r="E226" s="7"/>
      <c r="F226" s="231"/>
      <c r="G226" s="7"/>
      <c r="H226" s="8" t="s">
        <v>1</v>
      </c>
      <c r="I226" s="7"/>
      <c r="J226" s="7"/>
      <c r="K226" s="7"/>
      <c r="L226" s="7"/>
      <c r="N226" s="7"/>
      <c r="O226" s="7"/>
      <c r="P226" s="7"/>
      <c r="Q226" s="8" t="s">
        <v>1</v>
      </c>
      <c r="R226" s="7"/>
      <c r="S226" s="7"/>
      <c r="T226" s="7"/>
      <c r="U226" s="7"/>
      <c r="V226" s="8" t="s">
        <v>1</v>
      </c>
      <c r="W226" s="7"/>
      <c r="X226" s="7"/>
      <c r="Y226" s="7"/>
      <c r="Z226" s="8" t="s">
        <v>1</v>
      </c>
      <c r="AA226" s="7"/>
      <c r="AB226" s="7"/>
      <c r="AC226" s="7"/>
      <c r="AD226" s="7"/>
      <c r="AE226" s="8" t="s">
        <v>1</v>
      </c>
      <c r="AF226" s="7"/>
      <c r="AG226" s="7"/>
      <c r="AH226" s="7"/>
      <c r="AI226" s="8" t="s">
        <v>1</v>
      </c>
    </row>
    <row r="227" spans="1:43" ht="43.2" x14ac:dyDescent="0.2">
      <c r="A227" s="11" t="s">
        <v>63</v>
      </c>
      <c r="B227" s="47" t="s">
        <v>156</v>
      </c>
      <c r="C227" s="48" t="s">
        <v>352</v>
      </c>
      <c r="D227" s="49" t="s">
        <v>351</v>
      </c>
      <c r="E227" s="49" t="s">
        <v>350</v>
      </c>
      <c r="F227" s="49" t="s">
        <v>349</v>
      </c>
      <c r="G227" s="49" t="s">
        <v>348</v>
      </c>
      <c r="H227" s="49" t="s">
        <v>347</v>
      </c>
      <c r="I227" s="49" t="s">
        <v>346</v>
      </c>
      <c r="J227" s="49" t="s">
        <v>345</v>
      </c>
      <c r="K227" s="49" t="s">
        <v>344</v>
      </c>
      <c r="L227" s="49" t="s">
        <v>343</v>
      </c>
      <c r="M227" s="49" t="s">
        <v>342</v>
      </c>
      <c r="N227" s="49" t="s">
        <v>341</v>
      </c>
      <c r="O227" s="49" t="s">
        <v>340</v>
      </c>
      <c r="P227" s="49" t="s">
        <v>339</v>
      </c>
      <c r="Q227" s="49" t="s">
        <v>338</v>
      </c>
      <c r="R227" s="49" t="s">
        <v>337</v>
      </c>
      <c r="S227" s="49" t="s">
        <v>336</v>
      </c>
      <c r="T227" s="49" t="s">
        <v>355</v>
      </c>
      <c r="U227" s="49" t="s">
        <v>334</v>
      </c>
      <c r="V227" s="49" t="s">
        <v>333</v>
      </c>
      <c r="W227" s="49" t="s">
        <v>332</v>
      </c>
      <c r="X227" s="49" t="s">
        <v>331</v>
      </c>
      <c r="Y227" s="49" t="s">
        <v>330</v>
      </c>
      <c r="Z227" s="49" t="s">
        <v>329</v>
      </c>
      <c r="AA227" s="49" t="s">
        <v>328</v>
      </c>
      <c r="AB227" s="49" t="s">
        <v>327</v>
      </c>
      <c r="AC227" s="49" t="s">
        <v>326</v>
      </c>
      <c r="AD227" s="49" t="s">
        <v>325</v>
      </c>
      <c r="AE227" s="49" t="s">
        <v>324</v>
      </c>
      <c r="AF227" s="49" t="s">
        <v>323</v>
      </c>
      <c r="AG227" s="49" t="s">
        <v>322</v>
      </c>
      <c r="AH227" s="49" t="s">
        <v>321</v>
      </c>
      <c r="AI227" s="49" t="s">
        <v>320</v>
      </c>
      <c r="AJ227" s="49" t="s">
        <v>319</v>
      </c>
      <c r="AK227" s="49" t="s">
        <v>318</v>
      </c>
      <c r="AL227" s="49" t="s">
        <v>317</v>
      </c>
      <c r="AM227" s="51" t="s">
        <v>0</v>
      </c>
      <c r="AN227" s="217" t="s">
        <v>117</v>
      </c>
    </row>
    <row r="228" spans="1:43" ht="13.5" customHeight="1" x14ac:dyDescent="0.2">
      <c r="A228" s="270" t="str">
        <f>'問9S（表）'!A98</f>
        <v>全体（n = 1,699 ）　</v>
      </c>
      <c r="B228" s="32">
        <v>1699</v>
      </c>
      <c r="C228" s="29">
        <v>436</v>
      </c>
      <c r="D228" s="30">
        <v>207</v>
      </c>
      <c r="E228" s="30">
        <v>51</v>
      </c>
      <c r="F228" s="30">
        <v>189</v>
      </c>
      <c r="G228" s="30">
        <v>35</v>
      </c>
      <c r="H228" s="30">
        <v>208</v>
      </c>
      <c r="I228" s="30">
        <v>120</v>
      </c>
      <c r="J228" s="30">
        <v>219</v>
      </c>
      <c r="K228" s="30">
        <v>197</v>
      </c>
      <c r="L228" s="30">
        <v>96</v>
      </c>
      <c r="M228" s="30">
        <v>18</v>
      </c>
      <c r="N228" s="30">
        <v>246</v>
      </c>
      <c r="O228" s="30">
        <v>86</v>
      </c>
      <c r="P228" s="30">
        <v>42</v>
      </c>
      <c r="Q228" s="30">
        <v>177</v>
      </c>
      <c r="R228" s="30">
        <v>50</v>
      </c>
      <c r="S228" s="30">
        <v>47</v>
      </c>
      <c r="T228" s="30">
        <v>44</v>
      </c>
      <c r="U228" s="30">
        <v>211</v>
      </c>
      <c r="V228" s="30">
        <v>44</v>
      </c>
      <c r="W228" s="30">
        <v>15</v>
      </c>
      <c r="X228" s="30">
        <v>25</v>
      </c>
      <c r="Y228" s="30">
        <v>24</v>
      </c>
      <c r="Z228" s="30">
        <v>59</v>
      </c>
      <c r="AA228" s="30">
        <v>25</v>
      </c>
      <c r="AB228" s="30">
        <v>253</v>
      </c>
      <c r="AC228" s="30">
        <v>211</v>
      </c>
      <c r="AD228" s="30">
        <v>82</v>
      </c>
      <c r="AE228" s="30">
        <v>80</v>
      </c>
      <c r="AF228" s="30">
        <v>142</v>
      </c>
      <c r="AG228" s="30">
        <v>98</v>
      </c>
      <c r="AH228" s="30">
        <v>61</v>
      </c>
      <c r="AI228" s="30">
        <v>93</v>
      </c>
      <c r="AJ228" s="30">
        <v>129</v>
      </c>
      <c r="AK228" s="30">
        <v>23</v>
      </c>
      <c r="AL228" s="30">
        <v>46</v>
      </c>
      <c r="AM228" s="28">
        <v>461</v>
      </c>
      <c r="AN228" s="5">
        <f>SUM($C228:AM228)</f>
        <v>4550</v>
      </c>
    </row>
    <row r="229" spans="1:43" x14ac:dyDescent="0.2">
      <c r="A229" s="271"/>
      <c r="B229" s="33">
        <v>100</v>
      </c>
      <c r="C229" s="18">
        <v>25.7</v>
      </c>
      <c r="D229" s="185">
        <v>12.2</v>
      </c>
      <c r="E229" s="185">
        <v>3</v>
      </c>
      <c r="F229" s="185">
        <v>11.1</v>
      </c>
      <c r="G229" s="185">
        <v>2.1</v>
      </c>
      <c r="H229" s="185">
        <v>12.2</v>
      </c>
      <c r="I229" s="185">
        <v>7.1</v>
      </c>
      <c r="J229" s="185">
        <v>12.9</v>
      </c>
      <c r="K229" s="185">
        <v>11.6</v>
      </c>
      <c r="L229" s="185">
        <v>5.7</v>
      </c>
      <c r="M229" s="185">
        <v>1.1000000000000001</v>
      </c>
      <c r="N229" s="185">
        <v>14.5</v>
      </c>
      <c r="O229" s="185">
        <v>5.0999999999999996</v>
      </c>
      <c r="P229" s="185">
        <v>2.5</v>
      </c>
      <c r="Q229" s="185">
        <v>10.4</v>
      </c>
      <c r="R229" s="185">
        <v>2.9</v>
      </c>
      <c r="S229" s="185">
        <v>2.8</v>
      </c>
      <c r="T229" s="185">
        <v>2.6</v>
      </c>
      <c r="U229" s="185">
        <v>12.4</v>
      </c>
      <c r="V229" s="185">
        <v>2.6</v>
      </c>
      <c r="W229" s="185">
        <v>0.9</v>
      </c>
      <c r="X229" s="185">
        <v>1.5</v>
      </c>
      <c r="Y229" s="185">
        <v>1.4</v>
      </c>
      <c r="Z229" s="185">
        <v>3.5</v>
      </c>
      <c r="AA229" s="185">
        <v>1.5</v>
      </c>
      <c r="AB229" s="185">
        <v>14.9</v>
      </c>
      <c r="AC229" s="185">
        <v>12.4</v>
      </c>
      <c r="AD229" s="185">
        <v>4.8</v>
      </c>
      <c r="AE229" s="185">
        <v>4.7</v>
      </c>
      <c r="AF229" s="185">
        <v>8.4</v>
      </c>
      <c r="AG229" s="185">
        <v>5.8</v>
      </c>
      <c r="AH229" s="185">
        <v>3.6</v>
      </c>
      <c r="AI229" s="185">
        <v>5.5</v>
      </c>
      <c r="AJ229" s="185">
        <v>7.6</v>
      </c>
      <c r="AK229" s="185">
        <v>1.4</v>
      </c>
      <c r="AL229" s="185">
        <v>2.7</v>
      </c>
      <c r="AM229" s="186">
        <v>27.1</v>
      </c>
      <c r="AN229" s="179"/>
    </row>
    <row r="230" spans="1:43" ht="13.5" customHeight="1" x14ac:dyDescent="0.2">
      <c r="A230" s="270" t="str">
        <f>'問9S（表）'!A100</f>
        <v>十分満足している(n = 51 )</v>
      </c>
      <c r="B230" s="32">
        <v>51</v>
      </c>
      <c r="C230" s="29">
        <v>14</v>
      </c>
      <c r="D230" s="30">
        <v>10</v>
      </c>
      <c r="E230" s="30">
        <v>1</v>
      </c>
      <c r="F230" s="30">
        <v>8</v>
      </c>
      <c r="G230" s="30">
        <v>0</v>
      </c>
      <c r="H230" s="30">
        <v>9</v>
      </c>
      <c r="I230" s="30">
        <v>7</v>
      </c>
      <c r="J230" s="30">
        <v>7</v>
      </c>
      <c r="K230" s="30">
        <v>9</v>
      </c>
      <c r="L230" s="30">
        <v>3</v>
      </c>
      <c r="M230" s="30">
        <v>1</v>
      </c>
      <c r="N230" s="30">
        <v>14</v>
      </c>
      <c r="O230" s="30">
        <v>4</v>
      </c>
      <c r="P230" s="30">
        <v>1</v>
      </c>
      <c r="Q230" s="30">
        <v>8</v>
      </c>
      <c r="R230" s="30">
        <v>0</v>
      </c>
      <c r="S230" s="30">
        <v>1</v>
      </c>
      <c r="T230" s="30">
        <v>2</v>
      </c>
      <c r="U230" s="30">
        <v>9</v>
      </c>
      <c r="V230" s="30">
        <v>0</v>
      </c>
      <c r="W230" s="30">
        <v>0</v>
      </c>
      <c r="X230" s="30">
        <v>0</v>
      </c>
      <c r="Y230" s="30">
        <v>0</v>
      </c>
      <c r="Z230" s="30">
        <v>1</v>
      </c>
      <c r="AA230" s="30">
        <v>0</v>
      </c>
      <c r="AB230" s="30">
        <v>7</v>
      </c>
      <c r="AC230" s="30">
        <v>5</v>
      </c>
      <c r="AD230" s="30">
        <v>4</v>
      </c>
      <c r="AE230" s="30">
        <v>4</v>
      </c>
      <c r="AF230" s="30">
        <v>7</v>
      </c>
      <c r="AG230" s="30">
        <v>4</v>
      </c>
      <c r="AH230" s="30">
        <v>5</v>
      </c>
      <c r="AI230" s="30">
        <v>2</v>
      </c>
      <c r="AJ230" s="30">
        <v>3</v>
      </c>
      <c r="AK230" s="30">
        <v>0</v>
      </c>
      <c r="AL230" s="30">
        <v>0</v>
      </c>
      <c r="AM230" s="31">
        <v>10</v>
      </c>
      <c r="AN230" s="5">
        <f>SUM($C230:AM230)</f>
        <v>160</v>
      </c>
    </row>
    <row r="231" spans="1:43" x14ac:dyDescent="0.2">
      <c r="A231" s="271"/>
      <c r="B231" s="33">
        <v>100</v>
      </c>
      <c r="C231" s="18">
        <v>27.5</v>
      </c>
      <c r="D231" s="185">
        <v>19.600000000000001</v>
      </c>
      <c r="E231" s="185">
        <v>2</v>
      </c>
      <c r="F231" s="185">
        <v>15.7</v>
      </c>
      <c r="G231" s="185">
        <v>0</v>
      </c>
      <c r="H231" s="185">
        <v>17.600000000000001</v>
      </c>
      <c r="I231" s="185">
        <v>13.7</v>
      </c>
      <c r="J231" s="185">
        <v>13.7</v>
      </c>
      <c r="K231" s="185">
        <v>17.600000000000001</v>
      </c>
      <c r="L231" s="185">
        <v>5.9</v>
      </c>
      <c r="M231" s="185">
        <v>2</v>
      </c>
      <c r="N231" s="185">
        <v>27.5</v>
      </c>
      <c r="O231" s="185">
        <v>7.8</v>
      </c>
      <c r="P231" s="185">
        <v>2</v>
      </c>
      <c r="Q231" s="185">
        <v>15.7</v>
      </c>
      <c r="R231" s="185">
        <v>0</v>
      </c>
      <c r="S231" s="185">
        <v>2</v>
      </c>
      <c r="T231" s="185">
        <v>3.9</v>
      </c>
      <c r="U231" s="185">
        <v>17.600000000000001</v>
      </c>
      <c r="V231" s="185">
        <v>0</v>
      </c>
      <c r="W231" s="185">
        <v>0</v>
      </c>
      <c r="X231" s="185">
        <v>0</v>
      </c>
      <c r="Y231" s="185">
        <v>0</v>
      </c>
      <c r="Z231" s="185">
        <v>2</v>
      </c>
      <c r="AA231" s="185">
        <v>0</v>
      </c>
      <c r="AB231" s="185">
        <v>13.7</v>
      </c>
      <c r="AC231" s="185">
        <v>9.8000000000000007</v>
      </c>
      <c r="AD231" s="185">
        <v>7.8</v>
      </c>
      <c r="AE231" s="185">
        <v>7.8</v>
      </c>
      <c r="AF231" s="185">
        <v>13.7</v>
      </c>
      <c r="AG231" s="185">
        <v>7.8</v>
      </c>
      <c r="AH231" s="185">
        <v>9.8000000000000007</v>
      </c>
      <c r="AI231" s="185">
        <v>3.9</v>
      </c>
      <c r="AJ231" s="185">
        <v>5.9</v>
      </c>
      <c r="AK231" s="185">
        <v>0</v>
      </c>
      <c r="AL231" s="185">
        <v>0</v>
      </c>
      <c r="AM231" s="186">
        <v>19.600000000000001</v>
      </c>
      <c r="AN231" s="179"/>
    </row>
    <row r="232" spans="1:43" ht="13.5" customHeight="1" x14ac:dyDescent="0.2">
      <c r="A232" s="270" t="str">
        <f>'問9S（表）'!A102</f>
        <v>おおむね満足している(n = 726 )</v>
      </c>
      <c r="B232" s="32">
        <v>726</v>
      </c>
      <c r="C232" s="29">
        <v>193</v>
      </c>
      <c r="D232" s="30">
        <v>99</v>
      </c>
      <c r="E232" s="30">
        <v>24</v>
      </c>
      <c r="F232" s="30">
        <v>88</v>
      </c>
      <c r="G232" s="30">
        <v>16</v>
      </c>
      <c r="H232" s="30">
        <v>91</v>
      </c>
      <c r="I232" s="30">
        <v>55</v>
      </c>
      <c r="J232" s="30">
        <v>112</v>
      </c>
      <c r="K232" s="30">
        <v>95</v>
      </c>
      <c r="L232" s="30">
        <v>36</v>
      </c>
      <c r="M232" s="30">
        <v>10</v>
      </c>
      <c r="N232" s="30">
        <v>132</v>
      </c>
      <c r="O232" s="30">
        <v>35</v>
      </c>
      <c r="P232" s="30">
        <v>15</v>
      </c>
      <c r="Q232" s="30">
        <v>79</v>
      </c>
      <c r="R232" s="30">
        <v>16</v>
      </c>
      <c r="S232" s="30">
        <v>19</v>
      </c>
      <c r="T232" s="30">
        <v>21</v>
      </c>
      <c r="U232" s="30">
        <v>95</v>
      </c>
      <c r="V232" s="30">
        <v>18</v>
      </c>
      <c r="W232" s="30">
        <v>5</v>
      </c>
      <c r="X232" s="30">
        <v>11</v>
      </c>
      <c r="Y232" s="30">
        <v>8</v>
      </c>
      <c r="Z232" s="30">
        <v>30</v>
      </c>
      <c r="AA232" s="30">
        <v>15</v>
      </c>
      <c r="AB232" s="30">
        <v>126</v>
      </c>
      <c r="AC232" s="30">
        <v>85</v>
      </c>
      <c r="AD232" s="30">
        <v>29</v>
      </c>
      <c r="AE232" s="30">
        <v>33</v>
      </c>
      <c r="AF232" s="30">
        <v>59</v>
      </c>
      <c r="AG232" s="30">
        <v>53</v>
      </c>
      <c r="AH232" s="30">
        <v>28</v>
      </c>
      <c r="AI232" s="30">
        <v>45</v>
      </c>
      <c r="AJ232" s="30">
        <v>65</v>
      </c>
      <c r="AK232" s="30">
        <v>10</v>
      </c>
      <c r="AL232" s="30">
        <v>20</v>
      </c>
      <c r="AM232" s="31">
        <v>169</v>
      </c>
      <c r="AN232" s="5">
        <f>SUM($C232:AM232)</f>
        <v>2040</v>
      </c>
    </row>
    <row r="233" spans="1:43" x14ac:dyDescent="0.2">
      <c r="A233" s="271"/>
      <c r="B233" s="33">
        <v>100</v>
      </c>
      <c r="C233" s="18">
        <v>26.6</v>
      </c>
      <c r="D233" s="185">
        <v>13.6</v>
      </c>
      <c r="E233" s="185">
        <v>3.3</v>
      </c>
      <c r="F233" s="185">
        <v>12.1</v>
      </c>
      <c r="G233" s="185">
        <v>2.2000000000000002</v>
      </c>
      <c r="H233" s="185">
        <v>12.5</v>
      </c>
      <c r="I233" s="185">
        <v>7.6</v>
      </c>
      <c r="J233" s="185">
        <v>15.4</v>
      </c>
      <c r="K233" s="185">
        <v>13.1</v>
      </c>
      <c r="L233" s="185">
        <v>5</v>
      </c>
      <c r="M233" s="185">
        <v>1.4</v>
      </c>
      <c r="N233" s="185">
        <v>18.2</v>
      </c>
      <c r="O233" s="185">
        <v>4.8</v>
      </c>
      <c r="P233" s="185">
        <v>2.1</v>
      </c>
      <c r="Q233" s="185">
        <v>10.9</v>
      </c>
      <c r="R233" s="185">
        <v>2.2000000000000002</v>
      </c>
      <c r="S233" s="185">
        <v>2.6</v>
      </c>
      <c r="T233" s="185">
        <v>2.9</v>
      </c>
      <c r="U233" s="185">
        <v>13.1</v>
      </c>
      <c r="V233" s="185">
        <v>2.5</v>
      </c>
      <c r="W233" s="185">
        <v>0.7</v>
      </c>
      <c r="X233" s="185">
        <v>1.5</v>
      </c>
      <c r="Y233" s="185">
        <v>1.1000000000000001</v>
      </c>
      <c r="Z233" s="185">
        <v>4.0999999999999996</v>
      </c>
      <c r="AA233" s="185">
        <v>2.1</v>
      </c>
      <c r="AB233" s="185">
        <v>17.399999999999999</v>
      </c>
      <c r="AC233" s="185">
        <v>11.7</v>
      </c>
      <c r="AD233" s="185">
        <v>4</v>
      </c>
      <c r="AE233" s="185">
        <v>4.5</v>
      </c>
      <c r="AF233" s="185">
        <v>8.1</v>
      </c>
      <c r="AG233" s="185">
        <v>7.3</v>
      </c>
      <c r="AH233" s="185">
        <v>3.9</v>
      </c>
      <c r="AI233" s="185">
        <v>6.2</v>
      </c>
      <c r="AJ233" s="185">
        <v>9</v>
      </c>
      <c r="AK233" s="185">
        <v>1.4</v>
      </c>
      <c r="AL233" s="185">
        <v>2.8</v>
      </c>
      <c r="AM233" s="186">
        <v>23.3</v>
      </c>
      <c r="AN233" s="179"/>
    </row>
    <row r="234" spans="1:43" ht="13.5" customHeight="1" x14ac:dyDescent="0.2">
      <c r="A234" s="270" t="str">
        <f>'問9S（表）'!A104</f>
        <v>まだまだ不満だ(n = 673 )</v>
      </c>
      <c r="B234" s="32">
        <v>673</v>
      </c>
      <c r="C234" s="29">
        <v>189</v>
      </c>
      <c r="D234" s="30">
        <v>74</v>
      </c>
      <c r="E234" s="30">
        <v>15</v>
      </c>
      <c r="F234" s="30">
        <v>68</v>
      </c>
      <c r="G234" s="30">
        <v>13</v>
      </c>
      <c r="H234" s="30">
        <v>81</v>
      </c>
      <c r="I234" s="30">
        <v>43</v>
      </c>
      <c r="J234" s="30">
        <v>75</v>
      </c>
      <c r="K234" s="30">
        <v>72</v>
      </c>
      <c r="L234" s="30">
        <v>43</v>
      </c>
      <c r="M234" s="30">
        <v>4</v>
      </c>
      <c r="N234" s="30">
        <v>77</v>
      </c>
      <c r="O234" s="30">
        <v>35</v>
      </c>
      <c r="P234" s="30">
        <v>17</v>
      </c>
      <c r="Q234" s="30">
        <v>69</v>
      </c>
      <c r="R234" s="30">
        <v>24</v>
      </c>
      <c r="S234" s="30">
        <v>23</v>
      </c>
      <c r="T234" s="30">
        <v>14</v>
      </c>
      <c r="U234" s="30">
        <v>87</v>
      </c>
      <c r="V234" s="30">
        <v>18</v>
      </c>
      <c r="W234" s="30">
        <v>7</v>
      </c>
      <c r="X234" s="30">
        <v>11</v>
      </c>
      <c r="Y234" s="30">
        <v>11</v>
      </c>
      <c r="Z234" s="30">
        <v>25</v>
      </c>
      <c r="AA234" s="30">
        <v>9</v>
      </c>
      <c r="AB234" s="30">
        <v>95</v>
      </c>
      <c r="AC234" s="30">
        <v>97</v>
      </c>
      <c r="AD234" s="30">
        <v>39</v>
      </c>
      <c r="AE234" s="30">
        <v>32</v>
      </c>
      <c r="AF234" s="30">
        <v>58</v>
      </c>
      <c r="AG234" s="30">
        <v>34</v>
      </c>
      <c r="AH234" s="30">
        <v>23</v>
      </c>
      <c r="AI234" s="30">
        <v>35</v>
      </c>
      <c r="AJ234" s="30">
        <v>44</v>
      </c>
      <c r="AK234" s="30">
        <v>8</v>
      </c>
      <c r="AL234" s="30">
        <v>21</v>
      </c>
      <c r="AM234" s="31">
        <v>185</v>
      </c>
      <c r="AN234" s="5">
        <f>SUM($C234:AM234)</f>
        <v>1775</v>
      </c>
    </row>
    <row r="235" spans="1:43" x14ac:dyDescent="0.2">
      <c r="A235" s="271"/>
      <c r="B235" s="33">
        <v>100</v>
      </c>
      <c r="C235" s="18">
        <v>28.1</v>
      </c>
      <c r="D235" s="185">
        <v>11</v>
      </c>
      <c r="E235" s="185">
        <v>2.2000000000000002</v>
      </c>
      <c r="F235" s="185">
        <v>10.1</v>
      </c>
      <c r="G235" s="185">
        <v>1.9</v>
      </c>
      <c r="H235" s="185">
        <v>12</v>
      </c>
      <c r="I235" s="185">
        <v>6.4</v>
      </c>
      <c r="J235" s="185">
        <v>11.1</v>
      </c>
      <c r="K235" s="185">
        <v>10.7</v>
      </c>
      <c r="L235" s="185">
        <v>6.4</v>
      </c>
      <c r="M235" s="185">
        <v>0.6</v>
      </c>
      <c r="N235" s="185">
        <v>11.4</v>
      </c>
      <c r="O235" s="185">
        <v>5.2</v>
      </c>
      <c r="P235" s="185">
        <v>2.5</v>
      </c>
      <c r="Q235" s="185">
        <v>10.3</v>
      </c>
      <c r="R235" s="185">
        <v>3.6</v>
      </c>
      <c r="S235" s="185">
        <v>3.4</v>
      </c>
      <c r="T235" s="185">
        <v>2.1</v>
      </c>
      <c r="U235" s="185">
        <v>12.9</v>
      </c>
      <c r="V235" s="185">
        <v>2.7</v>
      </c>
      <c r="W235" s="185">
        <v>1</v>
      </c>
      <c r="X235" s="185">
        <v>1.6</v>
      </c>
      <c r="Y235" s="185">
        <v>1.6</v>
      </c>
      <c r="Z235" s="185">
        <v>3.7</v>
      </c>
      <c r="AA235" s="185">
        <v>1.3</v>
      </c>
      <c r="AB235" s="185">
        <v>14.1</v>
      </c>
      <c r="AC235" s="185">
        <v>14.4</v>
      </c>
      <c r="AD235" s="185">
        <v>5.8</v>
      </c>
      <c r="AE235" s="185">
        <v>4.8</v>
      </c>
      <c r="AF235" s="185">
        <v>8.6</v>
      </c>
      <c r="AG235" s="185">
        <v>5.0999999999999996</v>
      </c>
      <c r="AH235" s="185">
        <v>3.4</v>
      </c>
      <c r="AI235" s="185">
        <v>5.2</v>
      </c>
      <c r="AJ235" s="185">
        <v>6.5</v>
      </c>
      <c r="AK235" s="185">
        <v>1.2</v>
      </c>
      <c r="AL235" s="185">
        <v>3.1</v>
      </c>
      <c r="AM235" s="186">
        <v>27.5</v>
      </c>
      <c r="AN235" s="179"/>
    </row>
    <row r="236" spans="1:43" ht="13.5" customHeight="1" x14ac:dyDescent="0.2">
      <c r="A236" s="270" t="str">
        <f>'問9S（表）'!A106</f>
        <v>きわめて不満だ(n = 183 )</v>
      </c>
      <c r="B236" s="32">
        <v>183</v>
      </c>
      <c r="C236" s="29">
        <v>31</v>
      </c>
      <c r="D236" s="30">
        <v>20</v>
      </c>
      <c r="E236" s="30">
        <v>8</v>
      </c>
      <c r="F236" s="30">
        <v>18</v>
      </c>
      <c r="G236" s="30">
        <v>5</v>
      </c>
      <c r="H236" s="30">
        <v>24</v>
      </c>
      <c r="I236" s="30">
        <v>12</v>
      </c>
      <c r="J236" s="30">
        <v>21</v>
      </c>
      <c r="K236" s="30">
        <v>14</v>
      </c>
      <c r="L236" s="30">
        <v>6</v>
      </c>
      <c r="M236" s="30">
        <v>3</v>
      </c>
      <c r="N236" s="30">
        <v>15</v>
      </c>
      <c r="O236" s="30">
        <v>9</v>
      </c>
      <c r="P236" s="30">
        <v>7</v>
      </c>
      <c r="Q236" s="30">
        <v>17</v>
      </c>
      <c r="R236" s="30">
        <v>7</v>
      </c>
      <c r="S236" s="30">
        <v>4</v>
      </c>
      <c r="T236" s="30">
        <v>7</v>
      </c>
      <c r="U236" s="30">
        <v>18</v>
      </c>
      <c r="V236" s="30">
        <v>4</v>
      </c>
      <c r="W236" s="30">
        <v>2</v>
      </c>
      <c r="X236" s="30">
        <v>1</v>
      </c>
      <c r="Y236" s="30">
        <v>4</v>
      </c>
      <c r="Z236" s="30">
        <v>3</v>
      </c>
      <c r="AA236" s="30">
        <v>1</v>
      </c>
      <c r="AB236" s="30">
        <v>21</v>
      </c>
      <c r="AC236" s="30">
        <v>18</v>
      </c>
      <c r="AD236" s="30">
        <v>9</v>
      </c>
      <c r="AE236" s="30">
        <v>9</v>
      </c>
      <c r="AF236" s="30">
        <v>12</v>
      </c>
      <c r="AG236" s="30">
        <v>7</v>
      </c>
      <c r="AH236" s="30">
        <v>5</v>
      </c>
      <c r="AI236" s="30">
        <v>7</v>
      </c>
      <c r="AJ236" s="30">
        <v>12</v>
      </c>
      <c r="AK236" s="30">
        <v>3</v>
      </c>
      <c r="AL236" s="30">
        <v>4</v>
      </c>
      <c r="AM236" s="31">
        <v>66</v>
      </c>
      <c r="AN236" s="5">
        <f>SUM($C236:AM236)</f>
        <v>434</v>
      </c>
    </row>
    <row r="237" spans="1:43" x14ac:dyDescent="0.2">
      <c r="A237" s="271"/>
      <c r="B237" s="33">
        <v>100</v>
      </c>
      <c r="C237" s="18">
        <v>16.899999999999999</v>
      </c>
      <c r="D237" s="185">
        <v>10.9</v>
      </c>
      <c r="E237" s="185">
        <v>4.4000000000000004</v>
      </c>
      <c r="F237" s="185">
        <v>9.8000000000000007</v>
      </c>
      <c r="G237" s="185">
        <v>2.7</v>
      </c>
      <c r="H237" s="185">
        <v>13.1</v>
      </c>
      <c r="I237" s="185">
        <v>6.6</v>
      </c>
      <c r="J237" s="185">
        <v>11.5</v>
      </c>
      <c r="K237" s="185">
        <v>7.7</v>
      </c>
      <c r="L237" s="185">
        <v>3.3</v>
      </c>
      <c r="M237" s="185">
        <v>1.6</v>
      </c>
      <c r="N237" s="185">
        <v>8.1999999999999993</v>
      </c>
      <c r="O237" s="185">
        <v>4.9000000000000004</v>
      </c>
      <c r="P237" s="185">
        <v>3.8</v>
      </c>
      <c r="Q237" s="185">
        <v>9.3000000000000007</v>
      </c>
      <c r="R237" s="185">
        <v>3.8</v>
      </c>
      <c r="S237" s="185">
        <v>2.2000000000000002</v>
      </c>
      <c r="T237" s="185">
        <v>3.8</v>
      </c>
      <c r="U237" s="185">
        <v>9.8000000000000007</v>
      </c>
      <c r="V237" s="185">
        <v>2.2000000000000002</v>
      </c>
      <c r="W237" s="185">
        <v>1.1000000000000001</v>
      </c>
      <c r="X237" s="185">
        <v>0.5</v>
      </c>
      <c r="Y237" s="185">
        <v>2.2000000000000002</v>
      </c>
      <c r="Z237" s="185">
        <v>1.6</v>
      </c>
      <c r="AA237" s="185">
        <v>0.5</v>
      </c>
      <c r="AB237" s="185">
        <v>11.5</v>
      </c>
      <c r="AC237" s="185">
        <v>9.8000000000000007</v>
      </c>
      <c r="AD237" s="185">
        <v>4.9000000000000004</v>
      </c>
      <c r="AE237" s="185">
        <v>4.9000000000000004</v>
      </c>
      <c r="AF237" s="185">
        <v>6.6</v>
      </c>
      <c r="AG237" s="185">
        <v>3.8</v>
      </c>
      <c r="AH237" s="185">
        <v>2.7</v>
      </c>
      <c r="AI237" s="185">
        <v>3.8</v>
      </c>
      <c r="AJ237" s="185">
        <v>6.6</v>
      </c>
      <c r="AK237" s="185">
        <v>1.6</v>
      </c>
      <c r="AL237" s="185">
        <v>2.2000000000000002</v>
      </c>
      <c r="AM237" s="186">
        <v>36.1</v>
      </c>
      <c r="AN237" s="179"/>
    </row>
    <row r="238" spans="1:43" x14ac:dyDescent="0.2">
      <c r="A238" s="270" t="str">
        <f>'問9S（表）'!A108</f>
        <v>わからない(n = 45 )</v>
      </c>
      <c r="B238" s="32">
        <v>45</v>
      </c>
      <c r="C238" s="29">
        <v>6</v>
      </c>
      <c r="D238" s="30">
        <v>1</v>
      </c>
      <c r="E238" s="30">
        <v>1</v>
      </c>
      <c r="F238" s="30">
        <v>5</v>
      </c>
      <c r="G238" s="30">
        <v>0</v>
      </c>
      <c r="H238" s="30">
        <v>1</v>
      </c>
      <c r="I238" s="30">
        <v>2</v>
      </c>
      <c r="J238" s="30">
        <v>3</v>
      </c>
      <c r="K238" s="30">
        <v>4</v>
      </c>
      <c r="L238" s="30">
        <v>6</v>
      </c>
      <c r="M238" s="30">
        <v>0</v>
      </c>
      <c r="N238" s="30">
        <v>7</v>
      </c>
      <c r="O238" s="30">
        <v>2</v>
      </c>
      <c r="P238" s="30">
        <v>1</v>
      </c>
      <c r="Q238" s="30">
        <v>1</v>
      </c>
      <c r="R238" s="30">
        <v>2</v>
      </c>
      <c r="S238" s="30">
        <v>0</v>
      </c>
      <c r="T238" s="30">
        <v>0</v>
      </c>
      <c r="U238" s="30">
        <v>2</v>
      </c>
      <c r="V238" s="30">
        <v>2</v>
      </c>
      <c r="W238" s="30">
        <v>0</v>
      </c>
      <c r="X238" s="30">
        <v>1</v>
      </c>
      <c r="Y238" s="30">
        <v>0</v>
      </c>
      <c r="Z238" s="30">
        <v>0</v>
      </c>
      <c r="AA238" s="30">
        <v>0</v>
      </c>
      <c r="AB238" s="30">
        <v>3</v>
      </c>
      <c r="AC238" s="30">
        <v>4</v>
      </c>
      <c r="AD238" s="30">
        <v>0</v>
      </c>
      <c r="AE238" s="30">
        <v>1</v>
      </c>
      <c r="AF238" s="30">
        <v>5</v>
      </c>
      <c r="AG238" s="30">
        <v>0</v>
      </c>
      <c r="AH238" s="30">
        <v>0</v>
      </c>
      <c r="AI238" s="30">
        <v>3</v>
      </c>
      <c r="AJ238" s="30">
        <v>4</v>
      </c>
      <c r="AK238" s="30">
        <v>1</v>
      </c>
      <c r="AL238" s="30">
        <v>0</v>
      </c>
      <c r="AM238" s="31">
        <v>22</v>
      </c>
      <c r="AN238" s="5">
        <f>SUM($C238:AM238)</f>
        <v>90</v>
      </c>
    </row>
    <row r="239" spans="1:43" x14ac:dyDescent="0.2">
      <c r="A239" s="271"/>
      <c r="B239" s="33">
        <v>100</v>
      </c>
      <c r="C239" s="18">
        <v>13.3</v>
      </c>
      <c r="D239" s="185">
        <v>2.2000000000000002</v>
      </c>
      <c r="E239" s="185">
        <v>2.2000000000000002</v>
      </c>
      <c r="F239" s="185">
        <v>11.1</v>
      </c>
      <c r="G239" s="185">
        <v>0</v>
      </c>
      <c r="H239" s="185">
        <v>2.2000000000000002</v>
      </c>
      <c r="I239" s="185">
        <v>4.4000000000000004</v>
      </c>
      <c r="J239" s="185">
        <v>6.7</v>
      </c>
      <c r="K239" s="185">
        <v>8.9</v>
      </c>
      <c r="L239" s="185">
        <v>13.3</v>
      </c>
      <c r="M239" s="185">
        <v>0</v>
      </c>
      <c r="N239" s="185">
        <v>15.6</v>
      </c>
      <c r="O239" s="185">
        <v>4.4000000000000004</v>
      </c>
      <c r="P239" s="185">
        <v>2.2000000000000002</v>
      </c>
      <c r="Q239" s="185">
        <v>2.2000000000000002</v>
      </c>
      <c r="R239" s="185">
        <v>4.4000000000000004</v>
      </c>
      <c r="S239" s="185">
        <v>0</v>
      </c>
      <c r="T239" s="185">
        <v>0</v>
      </c>
      <c r="U239" s="185">
        <v>4.4000000000000004</v>
      </c>
      <c r="V239" s="185">
        <v>4.4000000000000004</v>
      </c>
      <c r="W239" s="185">
        <v>0</v>
      </c>
      <c r="X239" s="185">
        <v>2.2000000000000002</v>
      </c>
      <c r="Y239" s="185">
        <v>0</v>
      </c>
      <c r="Z239" s="185">
        <v>0</v>
      </c>
      <c r="AA239" s="185">
        <v>0</v>
      </c>
      <c r="AB239" s="185">
        <v>6.7</v>
      </c>
      <c r="AC239" s="185">
        <v>8.9</v>
      </c>
      <c r="AD239" s="185">
        <v>0</v>
      </c>
      <c r="AE239" s="185">
        <v>2.2000000000000002</v>
      </c>
      <c r="AF239" s="185">
        <v>11.1</v>
      </c>
      <c r="AG239" s="185">
        <v>0</v>
      </c>
      <c r="AH239" s="185">
        <v>0</v>
      </c>
      <c r="AI239" s="185">
        <v>6.7</v>
      </c>
      <c r="AJ239" s="185">
        <v>8.9</v>
      </c>
      <c r="AK239" s="185">
        <v>2.2000000000000002</v>
      </c>
      <c r="AL239" s="185">
        <v>0</v>
      </c>
      <c r="AM239" s="186">
        <v>48.9</v>
      </c>
      <c r="AN239" s="179"/>
    </row>
    <row r="240" spans="1:43" s="171" customFormat="1" x14ac:dyDescent="0.2">
      <c r="A240" s="172"/>
      <c r="B240" s="170"/>
      <c r="C240" s="170">
        <f t="shared" ref="C240:AL240" si="115">_xlfn.RANK.EQ(C229,$C$229:$AL$229,0)</f>
        <v>1</v>
      </c>
      <c r="D240" s="170">
        <f t="shared" si="115"/>
        <v>7</v>
      </c>
      <c r="E240" s="170">
        <f t="shared" si="115"/>
        <v>23</v>
      </c>
      <c r="F240" s="170">
        <f t="shared" si="115"/>
        <v>10</v>
      </c>
      <c r="G240" s="170">
        <f t="shared" si="115"/>
        <v>30</v>
      </c>
      <c r="H240" s="170">
        <f t="shared" si="115"/>
        <v>7</v>
      </c>
      <c r="I240" s="170">
        <f t="shared" si="115"/>
        <v>14</v>
      </c>
      <c r="J240" s="170">
        <f t="shared" si="115"/>
        <v>4</v>
      </c>
      <c r="K240" s="170">
        <f t="shared" si="115"/>
        <v>9</v>
      </c>
      <c r="L240" s="170">
        <f t="shared" si="115"/>
        <v>16</v>
      </c>
      <c r="M240" s="170">
        <f t="shared" si="115"/>
        <v>35</v>
      </c>
      <c r="N240" s="170">
        <f t="shared" si="115"/>
        <v>3</v>
      </c>
      <c r="O240" s="170">
        <f t="shared" si="115"/>
        <v>18</v>
      </c>
      <c r="P240" s="170">
        <f t="shared" si="115"/>
        <v>29</v>
      </c>
      <c r="Q240" s="170">
        <f t="shared" si="115"/>
        <v>11</v>
      </c>
      <c r="R240" s="170">
        <f t="shared" si="115"/>
        <v>24</v>
      </c>
      <c r="S240" s="170">
        <f t="shared" si="115"/>
        <v>25</v>
      </c>
      <c r="T240" s="170">
        <f t="shared" si="115"/>
        <v>27</v>
      </c>
      <c r="U240" s="170">
        <f t="shared" si="115"/>
        <v>5</v>
      </c>
      <c r="V240" s="170">
        <f t="shared" si="115"/>
        <v>27</v>
      </c>
      <c r="W240" s="170">
        <f t="shared" si="115"/>
        <v>36</v>
      </c>
      <c r="X240" s="170">
        <f t="shared" si="115"/>
        <v>31</v>
      </c>
      <c r="Y240" s="170">
        <f t="shared" si="115"/>
        <v>33</v>
      </c>
      <c r="Z240" s="170">
        <f t="shared" si="115"/>
        <v>22</v>
      </c>
      <c r="AA240" s="170">
        <f t="shared" si="115"/>
        <v>31</v>
      </c>
      <c r="AB240" s="170">
        <f t="shared" si="115"/>
        <v>2</v>
      </c>
      <c r="AC240" s="170">
        <f t="shared" si="115"/>
        <v>5</v>
      </c>
      <c r="AD240" s="170">
        <f t="shared" si="115"/>
        <v>19</v>
      </c>
      <c r="AE240" s="170">
        <f t="shared" si="115"/>
        <v>20</v>
      </c>
      <c r="AF240" s="170">
        <f t="shared" si="115"/>
        <v>12</v>
      </c>
      <c r="AG240" s="170">
        <f t="shared" si="115"/>
        <v>15</v>
      </c>
      <c r="AH240" s="170">
        <f t="shared" si="115"/>
        <v>21</v>
      </c>
      <c r="AI240" s="170">
        <f t="shared" si="115"/>
        <v>17</v>
      </c>
      <c r="AJ240" s="170">
        <f t="shared" si="115"/>
        <v>13</v>
      </c>
      <c r="AK240" s="170">
        <f t="shared" si="115"/>
        <v>33</v>
      </c>
      <c r="AL240" s="170">
        <f t="shared" si="115"/>
        <v>26</v>
      </c>
      <c r="AM240" s="170">
        <v>37</v>
      </c>
      <c r="AN240" s="170"/>
      <c r="AQ240"/>
    </row>
    <row r="241" spans="1:40" x14ac:dyDescent="0.2">
      <c r="A241" s="24" t="s">
        <v>2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17"/>
    </row>
    <row r="242" spans="1:40" x14ac:dyDescent="0.2">
      <c r="A242" s="6" t="s">
        <v>4</v>
      </c>
      <c r="B242" s="1"/>
      <c r="C242" s="170">
        <v>1</v>
      </c>
      <c r="D242" s="170">
        <v>2</v>
      </c>
      <c r="E242" s="170">
        <v>3</v>
      </c>
      <c r="F242" s="170">
        <v>4</v>
      </c>
      <c r="G242" s="170">
        <v>5</v>
      </c>
      <c r="H242" s="170">
        <v>6</v>
      </c>
      <c r="I242" s="170">
        <v>7</v>
      </c>
      <c r="J242" s="170">
        <v>8</v>
      </c>
      <c r="K242" s="170">
        <v>9</v>
      </c>
      <c r="L242" s="170">
        <v>10</v>
      </c>
      <c r="M242" s="170">
        <v>11</v>
      </c>
      <c r="N242" s="170">
        <v>12</v>
      </c>
      <c r="O242" s="170">
        <v>13</v>
      </c>
      <c r="P242" s="170">
        <v>14</v>
      </c>
      <c r="Q242" s="170">
        <v>15</v>
      </c>
      <c r="R242" s="170">
        <v>16</v>
      </c>
      <c r="S242" s="170">
        <v>17</v>
      </c>
      <c r="T242" s="170">
        <v>18</v>
      </c>
      <c r="U242" s="170">
        <v>19</v>
      </c>
      <c r="V242" s="170">
        <v>20</v>
      </c>
      <c r="W242" s="170">
        <v>21</v>
      </c>
      <c r="X242" s="170">
        <v>22</v>
      </c>
      <c r="Y242" s="170">
        <v>23</v>
      </c>
      <c r="Z242" s="170">
        <v>24</v>
      </c>
      <c r="AA242" s="170">
        <v>25</v>
      </c>
      <c r="AB242" s="170">
        <v>26</v>
      </c>
      <c r="AC242" s="170">
        <v>27</v>
      </c>
      <c r="AD242" s="170">
        <v>28</v>
      </c>
      <c r="AE242" s="170">
        <v>29</v>
      </c>
      <c r="AF242" s="170">
        <v>30</v>
      </c>
      <c r="AG242" s="170">
        <v>31</v>
      </c>
      <c r="AH242" s="170">
        <v>32</v>
      </c>
      <c r="AI242" s="170">
        <v>32</v>
      </c>
      <c r="AJ242" s="173">
        <v>34</v>
      </c>
      <c r="AK242" s="173">
        <v>35</v>
      </c>
      <c r="AL242" s="173">
        <v>36</v>
      </c>
      <c r="AM242" s="173">
        <v>37</v>
      </c>
    </row>
    <row r="243" spans="1:40" ht="64.8" x14ac:dyDescent="0.2">
      <c r="A243" s="11" t="s">
        <v>63</v>
      </c>
      <c r="B243" s="47" t="s">
        <v>156</v>
      </c>
      <c r="C243" s="48" t="s">
        <v>315</v>
      </c>
      <c r="D243" s="49" t="s">
        <v>314</v>
      </c>
      <c r="E243" s="203" t="s">
        <v>313</v>
      </c>
      <c r="F243" s="203" t="s">
        <v>312</v>
      </c>
      <c r="G243" s="203" t="s">
        <v>311</v>
      </c>
      <c r="H243" s="203" t="s">
        <v>310</v>
      </c>
      <c r="I243" s="203" t="s">
        <v>309</v>
      </c>
      <c r="J243" s="203" t="s">
        <v>308</v>
      </c>
      <c r="K243" s="203" t="s">
        <v>307</v>
      </c>
      <c r="L243" s="203" t="s">
        <v>306</v>
      </c>
      <c r="M243" s="203" t="s">
        <v>305</v>
      </c>
      <c r="N243" s="203" t="s">
        <v>304</v>
      </c>
      <c r="O243" s="203" t="s">
        <v>303</v>
      </c>
      <c r="P243" s="203" t="s">
        <v>302</v>
      </c>
      <c r="Q243" s="203" t="s">
        <v>301</v>
      </c>
      <c r="R243" s="203" t="s">
        <v>300</v>
      </c>
      <c r="S243" s="203" t="s">
        <v>299</v>
      </c>
      <c r="T243" s="203" t="s">
        <v>298</v>
      </c>
      <c r="U243" s="203" t="s">
        <v>297</v>
      </c>
      <c r="V243" s="203" t="s">
        <v>296</v>
      </c>
      <c r="W243" s="203" t="s">
        <v>295</v>
      </c>
      <c r="X243" s="203" t="s">
        <v>294</v>
      </c>
      <c r="Y243" s="49" t="s">
        <v>293</v>
      </c>
      <c r="Z243" s="203" t="s">
        <v>292</v>
      </c>
      <c r="AA243" s="203" t="s">
        <v>291</v>
      </c>
      <c r="AB243" s="203" t="s">
        <v>290</v>
      </c>
      <c r="AC243" s="203" t="s">
        <v>289</v>
      </c>
      <c r="AD243" s="203" t="s">
        <v>288</v>
      </c>
      <c r="AE243" s="203" t="s">
        <v>287</v>
      </c>
      <c r="AF243" s="203" t="s">
        <v>286</v>
      </c>
      <c r="AG243" s="203" t="s">
        <v>285</v>
      </c>
      <c r="AH243" s="203" t="s">
        <v>284</v>
      </c>
      <c r="AI243" s="203" t="s">
        <v>283</v>
      </c>
      <c r="AJ243" s="203" t="s">
        <v>282</v>
      </c>
      <c r="AK243" s="203" t="s">
        <v>281</v>
      </c>
      <c r="AL243" s="203" t="s">
        <v>280</v>
      </c>
      <c r="AM243" s="240" t="s">
        <v>0</v>
      </c>
      <c r="AN243" s="217" t="s">
        <v>117</v>
      </c>
    </row>
    <row r="244" spans="1:40" ht="13.5" customHeight="1" x14ac:dyDescent="0.2">
      <c r="A244" s="270" t="str">
        <f>A228</f>
        <v>全体（n = 1,699 ）　</v>
      </c>
      <c r="B244" s="101">
        <f>B228</f>
        <v>1699</v>
      </c>
      <c r="C244" s="109">
        <v>436</v>
      </c>
      <c r="D244" s="110">
        <v>253</v>
      </c>
      <c r="E244" s="110">
        <v>246</v>
      </c>
      <c r="F244" s="110">
        <v>219</v>
      </c>
      <c r="G244" s="110">
        <v>211</v>
      </c>
      <c r="H244" s="110">
        <v>211</v>
      </c>
      <c r="I244" s="110">
        <v>208</v>
      </c>
      <c r="J244" s="110">
        <v>207</v>
      </c>
      <c r="K244" s="110">
        <v>197</v>
      </c>
      <c r="L244" s="110">
        <v>189</v>
      </c>
      <c r="M244" s="110">
        <v>177</v>
      </c>
      <c r="N244" s="110">
        <v>142</v>
      </c>
      <c r="O244" s="110">
        <v>129</v>
      </c>
      <c r="P244" s="110">
        <v>120</v>
      </c>
      <c r="Q244" s="110">
        <v>98</v>
      </c>
      <c r="R244" s="110">
        <v>96</v>
      </c>
      <c r="S244" s="110">
        <v>93</v>
      </c>
      <c r="T244" s="110">
        <v>86</v>
      </c>
      <c r="U244" s="110">
        <v>82</v>
      </c>
      <c r="V244" s="110">
        <v>80</v>
      </c>
      <c r="W244" s="110">
        <v>61</v>
      </c>
      <c r="X244" s="110">
        <v>59</v>
      </c>
      <c r="Y244" s="110">
        <v>51</v>
      </c>
      <c r="Z244" s="110">
        <v>50</v>
      </c>
      <c r="AA244" s="110">
        <v>47</v>
      </c>
      <c r="AB244" s="110">
        <v>46</v>
      </c>
      <c r="AC244" s="110">
        <v>44</v>
      </c>
      <c r="AD244" s="110">
        <v>44</v>
      </c>
      <c r="AE244" s="110">
        <v>42</v>
      </c>
      <c r="AF244" s="110">
        <v>35</v>
      </c>
      <c r="AG244" s="110">
        <v>25</v>
      </c>
      <c r="AH244" s="110">
        <v>25</v>
      </c>
      <c r="AI244" s="110">
        <v>24</v>
      </c>
      <c r="AJ244" s="110">
        <v>23</v>
      </c>
      <c r="AK244" s="110">
        <v>18</v>
      </c>
      <c r="AL244" s="110">
        <v>15</v>
      </c>
      <c r="AM244" s="112">
        <v>461</v>
      </c>
      <c r="AN244" s="5">
        <f>SUM(C244:AM244)</f>
        <v>4550</v>
      </c>
    </row>
    <row r="245" spans="1:40" x14ac:dyDescent="0.2">
      <c r="A245" s="271"/>
      <c r="B245" s="102">
        <f t="shared" ref="B245:B255" si="116">B229</f>
        <v>100</v>
      </c>
      <c r="C245" s="113">
        <v>25.7</v>
      </c>
      <c r="D245" s="114">
        <v>14.9</v>
      </c>
      <c r="E245" s="114">
        <v>14.5</v>
      </c>
      <c r="F245" s="114">
        <v>12.9</v>
      </c>
      <c r="G245" s="114">
        <v>12.4</v>
      </c>
      <c r="H245" s="114">
        <v>12.4</v>
      </c>
      <c r="I245" s="114">
        <v>12.2</v>
      </c>
      <c r="J245" s="114">
        <v>12.2</v>
      </c>
      <c r="K245" s="114">
        <v>11.6</v>
      </c>
      <c r="L245" s="114">
        <v>11.1</v>
      </c>
      <c r="M245" s="114">
        <v>10.4</v>
      </c>
      <c r="N245" s="114">
        <v>8.4</v>
      </c>
      <c r="O245" s="114">
        <v>7.6</v>
      </c>
      <c r="P245" s="114">
        <v>7.1</v>
      </c>
      <c r="Q245" s="114">
        <v>5.8</v>
      </c>
      <c r="R245" s="114">
        <v>5.7</v>
      </c>
      <c r="S245" s="114">
        <v>5.5</v>
      </c>
      <c r="T245" s="114">
        <v>5.0999999999999996</v>
      </c>
      <c r="U245" s="114">
        <v>4.8</v>
      </c>
      <c r="V245" s="114">
        <v>4.7</v>
      </c>
      <c r="W245" s="114">
        <v>3.6</v>
      </c>
      <c r="X245" s="114">
        <v>3.5</v>
      </c>
      <c r="Y245" s="114">
        <v>3</v>
      </c>
      <c r="Z245" s="114">
        <v>2.9</v>
      </c>
      <c r="AA245" s="114">
        <v>2.8</v>
      </c>
      <c r="AB245" s="114">
        <v>2.7</v>
      </c>
      <c r="AC245" s="114">
        <v>2.6</v>
      </c>
      <c r="AD245" s="114">
        <v>2.6</v>
      </c>
      <c r="AE245" s="114">
        <v>2.5</v>
      </c>
      <c r="AF245" s="114">
        <v>2.1</v>
      </c>
      <c r="AG245" s="114">
        <v>1.5</v>
      </c>
      <c r="AH245" s="114">
        <v>1.5</v>
      </c>
      <c r="AI245" s="114">
        <v>1.4</v>
      </c>
      <c r="AJ245" s="114">
        <v>1.4</v>
      </c>
      <c r="AK245" s="114">
        <v>1.1000000000000001</v>
      </c>
      <c r="AL245" s="114">
        <v>0.9</v>
      </c>
      <c r="AM245" s="116">
        <v>27.1</v>
      </c>
      <c r="AN245" s="179"/>
    </row>
    <row r="246" spans="1:40" ht="13.5" customHeight="1" x14ac:dyDescent="0.2">
      <c r="A246" s="270" t="str">
        <f>A230</f>
        <v>十分満足している(n = 51 )</v>
      </c>
      <c r="B246" s="101">
        <f t="shared" si="116"/>
        <v>51</v>
      </c>
      <c r="C246" s="117">
        <v>14</v>
      </c>
      <c r="D246" s="118">
        <v>7</v>
      </c>
      <c r="E246" s="118">
        <v>14</v>
      </c>
      <c r="F246" s="118">
        <v>7</v>
      </c>
      <c r="G246" s="118">
        <v>9</v>
      </c>
      <c r="H246" s="118">
        <v>5</v>
      </c>
      <c r="I246" s="118">
        <v>9</v>
      </c>
      <c r="J246" s="118">
        <v>10</v>
      </c>
      <c r="K246" s="118">
        <v>9</v>
      </c>
      <c r="L246" s="118">
        <v>8</v>
      </c>
      <c r="M246" s="118">
        <v>8</v>
      </c>
      <c r="N246" s="118">
        <v>7</v>
      </c>
      <c r="O246" s="118">
        <v>3</v>
      </c>
      <c r="P246" s="118">
        <v>7</v>
      </c>
      <c r="Q246" s="118">
        <v>4</v>
      </c>
      <c r="R246" s="118">
        <v>3</v>
      </c>
      <c r="S246" s="118">
        <v>2</v>
      </c>
      <c r="T246" s="118">
        <v>4</v>
      </c>
      <c r="U246" s="118">
        <v>4</v>
      </c>
      <c r="V246" s="118">
        <v>4</v>
      </c>
      <c r="W246" s="118">
        <v>5</v>
      </c>
      <c r="X246" s="118">
        <v>1</v>
      </c>
      <c r="Y246" s="118">
        <v>1</v>
      </c>
      <c r="Z246" s="118">
        <v>0</v>
      </c>
      <c r="AA246" s="118">
        <v>1</v>
      </c>
      <c r="AB246" s="118">
        <v>0</v>
      </c>
      <c r="AC246" s="118">
        <v>2</v>
      </c>
      <c r="AD246" s="118">
        <v>0</v>
      </c>
      <c r="AE246" s="118">
        <v>1</v>
      </c>
      <c r="AF246" s="118">
        <v>0</v>
      </c>
      <c r="AG246" s="118">
        <v>0</v>
      </c>
      <c r="AH246" s="118">
        <v>0</v>
      </c>
      <c r="AI246" s="118">
        <v>0</v>
      </c>
      <c r="AJ246" s="118">
        <v>0</v>
      </c>
      <c r="AK246" s="118">
        <v>1</v>
      </c>
      <c r="AL246" s="118">
        <v>0</v>
      </c>
      <c r="AM246" s="119">
        <v>10</v>
      </c>
      <c r="AN246" s="5">
        <f>SUM(C246:AM246)</f>
        <v>160</v>
      </c>
    </row>
    <row r="247" spans="1:40" x14ac:dyDescent="0.2">
      <c r="A247" s="271"/>
      <c r="B247" s="102">
        <f t="shared" si="116"/>
        <v>100</v>
      </c>
      <c r="C247" s="113">
        <v>27.5</v>
      </c>
      <c r="D247" s="114">
        <v>13.7</v>
      </c>
      <c r="E247" s="114">
        <v>27.5</v>
      </c>
      <c r="F247" s="114">
        <v>13.7</v>
      </c>
      <c r="G247" s="114">
        <v>17.600000000000001</v>
      </c>
      <c r="H247" s="114">
        <v>9.8000000000000007</v>
      </c>
      <c r="I247" s="114">
        <v>17.600000000000001</v>
      </c>
      <c r="J247" s="114">
        <v>19.600000000000001</v>
      </c>
      <c r="K247" s="114">
        <v>17.600000000000001</v>
      </c>
      <c r="L247" s="114">
        <v>15.7</v>
      </c>
      <c r="M247" s="114">
        <v>15.7</v>
      </c>
      <c r="N247" s="114">
        <v>13.7</v>
      </c>
      <c r="O247" s="114">
        <v>5.9</v>
      </c>
      <c r="P247" s="114">
        <v>13.7</v>
      </c>
      <c r="Q247" s="114">
        <v>7.8</v>
      </c>
      <c r="R247" s="114">
        <v>5.9</v>
      </c>
      <c r="S247" s="114">
        <v>3.9</v>
      </c>
      <c r="T247" s="114">
        <v>7.8</v>
      </c>
      <c r="U247" s="114">
        <v>7.8</v>
      </c>
      <c r="V247" s="114">
        <v>7.8</v>
      </c>
      <c r="W247" s="114">
        <v>9.8000000000000007</v>
      </c>
      <c r="X247" s="114">
        <v>2</v>
      </c>
      <c r="Y247" s="114">
        <v>2</v>
      </c>
      <c r="Z247" s="114">
        <v>0</v>
      </c>
      <c r="AA247" s="114">
        <v>2</v>
      </c>
      <c r="AB247" s="114">
        <v>0</v>
      </c>
      <c r="AC247" s="114">
        <v>3.9</v>
      </c>
      <c r="AD247" s="114">
        <v>0</v>
      </c>
      <c r="AE247" s="114">
        <v>2</v>
      </c>
      <c r="AF247" s="114">
        <v>0</v>
      </c>
      <c r="AG247" s="114">
        <v>0</v>
      </c>
      <c r="AH247" s="114">
        <v>0</v>
      </c>
      <c r="AI247" s="114">
        <v>0</v>
      </c>
      <c r="AJ247" s="114">
        <v>0</v>
      </c>
      <c r="AK247" s="114">
        <v>2</v>
      </c>
      <c r="AL247" s="114">
        <v>0</v>
      </c>
      <c r="AM247" s="116">
        <v>19.600000000000001</v>
      </c>
      <c r="AN247" s="179"/>
    </row>
    <row r="248" spans="1:40" ht="13.5" customHeight="1" x14ac:dyDescent="0.2">
      <c r="A248" s="270" t="str">
        <f>A232</f>
        <v>おおむね満足している(n = 726 )</v>
      </c>
      <c r="B248" s="101">
        <f t="shared" si="116"/>
        <v>726</v>
      </c>
      <c r="C248" s="117">
        <v>193</v>
      </c>
      <c r="D248" s="118">
        <v>126</v>
      </c>
      <c r="E248" s="118">
        <v>132</v>
      </c>
      <c r="F248" s="118">
        <v>112</v>
      </c>
      <c r="G248" s="118">
        <v>95</v>
      </c>
      <c r="H248" s="118">
        <v>85</v>
      </c>
      <c r="I248" s="118">
        <v>91</v>
      </c>
      <c r="J248" s="118">
        <v>99</v>
      </c>
      <c r="K248" s="118">
        <v>95</v>
      </c>
      <c r="L248" s="118">
        <v>88</v>
      </c>
      <c r="M248" s="118">
        <v>79</v>
      </c>
      <c r="N248" s="118">
        <v>59</v>
      </c>
      <c r="O248" s="118">
        <v>65</v>
      </c>
      <c r="P248" s="118">
        <v>55</v>
      </c>
      <c r="Q248" s="118">
        <v>53</v>
      </c>
      <c r="R248" s="118">
        <v>36</v>
      </c>
      <c r="S248" s="118">
        <v>45</v>
      </c>
      <c r="T248" s="118">
        <v>35</v>
      </c>
      <c r="U248" s="118">
        <v>29</v>
      </c>
      <c r="V248" s="118">
        <v>33</v>
      </c>
      <c r="W248" s="118">
        <v>28</v>
      </c>
      <c r="X248" s="118">
        <v>30</v>
      </c>
      <c r="Y248" s="118">
        <v>24</v>
      </c>
      <c r="Z248" s="118">
        <v>16</v>
      </c>
      <c r="AA248" s="118">
        <v>19</v>
      </c>
      <c r="AB248" s="118">
        <v>20</v>
      </c>
      <c r="AC248" s="118">
        <v>21</v>
      </c>
      <c r="AD248" s="118">
        <v>18</v>
      </c>
      <c r="AE248" s="118">
        <v>15</v>
      </c>
      <c r="AF248" s="118">
        <v>16</v>
      </c>
      <c r="AG248" s="118">
        <v>11</v>
      </c>
      <c r="AH248" s="118">
        <v>15</v>
      </c>
      <c r="AI248" s="118">
        <v>8</v>
      </c>
      <c r="AJ248" s="118">
        <v>10</v>
      </c>
      <c r="AK248" s="118">
        <v>10</v>
      </c>
      <c r="AL248" s="118">
        <v>5</v>
      </c>
      <c r="AM248" s="119">
        <v>169</v>
      </c>
      <c r="AN248" s="5">
        <f>SUM(C248:AM248)</f>
        <v>2040</v>
      </c>
    </row>
    <row r="249" spans="1:40" x14ac:dyDescent="0.2">
      <c r="A249" s="271"/>
      <c r="B249" s="102">
        <f t="shared" si="116"/>
        <v>100</v>
      </c>
      <c r="C249" s="113">
        <v>26.6</v>
      </c>
      <c r="D249" s="114">
        <v>17.399999999999999</v>
      </c>
      <c r="E249" s="114">
        <v>18.2</v>
      </c>
      <c r="F249" s="114">
        <v>15.4</v>
      </c>
      <c r="G249" s="114">
        <v>13.1</v>
      </c>
      <c r="H249" s="114">
        <v>11.7</v>
      </c>
      <c r="I249" s="114">
        <v>12.5</v>
      </c>
      <c r="J249" s="114">
        <v>13.6</v>
      </c>
      <c r="K249" s="114">
        <v>13.1</v>
      </c>
      <c r="L249" s="114">
        <v>12.1</v>
      </c>
      <c r="M249" s="114">
        <v>10.9</v>
      </c>
      <c r="N249" s="114">
        <v>8.1</v>
      </c>
      <c r="O249" s="114">
        <v>9</v>
      </c>
      <c r="P249" s="114">
        <v>7.6</v>
      </c>
      <c r="Q249" s="114">
        <v>7.3</v>
      </c>
      <c r="R249" s="114">
        <v>5</v>
      </c>
      <c r="S249" s="114">
        <v>6.2</v>
      </c>
      <c r="T249" s="114">
        <v>4.8</v>
      </c>
      <c r="U249" s="114">
        <v>4</v>
      </c>
      <c r="V249" s="114">
        <v>4.5</v>
      </c>
      <c r="W249" s="114">
        <v>3.9</v>
      </c>
      <c r="X249" s="114">
        <v>4.0999999999999996</v>
      </c>
      <c r="Y249" s="114">
        <v>3.3</v>
      </c>
      <c r="Z249" s="114">
        <v>2.2000000000000002</v>
      </c>
      <c r="AA249" s="114">
        <v>2.6</v>
      </c>
      <c r="AB249" s="114">
        <v>2.8</v>
      </c>
      <c r="AC249" s="114">
        <v>2.9</v>
      </c>
      <c r="AD249" s="114">
        <v>2.5</v>
      </c>
      <c r="AE249" s="114">
        <v>2.1</v>
      </c>
      <c r="AF249" s="114">
        <v>2.2000000000000002</v>
      </c>
      <c r="AG249" s="114">
        <v>1.5</v>
      </c>
      <c r="AH249" s="114">
        <v>2.1</v>
      </c>
      <c r="AI249" s="114">
        <v>1.1000000000000001</v>
      </c>
      <c r="AJ249" s="114">
        <v>1.4</v>
      </c>
      <c r="AK249" s="114">
        <v>1.4</v>
      </c>
      <c r="AL249" s="114">
        <v>0.7</v>
      </c>
      <c r="AM249" s="116">
        <v>23.3</v>
      </c>
      <c r="AN249" s="179"/>
    </row>
    <row r="250" spans="1:40" ht="13.5" customHeight="1" x14ac:dyDescent="0.2">
      <c r="A250" s="270" t="str">
        <f>A234</f>
        <v>まだまだ不満だ(n = 673 )</v>
      </c>
      <c r="B250" s="101">
        <f t="shared" si="116"/>
        <v>673</v>
      </c>
      <c r="C250" s="117">
        <v>189</v>
      </c>
      <c r="D250" s="118">
        <v>95</v>
      </c>
      <c r="E250" s="118">
        <v>77</v>
      </c>
      <c r="F250" s="118">
        <v>75</v>
      </c>
      <c r="G250" s="118">
        <v>87</v>
      </c>
      <c r="H250" s="118">
        <v>97</v>
      </c>
      <c r="I250" s="118">
        <v>81</v>
      </c>
      <c r="J250" s="118">
        <v>74</v>
      </c>
      <c r="K250" s="118">
        <v>72</v>
      </c>
      <c r="L250" s="118">
        <v>68</v>
      </c>
      <c r="M250" s="118">
        <v>69</v>
      </c>
      <c r="N250" s="118">
        <v>58</v>
      </c>
      <c r="O250" s="118">
        <v>44</v>
      </c>
      <c r="P250" s="118">
        <v>43</v>
      </c>
      <c r="Q250" s="118">
        <v>34</v>
      </c>
      <c r="R250" s="118">
        <v>43</v>
      </c>
      <c r="S250" s="118">
        <v>35</v>
      </c>
      <c r="T250" s="118">
        <v>35</v>
      </c>
      <c r="U250" s="118">
        <v>39</v>
      </c>
      <c r="V250" s="118">
        <v>32</v>
      </c>
      <c r="W250" s="118">
        <v>23</v>
      </c>
      <c r="X250" s="118">
        <v>25</v>
      </c>
      <c r="Y250" s="118">
        <v>15</v>
      </c>
      <c r="Z250" s="118">
        <v>24</v>
      </c>
      <c r="AA250" s="118">
        <v>23</v>
      </c>
      <c r="AB250" s="118">
        <v>21</v>
      </c>
      <c r="AC250" s="118">
        <v>14</v>
      </c>
      <c r="AD250" s="118">
        <v>18</v>
      </c>
      <c r="AE250" s="118">
        <v>17</v>
      </c>
      <c r="AF250" s="118">
        <v>13</v>
      </c>
      <c r="AG250" s="118">
        <v>11</v>
      </c>
      <c r="AH250" s="118">
        <v>9</v>
      </c>
      <c r="AI250" s="118">
        <v>11</v>
      </c>
      <c r="AJ250" s="118">
        <v>8</v>
      </c>
      <c r="AK250" s="118">
        <v>4</v>
      </c>
      <c r="AL250" s="118">
        <v>7</v>
      </c>
      <c r="AM250" s="119">
        <v>185</v>
      </c>
      <c r="AN250" s="5">
        <f>SUM(C250:AM250)</f>
        <v>1775</v>
      </c>
    </row>
    <row r="251" spans="1:40" x14ac:dyDescent="0.2">
      <c r="A251" s="271"/>
      <c r="B251" s="102">
        <f t="shared" si="116"/>
        <v>100</v>
      </c>
      <c r="C251" s="113">
        <v>28.1</v>
      </c>
      <c r="D251" s="114">
        <v>14.1</v>
      </c>
      <c r="E251" s="114">
        <v>11.4</v>
      </c>
      <c r="F251" s="114">
        <v>11.1</v>
      </c>
      <c r="G251" s="114">
        <v>12.9</v>
      </c>
      <c r="H251" s="114">
        <v>14.4</v>
      </c>
      <c r="I251" s="114">
        <v>12</v>
      </c>
      <c r="J251" s="114">
        <v>11</v>
      </c>
      <c r="K251" s="114">
        <v>10.7</v>
      </c>
      <c r="L251" s="114">
        <v>10.1</v>
      </c>
      <c r="M251" s="114">
        <v>10.3</v>
      </c>
      <c r="N251" s="114">
        <v>8.6</v>
      </c>
      <c r="O251" s="114">
        <v>6.5</v>
      </c>
      <c r="P251" s="114">
        <v>6.4</v>
      </c>
      <c r="Q251" s="114">
        <v>5.0999999999999996</v>
      </c>
      <c r="R251" s="114">
        <v>6.4</v>
      </c>
      <c r="S251" s="114">
        <v>5.2</v>
      </c>
      <c r="T251" s="114">
        <v>5.2</v>
      </c>
      <c r="U251" s="114">
        <v>5.8</v>
      </c>
      <c r="V251" s="114">
        <v>4.8</v>
      </c>
      <c r="W251" s="114">
        <v>3.4</v>
      </c>
      <c r="X251" s="114">
        <v>3.7</v>
      </c>
      <c r="Y251" s="114">
        <v>2.2000000000000002</v>
      </c>
      <c r="Z251" s="114">
        <v>3.6</v>
      </c>
      <c r="AA251" s="114">
        <v>3.4</v>
      </c>
      <c r="AB251" s="114">
        <v>3.1</v>
      </c>
      <c r="AC251" s="114">
        <v>2.1</v>
      </c>
      <c r="AD251" s="114">
        <v>2.7</v>
      </c>
      <c r="AE251" s="114">
        <v>2.5</v>
      </c>
      <c r="AF251" s="114">
        <v>1.9</v>
      </c>
      <c r="AG251" s="114">
        <v>1.6</v>
      </c>
      <c r="AH251" s="114">
        <v>1.3</v>
      </c>
      <c r="AI251" s="114">
        <v>1.6</v>
      </c>
      <c r="AJ251" s="114">
        <v>1.2</v>
      </c>
      <c r="AK251" s="114">
        <v>0.6</v>
      </c>
      <c r="AL251" s="114">
        <v>1</v>
      </c>
      <c r="AM251" s="116">
        <v>27.5</v>
      </c>
      <c r="AN251" s="179"/>
    </row>
    <row r="252" spans="1:40" ht="13.5" customHeight="1" x14ac:dyDescent="0.2">
      <c r="A252" s="270" t="str">
        <f>A236</f>
        <v>きわめて不満だ(n = 183 )</v>
      </c>
      <c r="B252" s="101">
        <f t="shared" si="116"/>
        <v>183</v>
      </c>
      <c r="C252" s="117">
        <v>31</v>
      </c>
      <c r="D252" s="118">
        <v>21</v>
      </c>
      <c r="E252" s="118">
        <v>15</v>
      </c>
      <c r="F252" s="118">
        <v>21</v>
      </c>
      <c r="G252" s="118">
        <v>18</v>
      </c>
      <c r="H252" s="118">
        <v>18</v>
      </c>
      <c r="I252" s="118">
        <v>24</v>
      </c>
      <c r="J252" s="118">
        <v>20</v>
      </c>
      <c r="K252" s="118">
        <v>14</v>
      </c>
      <c r="L252" s="118">
        <v>18</v>
      </c>
      <c r="M252" s="118">
        <v>17</v>
      </c>
      <c r="N252" s="118">
        <v>12</v>
      </c>
      <c r="O252" s="118">
        <v>12</v>
      </c>
      <c r="P252" s="118">
        <v>12</v>
      </c>
      <c r="Q252" s="118">
        <v>7</v>
      </c>
      <c r="R252" s="118">
        <v>6</v>
      </c>
      <c r="S252" s="118">
        <v>7</v>
      </c>
      <c r="T252" s="118">
        <v>9</v>
      </c>
      <c r="U252" s="118">
        <v>9</v>
      </c>
      <c r="V252" s="118">
        <v>9</v>
      </c>
      <c r="W252" s="118">
        <v>5</v>
      </c>
      <c r="X252" s="118">
        <v>3</v>
      </c>
      <c r="Y252" s="118">
        <v>8</v>
      </c>
      <c r="Z252" s="118">
        <v>7</v>
      </c>
      <c r="AA252" s="118">
        <v>4</v>
      </c>
      <c r="AB252" s="118">
        <v>4</v>
      </c>
      <c r="AC252" s="118">
        <v>7</v>
      </c>
      <c r="AD252" s="118">
        <v>4</v>
      </c>
      <c r="AE252" s="118">
        <v>7</v>
      </c>
      <c r="AF252" s="118">
        <v>5</v>
      </c>
      <c r="AG252" s="118">
        <v>1</v>
      </c>
      <c r="AH252" s="118">
        <v>1</v>
      </c>
      <c r="AI252" s="118">
        <v>4</v>
      </c>
      <c r="AJ252" s="118">
        <v>3</v>
      </c>
      <c r="AK252" s="118">
        <v>3</v>
      </c>
      <c r="AL252" s="118">
        <v>2</v>
      </c>
      <c r="AM252" s="119">
        <v>66</v>
      </c>
      <c r="AN252" s="5">
        <f>SUM(C252:AM252)</f>
        <v>434</v>
      </c>
    </row>
    <row r="253" spans="1:40" x14ac:dyDescent="0.2">
      <c r="A253" s="271"/>
      <c r="B253" s="102">
        <f t="shared" si="116"/>
        <v>100</v>
      </c>
      <c r="C253" s="113">
        <v>16.899999999999999</v>
      </c>
      <c r="D253" s="114">
        <v>11.5</v>
      </c>
      <c r="E253" s="114">
        <v>8.1999999999999993</v>
      </c>
      <c r="F253" s="114">
        <v>11.5</v>
      </c>
      <c r="G253" s="114">
        <v>9.8000000000000007</v>
      </c>
      <c r="H253" s="114">
        <v>9.8000000000000007</v>
      </c>
      <c r="I253" s="114">
        <v>13.1</v>
      </c>
      <c r="J253" s="114">
        <v>10.9</v>
      </c>
      <c r="K253" s="114">
        <v>7.7</v>
      </c>
      <c r="L253" s="114">
        <v>9.8000000000000007</v>
      </c>
      <c r="M253" s="114">
        <v>9.3000000000000007</v>
      </c>
      <c r="N253" s="114">
        <v>6.6</v>
      </c>
      <c r="O253" s="114">
        <v>6.6</v>
      </c>
      <c r="P253" s="114">
        <v>6.6</v>
      </c>
      <c r="Q253" s="114">
        <v>3.8</v>
      </c>
      <c r="R253" s="114">
        <v>3.3</v>
      </c>
      <c r="S253" s="114">
        <v>3.8</v>
      </c>
      <c r="T253" s="114">
        <v>4.9000000000000004</v>
      </c>
      <c r="U253" s="114">
        <v>4.9000000000000004</v>
      </c>
      <c r="V253" s="114">
        <v>4.9000000000000004</v>
      </c>
      <c r="W253" s="114">
        <v>2.7</v>
      </c>
      <c r="X253" s="114">
        <v>1.6</v>
      </c>
      <c r="Y253" s="114">
        <v>4.4000000000000004</v>
      </c>
      <c r="Z253" s="114">
        <v>3.8</v>
      </c>
      <c r="AA253" s="114">
        <v>2.2000000000000002</v>
      </c>
      <c r="AB253" s="114">
        <v>2.2000000000000002</v>
      </c>
      <c r="AC253" s="114">
        <v>3.8</v>
      </c>
      <c r="AD253" s="114">
        <v>2.2000000000000002</v>
      </c>
      <c r="AE253" s="114">
        <v>3.8</v>
      </c>
      <c r="AF253" s="114">
        <v>2.7</v>
      </c>
      <c r="AG253" s="114">
        <v>0.5</v>
      </c>
      <c r="AH253" s="114">
        <v>0.5</v>
      </c>
      <c r="AI253" s="114">
        <v>2.2000000000000002</v>
      </c>
      <c r="AJ253" s="114">
        <v>1.6</v>
      </c>
      <c r="AK253" s="114">
        <v>1.6</v>
      </c>
      <c r="AL253" s="114">
        <v>1.1000000000000001</v>
      </c>
      <c r="AM253" s="116">
        <v>36.1</v>
      </c>
      <c r="AN253" s="179"/>
    </row>
    <row r="254" spans="1:40" x14ac:dyDescent="0.2">
      <c r="A254" s="270" t="str">
        <f>A238</f>
        <v>わからない(n = 45 )</v>
      </c>
      <c r="B254" s="101">
        <f t="shared" si="116"/>
        <v>45</v>
      </c>
      <c r="C254" s="117">
        <v>6</v>
      </c>
      <c r="D254" s="118">
        <v>3</v>
      </c>
      <c r="E254" s="118">
        <v>7</v>
      </c>
      <c r="F254" s="118">
        <v>3</v>
      </c>
      <c r="G254" s="118">
        <v>2</v>
      </c>
      <c r="H254" s="118">
        <v>4</v>
      </c>
      <c r="I254" s="118">
        <v>1</v>
      </c>
      <c r="J254" s="118">
        <v>1</v>
      </c>
      <c r="K254" s="118">
        <v>4</v>
      </c>
      <c r="L254" s="118">
        <v>5</v>
      </c>
      <c r="M254" s="118">
        <v>1</v>
      </c>
      <c r="N254" s="118">
        <v>5</v>
      </c>
      <c r="O254" s="118">
        <v>4</v>
      </c>
      <c r="P254" s="118">
        <v>2</v>
      </c>
      <c r="Q254" s="118">
        <v>0</v>
      </c>
      <c r="R254" s="118">
        <v>6</v>
      </c>
      <c r="S254" s="118">
        <v>3</v>
      </c>
      <c r="T254" s="118">
        <v>2</v>
      </c>
      <c r="U254" s="118">
        <v>0</v>
      </c>
      <c r="V254" s="118">
        <v>1</v>
      </c>
      <c r="W254" s="118">
        <v>0</v>
      </c>
      <c r="X254" s="118">
        <v>0</v>
      </c>
      <c r="Y254" s="118">
        <v>1</v>
      </c>
      <c r="Z254" s="118">
        <v>2</v>
      </c>
      <c r="AA254" s="118">
        <v>0</v>
      </c>
      <c r="AB254" s="118">
        <v>0</v>
      </c>
      <c r="AC254" s="118">
        <v>0</v>
      </c>
      <c r="AD254" s="118">
        <v>2</v>
      </c>
      <c r="AE254" s="118">
        <v>1</v>
      </c>
      <c r="AF254" s="118">
        <v>0</v>
      </c>
      <c r="AG254" s="118">
        <v>1</v>
      </c>
      <c r="AH254" s="118">
        <v>0</v>
      </c>
      <c r="AI254" s="118">
        <v>0</v>
      </c>
      <c r="AJ254" s="118">
        <v>1</v>
      </c>
      <c r="AK254" s="118">
        <v>0</v>
      </c>
      <c r="AL254" s="118">
        <v>0</v>
      </c>
      <c r="AM254" s="119">
        <v>22</v>
      </c>
      <c r="AN254" s="5">
        <f>SUM(C254:AM254)</f>
        <v>90</v>
      </c>
    </row>
    <row r="255" spans="1:40" x14ac:dyDescent="0.2">
      <c r="A255" s="271"/>
      <c r="B255" s="102">
        <f t="shared" si="116"/>
        <v>100</v>
      </c>
      <c r="C255" s="113">
        <v>13.3</v>
      </c>
      <c r="D255" s="114">
        <v>6.7</v>
      </c>
      <c r="E255" s="114">
        <v>15.6</v>
      </c>
      <c r="F255" s="114">
        <v>6.7</v>
      </c>
      <c r="G255" s="114">
        <v>4.4000000000000004</v>
      </c>
      <c r="H255" s="114">
        <v>8.9</v>
      </c>
      <c r="I255" s="114">
        <v>2.2000000000000002</v>
      </c>
      <c r="J255" s="114">
        <v>2.2000000000000002</v>
      </c>
      <c r="K255" s="114">
        <v>8.9</v>
      </c>
      <c r="L255" s="114">
        <v>11.1</v>
      </c>
      <c r="M255" s="114">
        <v>2.2000000000000002</v>
      </c>
      <c r="N255" s="114">
        <v>11.1</v>
      </c>
      <c r="O255" s="114">
        <v>8.9</v>
      </c>
      <c r="P255" s="114">
        <v>4.4000000000000004</v>
      </c>
      <c r="Q255" s="114">
        <v>0</v>
      </c>
      <c r="R255" s="114">
        <v>13.3</v>
      </c>
      <c r="S255" s="114">
        <v>6.7</v>
      </c>
      <c r="T255" s="114">
        <v>4.4000000000000004</v>
      </c>
      <c r="U255" s="114">
        <v>0</v>
      </c>
      <c r="V255" s="114">
        <v>2.2000000000000002</v>
      </c>
      <c r="W255" s="114">
        <v>0</v>
      </c>
      <c r="X255" s="114">
        <v>0</v>
      </c>
      <c r="Y255" s="114">
        <v>2.2000000000000002</v>
      </c>
      <c r="Z255" s="114">
        <v>4.4000000000000004</v>
      </c>
      <c r="AA255" s="114">
        <v>0</v>
      </c>
      <c r="AB255" s="114">
        <v>0</v>
      </c>
      <c r="AC255" s="114">
        <v>0</v>
      </c>
      <c r="AD255" s="114">
        <v>4.4000000000000004</v>
      </c>
      <c r="AE255" s="114">
        <v>2.2000000000000002</v>
      </c>
      <c r="AF255" s="114">
        <v>0</v>
      </c>
      <c r="AG255" s="114">
        <v>2.2000000000000002</v>
      </c>
      <c r="AH255" s="114">
        <v>0</v>
      </c>
      <c r="AI255" s="114">
        <v>0</v>
      </c>
      <c r="AJ255" s="114">
        <v>2.2000000000000002</v>
      </c>
      <c r="AK255" s="114">
        <v>0</v>
      </c>
      <c r="AL255" s="114">
        <v>0</v>
      </c>
      <c r="AM255" s="116">
        <v>48.9</v>
      </c>
      <c r="AN255" s="179"/>
    </row>
    <row r="256" spans="1:40" x14ac:dyDescent="0.2">
      <c r="A256" s="172"/>
      <c r="B256" s="170"/>
      <c r="C256" s="170"/>
      <c r="D256" s="170"/>
      <c r="E256" s="170"/>
      <c r="F256" s="170"/>
      <c r="G256" s="170"/>
      <c r="H256" s="170"/>
      <c r="I256" s="170"/>
      <c r="J256" s="170"/>
      <c r="K256" s="170"/>
      <c r="L256" s="170"/>
      <c r="M256" s="170"/>
      <c r="N256" s="170"/>
      <c r="O256" s="170"/>
      <c r="P256" s="170"/>
      <c r="Q256" s="170"/>
      <c r="R256" s="170"/>
      <c r="S256" s="170"/>
      <c r="T256" s="170"/>
      <c r="U256" s="170"/>
      <c r="V256" s="170"/>
      <c r="W256" s="170"/>
      <c r="X256" s="170"/>
      <c r="Y256" s="170"/>
      <c r="Z256" s="170"/>
      <c r="AA256" s="170"/>
      <c r="AB256" s="170"/>
      <c r="AC256" s="170"/>
      <c r="AD256" s="170"/>
      <c r="AE256" s="170"/>
      <c r="AF256" s="170"/>
      <c r="AG256" s="170"/>
      <c r="AH256" s="170"/>
      <c r="AI256" s="170"/>
      <c r="AJ256" s="173"/>
      <c r="AK256" s="173"/>
      <c r="AL256" s="173"/>
      <c r="AM256" s="173"/>
      <c r="AN256" s="179"/>
    </row>
    <row r="257" spans="1:36" x14ac:dyDescent="0.2">
      <c r="A257" s="24" t="s">
        <v>2</v>
      </c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17"/>
    </row>
    <row r="258" spans="1:36" ht="12.75" customHeight="1" x14ac:dyDescent="0.2">
      <c r="A258" s="6" t="s">
        <v>354</v>
      </c>
      <c r="B258" s="4"/>
      <c r="C258" s="25">
        <v>1</v>
      </c>
      <c r="D258" s="25">
        <v>2</v>
      </c>
      <c r="E258" s="25">
        <v>3</v>
      </c>
      <c r="F258" s="25">
        <v>4</v>
      </c>
      <c r="G258" s="25">
        <v>5</v>
      </c>
      <c r="H258" s="25">
        <v>6</v>
      </c>
      <c r="I258" s="25">
        <v>7</v>
      </c>
      <c r="J258" s="25">
        <v>8</v>
      </c>
      <c r="K258" s="25">
        <v>9</v>
      </c>
      <c r="L258" s="25">
        <v>10</v>
      </c>
    </row>
    <row r="259" spans="1:36" ht="33.75" customHeight="1" x14ac:dyDescent="0.2">
      <c r="A259" s="10" t="str">
        <f>A227</f>
        <v>【くらしの満足度別】</v>
      </c>
      <c r="B259" s="47" t="str">
        <f>B185</f>
        <v>調査数</v>
      </c>
      <c r="C259" s="48" t="str">
        <f t="shared" ref="C259:L259" si="117">C243</f>
        <v>防災対策</v>
      </c>
      <c r="D259" s="49" t="str">
        <f t="shared" si="117"/>
        <v>道路整備・維持管理</v>
      </c>
      <c r="E259" s="49" t="str">
        <f t="shared" si="117"/>
        <v>高齢者福祉</v>
      </c>
      <c r="F259" s="49" t="str">
        <f t="shared" si="117"/>
        <v>地域医療の確保</v>
      </c>
      <c r="G259" s="49" t="str">
        <f t="shared" si="117"/>
        <v>観光振興</v>
      </c>
      <c r="H259" s="49" t="str">
        <f t="shared" si="117"/>
        <v>河川整備・維持管理</v>
      </c>
      <c r="I259" s="50" t="str">
        <f t="shared" si="117"/>
        <v>防犯・交通安全対策</v>
      </c>
      <c r="J259" s="49" t="str">
        <f t="shared" si="117"/>
        <v>自然環境保全</v>
      </c>
      <c r="K259" s="50" t="str">
        <f t="shared" si="117"/>
        <v>健康増進</v>
      </c>
      <c r="L259" s="51" t="str">
        <f t="shared" si="117"/>
        <v>廃棄物対策</v>
      </c>
      <c r="V259" s="217"/>
    </row>
    <row r="260" spans="1:36" ht="12.75" customHeight="1" x14ac:dyDescent="0.2">
      <c r="A260" s="270" t="str">
        <f>A228</f>
        <v>全体（n = 1,699 ）　</v>
      </c>
      <c r="B260" s="101">
        <f t="shared" ref="B260:B271" si="118">B228</f>
        <v>1699</v>
      </c>
      <c r="C260" s="109">
        <f t="shared" ref="C260:L260" si="119">C244</f>
        <v>436</v>
      </c>
      <c r="D260" s="110">
        <f t="shared" si="119"/>
        <v>253</v>
      </c>
      <c r="E260" s="110">
        <f t="shared" si="119"/>
        <v>246</v>
      </c>
      <c r="F260" s="110">
        <f t="shared" si="119"/>
        <v>219</v>
      </c>
      <c r="G260" s="110">
        <f t="shared" si="119"/>
        <v>211</v>
      </c>
      <c r="H260" s="110">
        <f t="shared" si="119"/>
        <v>211</v>
      </c>
      <c r="I260" s="111">
        <f t="shared" si="119"/>
        <v>208</v>
      </c>
      <c r="J260" s="110">
        <f t="shared" si="119"/>
        <v>207</v>
      </c>
      <c r="K260" s="111">
        <f t="shared" si="119"/>
        <v>197</v>
      </c>
      <c r="L260" s="112">
        <f t="shared" si="119"/>
        <v>189</v>
      </c>
    </row>
    <row r="261" spans="1:36" ht="12.75" customHeight="1" x14ac:dyDescent="0.2">
      <c r="A261" s="271"/>
      <c r="B261" s="102">
        <f t="shared" si="118"/>
        <v>100</v>
      </c>
      <c r="C261" s="113">
        <f t="shared" ref="C261:L261" si="120">C245</f>
        <v>25.7</v>
      </c>
      <c r="D261" s="114">
        <f t="shared" si="120"/>
        <v>14.9</v>
      </c>
      <c r="E261" s="114">
        <f t="shared" si="120"/>
        <v>14.5</v>
      </c>
      <c r="F261" s="114">
        <f t="shared" si="120"/>
        <v>12.9</v>
      </c>
      <c r="G261" s="114">
        <f t="shared" si="120"/>
        <v>12.4</v>
      </c>
      <c r="H261" s="114">
        <f t="shared" si="120"/>
        <v>12.4</v>
      </c>
      <c r="I261" s="115">
        <f t="shared" si="120"/>
        <v>12.2</v>
      </c>
      <c r="J261" s="114">
        <f t="shared" si="120"/>
        <v>12.2</v>
      </c>
      <c r="K261" s="115">
        <f t="shared" si="120"/>
        <v>11.6</v>
      </c>
      <c r="L261" s="116">
        <f t="shared" si="120"/>
        <v>11.1</v>
      </c>
      <c r="V261" s="217"/>
    </row>
    <row r="262" spans="1:36" ht="12.75" customHeight="1" x14ac:dyDescent="0.2">
      <c r="A262" s="272" t="str">
        <f>A230</f>
        <v>十分満足している(n = 51 )</v>
      </c>
      <c r="B262" s="101">
        <f t="shared" si="118"/>
        <v>51</v>
      </c>
      <c r="C262" s="117">
        <f t="shared" ref="C262:L262" si="121">C246</f>
        <v>14</v>
      </c>
      <c r="D262" s="118">
        <f t="shared" si="121"/>
        <v>7</v>
      </c>
      <c r="E262" s="118">
        <f t="shared" si="121"/>
        <v>14</v>
      </c>
      <c r="F262" s="118">
        <f t="shared" si="121"/>
        <v>7</v>
      </c>
      <c r="G262" s="118">
        <f t="shared" si="121"/>
        <v>9</v>
      </c>
      <c r="H262" s="118">
        <f t="shared" si="121"/>
        <v>5</v>
      </c>
      <c r="I262" s="128">
        <f t="shared" si="121"/>
        <v>9</v>
      </c>
      <c r="J262" s="118">
        <f t="shared" si="121"/>
        <v>10</v>
      </c>
      <c r="K262" s="128">
        <f t="shared" si="121"/>
        <v>9</v>
      </c>
      <c r="L262" s="119">
        <f t="shared" si="121"/>
        <v>8</v>
      </c>
    </row>
    <row r="263" spans="1:36" x14ac:dyDescent="0.2">
      <c r="A263" s="273"/>
      <c r="B263" s="102">
        <f t="shared" si="118"/>
        <v>100</v>
      </c>
      <c r="C263" s="113">
        <f t="shared" ref="C263:L263" si="122">C247</f>
        <v>27.5</v>
      </c>
      <c r="D263" s="114">
        <f t="shared" si="122"/>
        <v>13.7</v>
      </c>
      <c r="E263" s="114">
        <f t="shared" si="122"/>
        <v>27.5</v>
      </c>
      <c r="F263" s="114">
        <f t="shared" si="122"/>
        <v>13.7</v>
      </c>
      <c r="G263" s="114">
        <f t="shared" si="122"/>
        <v>17.600000000000001</v>
      </c>
      <c r="H263" s="114">
        <f t="shared" si="122"/>
        <v>9.8000000000000007</v>
      </c>
      <c r="I263" s="115">
        <f t="shared" si="122"/>
        <v>17.600000000000001</v>
      </c>
      <c r="J263" s="114">
        <f t="shared" si="122"/>
        <v>19.600000000000001</v>
      </c>
      <c r="K263" s="115">
        <f t="shared" si="122"/>
        <v>17.600000000000001</v>
      </c>
      <c r="L263" s="116">
        <f t="shared" si="122"/>
        <v>15.7</v>
      </c>
      <c r="V263" s="217"/>
    </row>
    <row r="264" spans="1:36" x14ac:dyDescent="0.2">
      <c r="A264" s="272" t="str">
        <f>A232</f>
        <v>おおむね満足している(n = 726 )</v>
      </c>
      <c r="B264" s="101">
        <f t="shared" si="118"/>
        <v>726</v>
      </c>
      <c r="C264" s="117">
        <f t="shared" ref="C264:L264" si="123">C248</f>
        <v>193</v>
      </c>
      <c r="D264" s="118">
        <f t="shared" si="123"/>
        <v>126</v>
      </c>
      <c r="E264" s="118">
        <f t="shared" si="123"/>
        <v>132</v>
      </c>
      <c r="F264" s="118">
        <f t="shared" si="123"/>
        <v>112</v>
      </c>
      <c r="G264" s="118">
        <f t="shared" si="123"/>
        <v>95</v>
      </c>
      <c r="H264" s="118">
        <f t="shared" si="123"/>
        <v>85</v>
      </c>
      <c r="I264" s="128">
        <f t="shared" si="123"/>
        <v>91</v>
      </c>
      <c r="J264" s="118">
        <f t="shared" si="123"/>
        <v>99</v>
      </c>
      <c r="K264" s="128">
        <f t="shared" si="123"/>
        <v>95</v>
      </c>
      <c r="L264" s="119">
        <f t="shared" si="123"/>
        <v>88</v>
      </c>
    </row>
    <row r="265" spans="1:36" x14ac:dyDescent="0.2">
      <c r="A265" s="273"/>
      <c r="B265" s="102">
        <f t="shared" si="118"/>
        <v>100</v>
      </c>
      <c r="C265" s="113">
        <f t="shared" ref="C265:L265" si="124">C249</f>
        <v>26.6</v>
      </c>
      <c r="D265" s="114">
        <f t="shared" si="124"/>
        <v>17.399999999999999</v>
      </c>
      <c r="E265" s="114">
        <f t="shared" si="124"/>
        <v>18.2</v>
      </c>
      <c r="F265" s="114">
        <f t="shared" si="124"/>
        <v>15.4</v>
      </c>
      <c r="G265" s="114">
        <f t="shared" si="124"/>
        <v>13.1</v>
      </c>
      <c r="H265" s="114">
        <f t="shared" si="124"/>
        <v>11.7</v>
      </c>
      <c r="I265" s="115">
        <f t="shared" si="124"/>
        <v>12.5</v>
      </c>
      <c r="J265" s="114">
        <f t="shared" si="124"/>
        <v>13.6</v>
      </c>
      <c r="K265" s="115">
        <f t="shared" si="124"/>
        <v>13.1</v>
      </c>
      <c r="L265" s="116">
        <f t="shared" si="124"/>
        <v>12.1</v>
      </c>
    </row>
    <row r="266" spans="1:36" ht="13.5" customHeight="1" x14ac:dyDescent="0.2">
      <c r="A266" s="272" t="str">
        <f>A234</f>
        <v>まだまだ不満だ(n = 673 )</v>
      </c>
      <c r="B266" s="101">
        <f t="shared" si="118"/>
        <v>673</v>
      </c>
      <c r="C266" s="117">
        <f t="shared" ref="C266:L266" si="125">C250</f>
        <v>189</v>
      </c>
      <c r="D266" s="118">
        <f t="shared" si="125"/>
        <v>95</v>
      </c>
      <c r="E266" s="118">
        <f t="shared" si="125"/>
        <v>77</v>
      </c>
      <c r="F266" s="118">
        <f t="shared" si="125"/>
        <v>75</v>
      </c>
      <c r="G266" s="118">
        <f t="shared" si="125"/>
        <v>87</v>
      </c>
      <c r="H266" s="118">
        <f t="shared" si="125"/>
        <v>97</v>
      </c>
      <c r="I266" s="128">
        <f t="shared" si="125"/>
        <v>81</v>
      </c>
      <c r="J266" s="118">
        <f t="shared" si="125"/>
        <v>74</v>
      </c>
      <c r="K266" s="128">
        <f t="shared" si="125"/>
        <v>72</v>
      </c>
      <c r="L266" s="119">
        <f t="shared" si="125"/>
        <v>68</v>
      </c>
    </row>
    <row r="267" spans="1:36" ht="13.5" customHeight="1" x14ac:dyDescent="0.2">
      <c r="A267" s="273"/>
      <c r="B267" s="102">
        <f t="shared" si="118"/>
        <v>100</v>
      </c>
      <c r="C267" s="113">
        <f t="shared" ref="C267:L267" si="126">C251</f>
        <v>28.1</v>
      </c>
      <c r="D267" s="114">
        <f t="shared" si="126"/>
        <v>14.1</v>
      </c>
      <c r="E267" s="114">
        <f t="shared" si="126"/>
        <v>11.4</v>
      </c>
      <c r="F267" s="114">
        <f t="shared" si="126"/>
        <v>11.1</v>
      </c>
      <c r="G267" s="114">
        <f t="shared" si="126"/>
        <v>12.9</v>
      </c>
      <c r="H267" s="114">
        <f t="shared" si="126"/>
        <v>14.4</v>
      </c>
      <c r="I267" s="115">
        <f t="shared" si="126"/>
        <v>12</v>
      </c>
      <c r="J267" s="114">
        <f t="shared" si="126"/>
        <v>11</v>
      </c>
      <c r="K267" s="115">
        <f t="shared" si="126"/>
        <v>10.7</v>
      </c>
      <c r="L267" s="116">
        <f t="shared" si="126"/>
        <v>10.1</v>
      </c>
    </row>
    <row r="268" spans="1:36" x14ac:dyDescent="0.2">
      <c r="A268" s="272" t="str">
        <f>A236</f>
        <v>きわめて不満だ(n = 183 )</v>
      </c>
      <c r="B268" s="101">
        <f t="shared" si="118"/>
        <v>183</v>
      </c>
      <c r="C268" s="117">
        <f t="shared" ref="C268:L268" si="127">C252</f>
        <v>31</v>
      </c>
      <c r="D268" s="118">
        <f t="shared" si="127"/>
        <v>21</v>
      </c>
      <c r="E268" s="118">
        <f t="shared" si="127"/>
        <v>15</v>
      </c>
      <c r="F268" s="118">
        <f t="shared" si="127"/>
        <v>21</v>
      </c>
      <c r="G268" s="118">
        <f t="shared" si="127"/>
        <v>18</v>
      </c>
      <c r="H268" s="118">
        <f t="shared" si="127"/>
        <v>18</v>
      </c>
      <c r="I268" s="128">
        <f t="shared" si="127"/>
        <v>24</v>
      </c>
      <c r="J268" s="118">
        <f t="shared" si="127"/>
        <v>20</v>
      </c>
      <c r="K268" s="128">
        <f t="shared" si="127"/>
        <v>14</v>
      </c>
      <c r="L268" s="119">
        <f t="shared" si="127"/>
        <v>18</v>
      </c>
    </row>
    <row r="269" spans="1:36" x14ac:dyDescent="0.2">
      <c r="A269" s="273"/>
      <c r="B269" s="102">
        <f t="shared" si="118"/>
        <v>100</v>
      </c>
      <c r="C269" s="113">
        <f t="shared" ref="C269:L269" si="128">C253</f>
        <v>16.899999999999999</v>
      </c>
      <c r="D269" s="114">
        <f t="shared" si="128"/>
        <v>11.5</v>
      </c>
      <c r="E269" s="114">
        <f t="shared" si="128"/>
        <v>8.1999999999999993</v>
      </c>
      <c r="F269" s="114">
        <f t="shared" si="128"/>
        <v>11.5</v>
      </c>
      <c r="G269" s="114">
        <f t="shared" si="128"/>
        <v>9.8000000000000007</v>
      </c>
      <c r="H269" s="114">
        <f t="shared" si="128"/>
        <v>9.8000000000000007</v>
      </c>
      <c r="I269" s="115">
        <f t="shared" si="128"/>
        <v>13.1</v>
      </c>
      <c r="J269" s="114">
        <f t="shared" si="128"/>
        <v>10.9</v>
      </c>
      <c r="K269" s="115">
        <f t="shared" si="128"/>
        <v>7.7</v>
      </c>
      <c r="L269" s="116">
        <f t="shared" si="128"/>
        <v>9.8000000000000007</v>
      </c>
    </row>
    <row r="270" spans="1:36" x14ac:dyDescent="0.2">
      <c r="A270" s="270" t="str">
        <f>A238</f>
        <v>わからない(n = 45 )</v>
      </c>
      <c r="B270" s="101">
        <f t="shared" si="118"/>
        <v>45</v>
      </c>
      <c r="C270" s="117">
        <f t="shared" ref="C270:L270" si="129">C254</f>
        <v>6</v>
      </c>
      <c r="D270" s="118">
        <f t="shared" si="129"/>
        <v>3</v>
      </c>
      <c r="E270" s="118">
        <f t="shared" si="129"/>
        <v>7</v>
      </c>
      <c r="F270" s="118">
        <f t="shared" si="129"/>
        <v>3</v>
      </c>
      <c r="G270" s="118">
        <f t="shared" si="129"/>
        <v>2</v>
      </c>
      <c r="H270" s="118">
        <f t="shared" si="129"/>
        <v>4</v>
      </c>
      <c r="I270" s="128">
        <f t="shared" si="129"/>
        <v>1</v>
      </c>
      <c r="J270" s="118">
        <f t="shared" si="129"/>
        <v>1</v>
      </c>
      <c r="K270" s="128">
        <f t="shared" si="129"/>
        <v>4</v>
      </c>
      <c r="L270" s="119">
        <f t="shared" si="129"/>
        <v>5</v>
      </c>
    </row>
    <row r="271" spans="1:36" x14ac:dyDescent="0.2">
      <c r="A271" s="271"/>
      <c r="B271" s="102">
        <f t="shared" si="118"/>
        <v>100</v>
      </c>
      <c r="C271" s="113">
        <f t="shared" ref="C271:L271" si="130">C255</f>
        <v>13.3</v>
      </c>
      <c r="D271" s="114">
        <f t="shared" si="130"/>
        <v>6.7</v>
      </c>
      <c r="E271" s="114">
        <f t="shared" si="130"/>
        <v>15.6</v>
      </c>
      <c r="F271" s="114">
        <f t="shared" si="130"/>
        <v>6.7</v>
      </c>
      <c r="G271" s="114">
        <f t="shared" si="130"/>
        <v>4.4000000000000004</v>
      </c>
      <c r="H271" s="114">
        <f t="shared" si="130"/>
        <v>8.9</v>
      </c>
      <c r="I271" s="115">
        <f t="shared" si="130"/>
        <v>2.2000000000000002</v>
      </c>
      <c r="J271" s="114">
        <f t="shared" si="130"/>
        <v>2.2000000000000002</v>
      </c>
      <c r="K271" s="115">
        <f t="shared" si="130"/>
        <v>8.9</v>
      </c>
      <c r="L271" s="116">
        <f t="shared" si="130"/>
        <v>11.1</v>
      </c>
    </row>
    <row r="272" spans="1:36" x14ac:dyDescent="0.2">
      <c r="A272" s="24" t="s">
        <v>2</v>
      </c>
    </row>
    <row r="273" spans="1:40" ht="12.75" customHeight="1" x14ac:dyDescent="0.2">
      <c r="A273" s="6" t="s">
        <v>278</v>
      </c>
      <c r="B273" s="4"/>
      <c r="C273" s="25">
        <v>1</v>
      </c>
      <c r="D273" s="25">
        <v>2</v>
      </c>
      <c r="E273" s="25">
        <v>3</v>
      </c>
      <c r="F273" s="25">
        <v>4</v>
      </c>
      <c r="G273" s="25">
        <v>5</v>
      </c>
      <c r="H273" s="25">
        <v>6</v>
      </c>
      <c r="I273" s="25">
        <v>7</v>
      </c>
      <c r="J273" s="25">
        <v>8</v>
      </c>
      <c r="K273" s="25">
        <v>9</v>
      </c>
      <c r="L273" s="25">
        <v>10</v>
      </c>
      <c r="N273" s="239"/>
      <c r="O273" s="160">
        <v>1</v>
      </c>
      <c r="P273" s="160">
        <v>2</v>
      </c>
      <c r="Q273" s="160">
        <v>3</v>
      </c>
      <c r="R273" s="160">
        <v>4</v>
      </c>
      <c r="S273" s="160">
        <v>5</v>
      </c>
      <c r="T273" s="160">
        <v>6</v>
      </c>
      <c r="U273" s="160">
        <v>7</v>
      </c>
      <c r="V273" s="160">
        <v>8</v>
      </c>
      <c r="W273" s="160">
        <v>9</v>
      </c>
      <c r="X273" s="160">
        <v>10</v>
      </c>
    </row>
    <row r="274" spans="1:40" ht="33.75" customHeight="1" x14ac:dyDescent="0.2">
      <c r="A274" s="10" t="str">
        <f t="shared" ref="A274:L274" si="131">A259</f>
        <v>【くらしの満足度別】</v>
      </c>
      <c r="B274" s="47" t="str">
        <f t="shared" si="131"/>
        <v>調査数</v>
      </c>
      <c r="C274" s="48" t="str">
        <f t="shared" si="131"/>
        <v>防災対策</v>
      </c>
      <c r="D274" s="49" t="str">
        <f t="shared" si="131"/>
        <v>道路整備・維持管理</v>
      </c>
      <c r="E274" s="49" t="str">
        <f t="shared" si="131"/>
        <v>高齢者福祉</v>
      </c>
      <c r="F274" s="49" t="str">
        <f t="shared" si="131"/>
        <v>地域医療の確保</v>
      </c>
      <c r="G274" s="49" t="str">
        <f t="shared" si="131"/>
        <v>観光振興</v>
      </c>
      <c r="H274" s="49" t="str">
        <f t="shared" si="131"/>
        <v>河川整備・維持管理</v>
      </c>
      <c r="I274" s="50" t="str">
        <f t="shared" si="131"/>
        <v>防犯・交通安全対策</v>
      </c>
      <c r="J274" s="49" t="str">
        <f t="shared" si="131"/>
        <v>自然環境保全</v>
      </c>
      <c r="K274" s="50" t="str">
        <f t="shared" si="131"/>
        <v>健康増進</v>
      </c>
      <c r="L274" s="51" t="str">
        <f t="shared" si="131"/>
        <v>廃棄物対策</v>
      </c>
      <c r="M274" s="238" t="s">
        <v>32</v>
      </c>
      <c r="N274" s="10" t="str">
        <f>A274</f>
        <v>【くらしの満足度別】</v>
      </c>
      <c r="O274" s="48" t="str">
        <f t="shared" ref="O274:X274" si="132">C274</f>
        <v>防災対策</v>
      </c>
      <c r="P274" s="49" t="str">
        <f t="shared" si="132"/>
        <v>道路整備・維持管理</v>
      </c>
      <c r="Q274" s="49" t="str">
        <f t="shared" si="132"/>
        <v>高齢者福祉</v>
      </c>
      <c r="R274" s="49" t="str">
        <f t="shared" si="132"/>
        <v>地域医療の確保</v>
      </c>
      <c r="S274" s="49" t="str">
        <f t="shared" si="132"/>
        <v>観光振興</v>
      </c>
      <c r="T274" s="49" t="str">
        <f t="shared" si="132"/>
        <v>河川整備・維持管理</v>
      </c>
      <c r="U274" s="49" t="str">
        <f t="shared" si="132"/>
        <v>防犯・交通安全対策</v>
      </c>
      <c r="V274" s="49" t="str">
        <f t="shared" si="132"/>
        <v>自然環境保全</v>
      </c>
      <c r="W274" s="50" t="str">
        <f t="shared" si="132"/>
        <v>健康増進</v>
      </c>
      <c r="X274" s="51" t="str">
        <f t="shared" si="132"/>
        <v>廃棄物対策</v>
      </c>
      <c r="AJ274" s="217"/>
    </row>
    <row r="275" spans="1:40" ht="12.75" customHeight="1" x14ac:dyDescent="0.2">
      <c r="A275" s="270" t="str">
        <f>'問9S（表）'!A113</f>
        <v>全体（n = 1,699 ）　</v>
      </c>
      <c r="B275" s="101">
        <f t="shared" ref="B275:L275" si="133">B260</f>
        <v>1699</v>
      </c>
      <c r="C275" s="109">
        <f t="shared" si="133"/>
        <v>436</v>
      </c>
      <c r="D275" s="110">
        <f t="shared" si="133"/>
        <v>253</v>
      </c>
      <c r="E275" s="110">
        <f t="shared" si="133"/>
        <v>246</v>
      </c>
      <c r="F275" s="110">
        <f t="shared" si="133"/>
        <v>219</v>
      </c>
      <c r="G275" s="110">
        <f t="shared" si="133"/>
        <v>211</v>
      </c>
      <c r="H275" s="110">
        <f t="shared" si="133"/>
        <v>211</v>
      </c>
      <c r="I275" s="111">
        <f t="shared" si="133"/>
        <v>208</v>
      </c>
      <c r="J275" s="110">
        <f t="shared" si="133"/>
        <v>207</v>
      </c>
      <c r="K275" s="111">
        <f t="shared" si="133"/>
        <v>197</v>
      </c>
      <c r="L275" s="112">
        <f t="shared" si="133"/>
        <v>189</v>
      </c>
      <c r="M275" s="235">
        <f>SUM($C275:L275)</f>
        <v>2377</v>
      </c>
      <c r="N275" s="81" t="str">
        <f>A277</f>
        <v>満足層(n = 777 )　</v>
      </c>
      <c r="O275" s="72">
        <f t="shared" ref="O275:X275" si="134">C278</f>
        <v>26.640926640926644</v>
      </c>
      <c r="P275" s="73">
        <f t="shared" si="134"/>
        <v>17.117117117117118</v>
      </c>
      <c r="Q275" s="73">
        <f t="shared" si="134"/>
        <v>18.790218790218791</v>
      </c>
      <c r="R275" s="73">
        <f t="shared" si="134"/>
        <v>15.315315315315313</v>
      </c>
      <c r="S275" s="73">
        <f t="shared" si="134"/>
        <v>13.384813384813384</v>
      </c>
      <c r="T275" s="73">
        <f t="shared" si="134"/>
        <v>11.583011583011583</v>
      </c>
      <c r="U275" s="73">
        <f t="shared" si="134"/>
        <v>12.87001287001287</v>
      </c>
      <c r="V275" s="73">
        <f t="shared" si="134"/>
        <v>14.028314028314028</v>
      </c>
      <c r="W275" s="74">
        <f t="shared" si="134"/>
        <v>13.384813384813384</v>
      </c>
      <c r="X275" s="75">
        <f t="shared" si="134"/>
        <v>12.355212355212355</v>
      </c>
    </row>
    <row r="276" spans="1:40" ht="12.75" customHeight="1" x14ac:dyDescent="0.2">
      <c r="A276" s="271"/>
      <c r="B276" s="102">
        <f t="shared" ref="B276:L276" si="135">B261</f>
        <v>100</v>
      </c>
      <c r="C276" s="113">
        <f t="shared" si="135"/>
        <v>25.7</v>
      </c>
      <c r="D276" s="114">
        <f t="shared" si="135"/>
        <v>14.9</v>
      </c>
      <c r="E276" s="114">
        <f t="shared" si="135"/>
        <v>14.5</v>
      </c>
      <c r="F276" s="114">
        <f t="shared" si="135"/>
        <v>12.9</v>
      </c>
      <c r="G276" s="114">
        <f t="shared" si="135"/>
        <v>12.4</v>
      </c>
      <c r="H276" s="114">
        <f t="shared" si="135"/>
        <v>12.4</v>
      </c>
      <c r="I276" s="115">
        <f t="shared" si="135"/>
        <v>12.2</v>
      </c>
      <c r="J276" s="114">
        <f t="shared" si="135"/>
        <v>12.2</v>
      </c>
      <c r="K276" s="115">
        <f t="shared" si="135"/>
        <v>11.6</v>
      </c>
      <c r="L276" s="116">
        <f t="shared" si="135"/>
        <v>11.1</v>
      </c>
      <c r="M276" s="235"/>
      <c r="N276" s="82" t="str">
        <f>A279</f>
        <v>不満層(n = 856 )　</v>
      </c>
      <c r="O276" s="66">
        <f t="shared" ref="O276:X276" si="136">C280</f>
        <v>25.700934579439249</v>
      </c>
      <c r="P276" s="67">
        <f t="shared" si="136"/>
        <v>13.551401869158877</v>
      </c>
      <c r="Q276" s="67">
        <f t="shared" si="136"/>
        <v>10.747663551401869</v>
      </c>
      <c r="R276" s="67">
        <f t="shared" si="136"/>
        <v>11.214953271028037</v>
      </c>
      <c r="S276" s="67">
        <f t="shared" si="136"/>
        <v>12.266355140186915</v>
      </c>
      <c r="T276" s="67">
        <f t="shared" si="136"/>
        <v>13.434579439252337</v>
      </c>
      <c r="U276" s="67">
        <f t="shared" si="136"/>
        <v>12.266355140186915</v>
      </c>
      <c r="V276" s="67">
        <f t="shared" si="136"/>
        <v>10.981308411214954</v>
      </c>
      <c r="W276" s="68">
        <f t="shared" si="136"/>
        <v>10.046728971962617</v>
      </c>
      <c r="X276" s="69">
        <f t="shared" si="136"/>
        <v>10.046728971962617</v>
      </c>
      <c r="AJ276" s="217"/>
    </row>
    <row r="277" spans="1:40" ht="12.75" customHeight="1" x14ac:dyDescent="0.2">
      <c r="A277" s="270" t="str">
        <f>'問9S（表）'!A115</f>
        <v>満足層(n = 777 )　</v>
      </c>
      <c r="B277" s="101">
        <f t="shared" ref="B277:L277" si="137">B262+B264</f>
        <v>777</v>
      </c>
      <c r="C277" s="117">
        <f t="shared" si="137"/>
        <v>207</v>
      </c>
      <c r="D277" s="118">
        <f t="shared" si="137"/>
        <v>133</v>
      </c>
      <c r="E277" s="118">
        <f t="shared" si="137"/>
        <v>146</v>
      </c>
      <c r="F277" s="118">
        <f t="shared" si="137"/>
        <v>119</v>
      </c>
      <c r="G277" s="118">
        <f t="shared" si="137"/>
        <v>104</v>
      </c>
      <c r="H277" s="118">
        <f t="shared" si="137"/>
        <v>90</v>
      </c>
      <c r="I277" s="128">
        <f t="shared" si="137"/>
        <v>100</v>
      </c>
      <c r="J277" s="118">
        <f t="shared" si="137"/>
        <v>109</v>
      </c>
      <c r="K277" s="128">
        <f t="shared" si="137"/>
        <v>104</v>
      </c>
      <c r="L277" s="119">
        <f t="shared" si="137"/>
        <v>96</v>
      </c>
      <c r="M277" s="235">
        <f>SUM($C277:L277)</f>
        <v>1208</v>
      </c>
      <c r="O277" s="23">
        <f t="shared" ref="O277:X277" si="138">O275-O276</f>
        <v>0.93999206148739489</v>
      </c>
      <c r="P277" s="23">
        <f t="shared" si="138"/>
        <v>3.5657152479582415</v>
      </c>
      <c r="Q277" s="23">
        <f t="shared" si="138"/>
        <v>8.0425552388169219</v>
      </c>
      <c r="R277" s="23">
        <f t="shared" si="138"/>
        <v>4.1003620442872766</v>
      </c>
      <c r="S277" s="23">
        <f t="shared" si="138"/>
        <v>1.1184582446264688</v>
      </c>
      <c r="T277" s="23">
        <f t="shared" si="138"/>
        <v>-1.851567856240754</v>
      </c>
      <c r="U277" s="23">
        <f t="shared" si="138"/>
        <v>0.60365772982595445</v>
      </c>
      <c r="V277" s="23">
        <f t="shared" si="138"/>
        <v>3.0470056170990745</v>
      </c>
      <c r="W277" s="23">
        <f t="shared" si="138"/>
        <v>3.3380844128507672</v>
      </c>
      <c r="X277" s="23">
        <f t="shared" si="138"/>
        <v>2.3084833832497385</v>
      </c>
    </row>
    <row r="278" spans="1:40" x14ac:dyDescent="0.2">
      <c r="A278" s="271"/>
      <c r="B278" s="102">
        <f>B263</f>
        <v>100</v>
      </c>
      <c r="C278" s="113">
        <f t="shared" ref="C278:L278" si="139">C277/$B$277*100</f>
        <v>26.640926640926644</v>
      </c>
      <c r="D278" s="114">
        <f t="shared" si="139"/>
        <v>17.117117117117118</v>
      </c>
      <c r="E278" s="114">
        <f t="shared" si="139"/>
        <v>18.790218790218791</v>
      </c>
      <c r="F278" s="114">
        <f t="shared" si="139"/>
        <v>15.315315315315313</v>
      </c>
      <c r="G278" s="114">
        <f t="shared" si="139"/>
        <v>13.384813384813384</v>
      </c>
      <c r="H278" s="114">
        <f t="shared" si="139"/>
        <v>11.583011583011583</v>
      </c>
      <c r="I278" s="115">
        <f t="shared" si="139"/>
        <v>12.87001287001287</v>
      </c>
      <c r="J278" s="114">
        <f t="shared" si="139"/>
        <v>14.028314028314028</v>
      </c>
      <c r="K278" s="115">
        <f t="shared" si="139"/>
        <v>13.384813384813384</v>
      </c>
      <c r="L278" s="116">
        <f t="shared" si="139"/>
        <v>12.355212355212355</v>
      </c>
      <c r="M278" s="235"/>
      <c r="Y278" s="217"/>
    </row>
    <row r="279" spans="1:40" x14ac:dyDescent="0.2">
      <c r="A279" s="270" t="str">
        <f>'問9S（表）'!A117</f>
        <v>不満層(n = 856 )　</v>
      </c>
      <c r="B279" s="101">
        <f t="shared" ref="B279:L279" si="140">B266+B268</f>
        <v>856</v>
      </c>
      <c r="C279" s="117">
        <f t="shared" si="140"/>
        <v>220</v>
      </c>
      <c r="D279" s="118">
        <f t="shared" si="140"/>
        <v>116</v>
      </c>
      <c r="E279" s="118">
        <f t="shared" si="140"/>
        <v>92</v>
      </c>
      <c r="F279" s="118">
        <f t="shared" si="140"/>
        <v>96</v>
      </c>
      <c r="G279" s="118">
        <f t="shared" si="140"/>
        <v>105</v>
      </c>
      <c r="H279" s="118">
        <f t="shared" si="140"/>
        <v>115</v>
      </c>
      <c r="I279" s="128">
        <f t="shared" si="140"/>
        <v>105</v>
      </c>
      <c r="J279" s="118">
        <f t="shared" si="140"/>
        <v>94</v>
      </c>
      <c r="K279" s="128">
        <f t="shared" si="140"/>
        <v>86</v>
      </c>
      <c r="L279" s="119">
        <f t="shared" si="140"/>
        <v>86</v>
      </c>
      <c r="M279" s="237">
        <f>SUM($C279:L279)</f>
        <v>1115</v>
      </c>
    </row>
    <row r="280" spans="1:40" x14ac:dyDescent="0.2">
      <c r="A280" s="271"/>
      <c r="B280" s="102">
        <f>B265</f>
        <v>100</v>
      </c>
      <c r="C280" s="113">
        <f t="shared" ref="C280:L280" si="141">C279/$B$279*100</f>
        <v>25.700934579439249</v>
      </c>
      <c r="D280" s="114">
        <f t="shared" si="141"/>
        <v>13.551401869158877</v>
      </c>
      <c r="E280" s="114">
        <f t="shared" si="141"/>
        <v>10.747663551401869</v>
      </c>
      <c r="F280" s="114">
        <f t="shared" si="141"/>
        <v>11.214953271028037</v>
      </c>
      <c r="G280" s="114">
        <f t="shared" si="141"/>
        <v>12.266355140186915</v>
      </c>
      <c r="H280" s="114">
        <f t="shared" si="141"/>
        <v>13.434579439252337</v>
      </c>
      <c r="I280" s="115">
        <f t="shared" si="141"/>
        <v>12.266355140186915</v>
      </c>
      <c r="J280" s="114">
        <f t="shared" si="141"/>
        <v>10.981308411214954</v>
      </c>
      <c r="K280" s="115">
        <f t="shared" si="141"/>
        <v>10.046728971962617</v>
      </c>
      <c r="L280" s="116">
        <f t="shared" si="141"/>
        <v>10.046728971962617</v>
      </c>
      <c r="M280" s="237"/>
      <c r="N280" s="241"/>
    </row>
    <row r="282" spans="1:40" x14ac:dyDescent="0.2">
      <c r="A282" s="3" t="s">
        <v>353</v>
      </c>
      <c r="B282" s="1" t="str">
        <f>B226</f>
        <v>県の取り組みでよくやっていると思う分野</v>
      </c>
      <c r="C282" s="7"/>
      <c r="D282" s="8"/>
      <c r="E282" s="7"/>
      <c r="F282" s="231"/>
      <c r="G282" s="7"/>
      <c r="H282" s="8" t="s">
        <v>1</v>
      </c>
      <c r="I282" s="7"/>
      <c r="J282" s="7"/>
      <c r="K282" s="7"/>
      <c r="L282" s="7"/>
      <c r="N282" s="7"/>
      <c r="O282" s="7"/>
      <c r="P282" s="7"/>
      <c r="Q282" s="8" t="s">
        <v>1</v>
      </c>
      <c r="R282" s="7"/>
      <c r="S282" s="7"/>
      <c r="T282" s="7"/>
      <c r="U282" s="7"/>
      <c r="V282" s="8" t="s">
        <v>1</v>
      </c>
      <c r="W282" s="7"/>
      <c r="X282" s="7"/>
      <c r="Y282" s="7"/>
      <c r="Z282" s="8" t="s">
        <v>1</v>
      </c>
      <c r="AA282" s="7"/>
      <c r="AB282" s="7"/>
      <c r="AC282" s="7"/>
      <c r="AD282" s="7"/>
      <c r="AE282" s="8" t="s">
        <v>1</v>
      </c>
      <c r="AF282" s="7"/>
      <c r="AG282" s="7"/>
      <c r="AH282" s="7"/>
      <c r="AI282" s="8" t="s">
        <v>1</v>
      </c>
    </row>
    <row r="283" spans="1:40" ht="43.2" x14ac:dyDescent="0.2">
      <c r="A283" s="11" t="s">
        <v>316</v>
      </c>
      <c r="B283" s="47" t="s">
        <v>156</v>
      </c>
      <c r="C283" s="48" t="s">
        <v>352</v>
      </c>
      <c r="D283" s="49" t="s">
        <v>351</v>
      </c>
      <c r="E283" s="49" t="s">
        <v>350</v>
      </c>
      <c r="F283" s="49" t="s">
        <v>349</v>
      </c>
      <c r="G283" s="49" t="s">
        <v>348</v>
      </c>
      <c r="H283" s="49" t="s">
        <v>347</v>
      </c>
      <c r="I283" s="49" t="s">
        <v>346</v>
      </c>
      <c r="J283" s="49" t="s">
        <v>345</v>
      </c>
      <c r="K283" s="49" t="s">
        <v>344</v>
      </c>
      <c r="L283" s="49" t="s">
        <v>343</v>
      </c>
      <c r="M283" s="49" t="s">
        <v>342</v>
      </c>
      <c r="N283" s="49" t="s">
        <v>341</v>
      </c>
      <c r="O283" s="49" t="s">
        <v>340</v>
      </c>
      <c r="P283" s="49" t="s">
        <v>339</v>
      </c>
      <c r="Q283" s="49" t="s">
        <v>338</v>
      </c>
      <c r="R283" s="49" t="s">
        <v>337</v>
      </c>
      <c r="S283" s="49" t="s">
        <v>336</v>
      </c>
      <c r="T283" s="49" t="s">
        <v>335</v>
      </c>
      <c r="U283" s="49" t="s">
        <v>334</v>
      </c>
      <c r="V283" s="49" t="s">
        <v>333</v>
      </c>
      <c r="W283" s="49" t="s">
        <v>332</v>
      </c>
      <c r="X283" s="49" t="s">
        <v>331</v>
      </c>
      <c r="Y283" s="49" t="s">
        <v>330</v>
      </c>
      <c r="Z283" s="49" t="s">
        <v>329</v>
      </c>
      <c r="AA283" s="49" t="s">
        <v>328</v>
      </c>
      <c r="AB283" s="49" t="s">
        <v>327</v>
      </c>
      <c r="AC283" s="49" t="s">
        <v>326</v>
      </c>
      <c r="AD283" s="49" t="s">
        <v>325</v>
      </c>
      <c r="AE283" s="49" t="s">
        <v>324</v>
      </c>
      <c r="AF283" s="49" t="s">
        <v>323</v>
      </c>
      <c r="AG283" s="49" t="s">
        <v>322</v>
      </c>
      <c r="AH283" s="49" t="s">
        <v>321</v>
      </c>
      <c r="AI283" s="49" t="s">
        <v>320</v>
      </c>
      <c r="AJ283" s="49" t="s">
        <v>319</v>
      </c>
      <c r="AK283" s="49" t="s">
        <v>318</v>
      </c>
      <c r="AL283" s="49" t="s">
        <v>317</v>
      </c>
      <c r="AM283" s="51" t="s">
        <v>0</v>
      </c>
      <c r="AN283" s="5" t="s">
        <v>117</v>
      </c>
    </row>
    <row r="284" spans="1:40" x14ac:dyDescent="0.2">
      <c r="A284" s="270" t="str">
        <f>A275</f>
        <v>全体（n = 1,699 ）　</v>
      </c>
      <c r="B284" s="32">
        <v>1699</v>
      </c>
      <c r="C284" s="29">
        <v>436</v>
      </c>
      <c r="D284" s="30">
        <v>207</v>
      </c>
      <c r="E284" s="30">
        <v>51</v>
      </c>
      <c r="F284" s="30">
        <v>189</v>
      </c>
      <c r="G284" s="30">
        <v>35</v>
      </c>
      <c r="H284" s="30">
        <v>208</v>
      </c>
      <c r="I284" s="30">
        <v>120</v>
      </c>
      <c r="J284" s="30">
        <v>219</v>
      </c>
      <c r="K284" s="30">
        <v>197</v>
      </c>
      <c r="L284" s="30">
        <v>96</v>
      </c>
      <c r="M284" s="30">
        <v>18</v>
      </c>
      <c r="N284" s="30">
        <v>246</v>
      </c>
      <c r="O284" s="30">
        <v>86</v>
      </c>
      <c r="P284" s="30">
        <v>42</v>
      </c>
      <c r="Q284" s="30">
        <v>177</v>
      </c>
      <c r="R284" s="30">
        <v>50</v>
      </c>
      <c r="S284" s="30">
        <v>47</v>
      </c>
      <c r="T284" s="30">
        <v>44</v>
      </c>
      <c r="U284" s="30">
        <v>211</v>
      </c>
      <c r="V284" s="30">
        <v>44</v>
      </c>
      <c r="W284" s="30">
        <v>15</v>
      </c>
      <c r="X284" s="30">
        <v>25</v>
      </c>
      <c r="Y284" s="30">
        <v>24</v>
      </c>
      <c r="Z284" s="30">
        <v>59</v>
      </c>
      <c r="AA284" s="30">
        <v>25</v>
      </c>
      <c r="AB284" s="30">
        <v>253</v>
      </c>
      <c r="AC284" s="30">
        <v>211</v>
      </c>
      <c r="AD284" s="30">
        <v>82</v>
      </c>
      <c r="AE284" s="30">
        <v>80</v>
      </c>
      <c r="AF284" s="30">
        <v>142</v>
      </c>
      <c r="AG284" s="30">
        <v>98</v>
      </c>
      <c r="AH284" s="30">
        <v>61</v>
      </c>
      <c r="AI284" s="30">
        <v>93</v>
      </c>
      <c r="AJ284" s="30">
        <v>129</v>
      </c>
      <c r="AK284" s="30">
        <v>23</v>
      </c>
      <c r="AL284" s="30">
        <v>46</v>
      </c>
      <c r="AM284" s="28">
        <v>461</v>
      </c>
      <c r="AN284" s="5">
        <f>SUM($C284:AM284)</f>
        <v>4550</v>
      </c>
    </row>
    <row r="285" spans="1:40" x14ac:dyDescent="0.2">
      <c r="A285" s="271"/>
      <c r="B285" s="33">
        <v>100</v>
      </c>
      <c r="C285" s="18">
        <v>25.7</v>
      </c>
      <c r="D285" s="185">
        <v>12.2</v>
      </c>
      <c r="E285" s="185">
        <v>3</v>
      </c>
      <c r="F285" s="185">
        <v>11.1</v>
      </c>
      <c r="G285" s="185">
        <v>2.1</v>
      </c>
      <c r="H285" s="185">
        <v>12.2</v>
      </c>
      <c r="I285" s="185">
        <v>7.1</v>
      </c>
      <c r="J285" s="185">
        <v>12.9</v>
      </c>
      <c r="K285" s="185">
        <v>11.6</v>
      </c>
      <c r="L285" s="185">
        <v>5.7</v>
      </c>
      <c r="M285" s="185">
        <v>1.1000000000000001</v>
      </c>
      <c r="N285" s="185">
        <v>14.5</v>
      </c>
      <c r="O285" s="185">
        <v>5.0999999999999996</v>
      </c>
      <c r="P285" s="185">
        <v>2.5</v>
      </c>
      <c r="Q285" s="185">
        <v>10.4</v>
      </c>
      <c r="R285" s="185">
        <v>2.9</v>
      </c>
      <c r="S285" s="185">
        <v>2.8</v>
      </c>
      <c r="T285" s="185">
        <v>2.6</v>
      </c>
      <c r="U285" s="185">
        <v>12.4</v>
      </c>
      <c r="V285" s="185">
        <v>2.6</v>
      </c>
      <c r="W285" s="185">
        <v>0.9</v>
      </c>
      <c r="X285" s="185">
        <v>1.5</v>
      </c>
      <c r="Y285" s="185">
        <v>1.4</v>
      </c>
      <c r="Z285" s="185">
        <v>3.5</v>
      </c>
      <c r="AA285" s="185">
        <v>1.5</v>
      </c>
      <c r="AB285" s="185">
        <v>14.9</v>
      </c>
      <c r="AC285" s="185">
        <v>12.4</v>
      </c>
      <c r="AD285" s="185">
        <v>4.8</v>
      </c>
      <c r="AE285" s="185">
        <v>4.7</v>
      </c>
      <c r="AF285" s="185">
        <v>8.4</v>
      </c>
      <c r="AG285" s="185">
        <v>5.8</v>
      </c>
      <c r="AH285" s="185">
        <v>3.6</v>
      </c>
      <c r="AI285" s="185">
        <v>5.5</v>
      </c>
      <c r="AJ285" s="185">
        <v>7.6</v>
      </c>
      <c r="AK285" s="185">
        <v>1.4</v>
      </c>
      <c r="AL285" s="185">
        <v>2.7</v>
      </c>
      <c r="AM285" s="186">
        <v>27.1</v>
      </c>
      <c r="AN285" s="179"/>
    </row>
    <row r="286" spans="1:40" x14ac:dyDescent="0.2">
      <c r="A286" s="296" t="str">
        <f>"関心がある(n = "&amp;B286&amp;" )　　"</f>
        <v>関心がある(n = 180 )　　</v>
      </c>
      <c r="B286" s="32">
        <v>180</v>
      </c>
      <c r="C286" s="29">
        <v>51</v>
      </c>
      <c r="D286" s="30">
        <v>33</v>
      </c>
      <c r="E286" s="30">
        <v>6</v>
      </c>
      <c r="F286" s="30">
        <v>29</v>
      </c>
      <c r="G286" s="30">
        <v>3</v>
      </c>
      <c r="H286" s="30">
        <v>19</v>
      </c>
      <c r="I286" s="30">
        <v>17</v>
      </c>
      <c r="J286" s="30">
        <v>34</v>
      </c>
      <c r="K286" s="30">
        <v>23</v>
      </c>
      <c r="L286" s="30">
        <v>10</v>
      </c>
      <c r="M286" s="30">
        <v>3</v>
      </c>
      <c r="N286" s="30">
        <v>32</v>
      </c>
      <c r="O286" s="30">
        <v>17</v>
      </c>
      <c r="P286" s="30">
        <v>8</v>
      </c>
      <c r="Q286" s="30">
        <v>16</v>
      </c>
      <c r="R286" s="30">
        <v>7</v>
      </c>
      <c r="S286" s="30">
        <v>9</v>
      </c>
      <c r="T286" s="30">
        <v>10</v>
      </c>
      <c r="U286" s="30">
        <v>28</v>
      </c>
      <c r="V286" s="30">
        <v>5</v>
      </c>
      <c r="W286" s="30">
        <v>1</v>
      </c>
      <c r="X286" s="30">
        <v>5</v>
      </c>
      <c r="Y286" s="30">
        <v>3</v>
      </c>
      <c r="Z286" s="30">
        <v>7</v>
      </c>
      <c r="AA286" s="30">
        <v>3</v>
      </c>
      <c r="AB286" s="30">
        <v>30</v>
      </c>
      <c r="AC286" s="30">
        <v>26</v>
      </c>
      <c r="AD286" s="30">
        <v>13</v>
      </c>
      <c r="AE286" s="30">
        <v>12</v>
      </c>
      <c r="AF286" s="30">
        <v>20</v>
      </c>
      <c r="AG286" s="30">
        <v>13</v>
      </c>
      <c r="AH286" s="30">
        <v>6</v>
      </c>
      <c r="AI286" s="30">
        <v>11</v>
      </c>
      <c r="AJ286" s="30">
        <v>14</v>
      </c>
      <c r="AK286" s="30">
        <v>2</v>
      </c>
      <c r="AL286" s="30">
        <v>8</v>
      </c>
      <c r="AM286" s="31">
        <v>34</v>
      </c>
      <c r="AN286" s="5">
        <f>SUM($C286:AM286)</f>
        <v>568</v>
      </c>
    </row>
    <row r="287" spans="1:40" x14ac:dyDescent="0.2">
      <c r="A287" s="297"/>
      <c r="B287" s="33">
        <v>100</v>
      </c>
      <c r="C287" s="18">
        <v>28.3</v>
      </c>
      <c r="D287" s="185">
        <v>18.3</v>
      </c>
      <c r="E287" s="185">
        <v>3.3</v>
      </c>
      <c r="F287" s="185">
        <v>16.100000000000001</v>
      </c>
      <c r="G287" s="185">
        <v>1.7</v>
      </c>
      <c r="H287" s="185">
        <v>10.6</v>
      </c>
      <c r="I287" s="185">
        <v>9.4</v>
      </c>
      <c r="J287" s="185">
        <v>18.899999999999999</v>
      </c>
      <c r="K287" s="185">
        <v>12.8</v>
      </c>
      <c r="L287" s="185">
        <v>5.6</v>
      </c>
      <c r="M287" s="185">
        <v>1.7</v>
      </c>
      <c r="N287" s="185">
        <v>17.8</v>
      </c>
      <c r="O287" s="185">
        <v>9.4</v>
      </c>
      <c r="P287" s="185">
        <v>4.4000000000000004</v>
      </c>
      <c r="Q287" s="185">
        <v>8.9</v>
      </c>
      <c r="R287" s="185">
        <v>3.9</v>
      </c>
      <c r="S287" s="185">
        <v>5</v>
      </c>
      <c r="T287" s="185">
        <v>5.6</v>
      </c>
      <c r="U287" s="185">
        <v>15.6</v>
      </c>
      <c r="V287" s="185">
        <v>2.8</v>
      </c>
      <c r="W287" s="185">
        <v>0.6</v>
      </c>
      <c r="X287" s="185">
        <v>2.8</v>
      </c>
      <c r="Y287" s="185">
        <v>1.7</v>
      </c>
      <c r="Z287" s="185">
        <v>3.9</v>
      </c>
      <c r="AA287" s="185">
        <v>1.7</v>
      </c>
      <c r="AB287" s="185">
        <v>16.7</v>
      </c>
      <c r="AC287" s="185">
        <v>14.4</v>
      </c>
      <c r="AD287" s="185">
        <v>7.2</v>
      </c>
      <c r="AE287" s="185">
        <v>6.7</v>
      </c>
      <c r="AF287" s="185">
        <v>11.1</v>
      </c>
      <c r="AG287" s="185">
        <v>7.2</v>
      </c>
      <c r="AH287" s="185">
        <v>3.3</v>
      </c>
      <c r="AI287" s="185">
        <v>6.1</v>
      </c>
      <c r="AJ287" s="185">
        <v>7.8</v>
      </c>
      <c r="AK287" s="185">
        <v>1.1000000000000001</v>
      </c>
      <c r="AL287" s="185">
        <v>4.4000000000000004</v>
      </c>
      <c r="AM287" s="186">
        <v>18.899999999999999</v>
      </c>
      <c r="AN287" s="179"/>
    </row>
    <row r="288" spans="1:40" ht="13.5" customHeight="1" x14ac:dyDescent="0.2">
      <c r="A288" s="296" t="str">
        <f>"どちらかとえいば関心がある(n = "&amp;B288&amp;" )　　"</f>
        <v>どちらかとえいば関心がある(n = 613 )　　</v>
      </c>
      <c r="B288" s="32">
        <v>613</v>
      </c>
      <c r="C288" s="29">
        <v>197</v>
      </c>
      <c r="D288" s="30">
        <v>89</v>
      </c>
      <c r="E288" s="30">
        <v>23</v>
      </c>
      <c r="F288" s="30">
        <v>80</v>
      </c>
      <c r="G288" s="30">
        <v>14</v>
      </c>
      <c r="H288" s="30">
        <v>96</v>
      </c>
      <c r="I288" s="30">
        <v>51</v>
      </c>
      <c r="J288" s="30">
        <v>79</v>
      </c>
      <c r="K288" s="30">
        <v>79</v>
      </c>
      <c r="L288" s="30">
        <v>32</v>
      </c>
      <c r="M288" s="30">
        <v>6</v>
      </c>
      <c r="N288" s="30">
        <v>101</v>
      </c>
      <c r="O288" s="30">
        <v>28</v>
      </c>
      <c r="P288" s="30">
        <v>20</v>
      </c>
      <c r="Q288" s="30">
        <v>71</v>
      </c>
      <c r="R288" s="30">
        <v>19</v>
      </c>
      <c r="S288" s="30">
        <v>18</v>
      </c>
      <c r="T288" s="30">
        <v>15</v>
      </c>
      <c r="U288" s="30">
        <v>84</v>
      </c>
      <c r="V288" s="30">
        <v>21</v>
      </c>
      <c r="W288" s="30">
        <v>6</v>
      </c>
      <c r="X288" s="30">
        <v>12</v>
      </c>
      <c r="Y288" s="30">
        <v>8</v>
      </c>
      <c r="Z288" s="30">
        <v>23</v>
      </c>
      <c r="AA288" s="30">
        <v>15</v>
      </c>
      <c r="AB288" s="30">
        <v>119</v>
      </c>
      <c r="AC288" s="30">
        <v>86</v>
      </c>
      <c r="AD288" s="30">
        <v>34</v>
      </c>
      <c r="AE288" s="30">
        <v>37</v>
      </c>
      <c r="AF288" s="30">
        <v>55</v>
      </c>
      <c r="AG288" s="30">
        <v>43</v>
      </c>
      <c r="AH288" s="30">
        <v>32</v>
      </c>
      <c r="AI288" s="30">
        <v>37</v>
      </c>
      <c r="AJ288" s="30">
        <v>52</v>
      </c>
      <c r="AK288" s="30">
        <v>10</v>
      </c>
      <c r="AL288" s="30">
        <v>21</v>
      </c>
      <c r="AM288" s="31">
        <v>122</v>
      </c>
      <c r="AN288" s="5">
        <f>SUM($C288:AM288)</f>
        <v>1835</v>
      </c>
    </row>
    <row r="289" spans="1:40" x14ac:dyDescent="0.2">
      <c r="A289" s="297"/>
      <c r="B289" s="33">
        <v>100</v>
      </c>
      <c r="C289" s="18">
        <v>32.1</v>
      </c>
      <c r="D289" s="185">
        <v>14.5</v>
      </c>
      <c r="E289" s="185">
        <v>3.8</v>
      </c>
      <c r="F289" s="185">
        <v>13.1</v>
      </c>
      <c r="G289" s="185">
        <v>2.2999999999999998</v>
      </c>
      <c r="H289" s="185">
        <v>15.7</v>
      </c>
      <c r="I289" s="185">
        <v>8.3000000000000007</v>
      </c>
      <c r="J289" s="185">
        <v>12.9</v>
      </c>
      <c r="K289" s="185">
        <v>12.9</v>
      </c>
      <c r="L289" s="185">
        <v>5.2</v>
      </c>
      <c r="M289" s="185">
        <v>1</v>
      </c>
      <c r="N289" s="185">
        <v>16.5</v>
      </c>
      <c r="O289" s="185">
        <v>4.5999999999999996</v>
      </c>
      <c r="P289" s="185">
        <v>3.3</v>
      </c>
      <c r="Q289" s="185">
        <v>11.6</v>
      </c>
      <c r="R289" s="185">
        <v>3.1</v>
      </c>
      <c r="S289" s="185">
        <v>2.9</v>
      </c>
      <c r="T289" s="185">
        <v>2.4</v>
      </c>
      <c r="U289" s="185">
        <v>13.7</v>
      </c>
      <c r="V289" s="185">
        <v>3.4</v>
      </c>
      <c r="W289" s="185">
        <v>1</v>
      </c>
      <c r="X289" s="185">
        <v>2</v>
      </c>
      <c r="Y289" s="185">
        <v>1.3</v>
      </c>
      <c r="Z289" s="185">
        <v>3.8</v>
      </c>
      <c r="AA289" s="185">
        <v>2.4</v>
      </c>
      <c r="AB289" s="185">
        <v>19.399999999999999</v>
      </c>
      <c r="AC289" s="185">
        <v>14</v>
      </c>
      <c r="AD289" s="185">
        <v>5.5</v>
      </c>
      <c r="AE289" s="185">
        <v>6</v>
      </c>
      <c r="AF289" s="185">
        <v>9</v>
      </c>
      <c r="AG289" s="185">
        <v>7</v>
      </c>
      <c r="AH289" s="185">
        <v>5.2</v>
      </c>
      <c r="AI289" s="185">
        <v>6</v>
      </c>
      <c r="AJ289" s="185">
        <v>8.5</v>
      </c>
      <c r="AK289" s="185">
        <v>1.6</v>
      </c>
      <c r="AL289" s="185">
        <v>3.4</v>
      </c>
      <c r="AM289" s="186">
        <v>19.899999999999999</v>
      </c>
      <c r="AN289" s="179"/>
    </row>
    <row r="290" spans="1:40" ht="13.5" customHeight="1" x14ac:dyDescent="0.2">
      <c r="A290" s="296" t="str">
        <f>"どちらかとえいば関心がない(n = "&amp;B290&amp;" )　　"</f>
        <v>どちらかとえいば関心がない(n = 516 )　　</v>
      </c>
      <c r="B290" s="32">
        <v>516</v>
      </c>
      <c r="C290" s="29">
        <v>115</v>
      </c>
      <c r="D290" s="30">
        <v>49</v>
      </c>
      <c r="E290" s="30">
        <v>11</v>
      </c>
      <c r="F290" s="30">
        <v>42</v>
      </c>
      <c r="G290" s="30">
        <v>14</v>
      </c>
      <c r="H290" s="30">
        <v>56</v>
      </c>
      <c r="I290" s="30">
        <v>33</v>
      </c>
      <c r="J290" s="30">
        <v>68</v>
      </c>
      <c r="K290" s="30">
        <v>61</v>
      </c>
      <c r="L290" s="30">
        <v>29</v>
      </c>
      <c r="M290" s="30">
        <v>4</v>
      </c>
      <c r="N290" s="30">
        <v>60</v>
      </c>
      <c r="O290" s="30">
        <v>27</v>
      </c>
      <c r="P290" s="30">
        <v>12</v>
      </c>
      <c r="Q290" s="30">
        <v>53</v>
      </c>
      <c r="R290" s="30">
        <v>15</v>
      </c>
      <c r="S290" s="30">
        <v>17</v>
      </c>
      <c r="T290" s="30">
        <v>12</v>
      </c>
      <c r="U290" s="30">
        <v>67</v>
      </c>
      <c r="V290" s="30">
        <v>9</v>
      </c>
      <c r="W290" s="30">
        <v>4</v>
      </c>
      <c r="X290" s="30">
        <v>5</v>
      </c>
      <c r="Y290" s="30">
        <v>6</v>
      </c>
      <c r="Z290" s="30">
        <v>20</v>
      </c>
      <c r="AA290" s="30">
        <v>6</v>
      </c>
      <c r="AB290" s="30">
        <v>66</v>
      </c>
      <c r="AC290" s="30">
        <v>60</v>
      </c>
      <c r="AD290" s="30">
        <v>21</v>
      </c>
      <c r="AE290" s="30">
        <v>20</v>
      </c>
      <c r="AF290" s="30">
        <v>39</v>
      </c>
      <c r="AG290" s="30">
        <v>25</v>
      </c>
      <c r="AH290" s="30">
        <v>17</v>
      </c>
      <c r="AI290" s="30">
        <v>25</v>
      </c>
      <c r="AJ290" s="30">
        <v>39</v>
      </c>
      <c r="AK290" s="30">
        <v>6</v>
      </c>
      <c r="AL290" s="30">
        <v>8</v>
      </c>
      <c r="AM290" s="31">
        <v>154</v>
      </c>
      <c r="AN290" s="5">
        <f>SUM($C290:AM290)</f>
        <v>1275</v>
      </c>
    </row>
    <row r="291" spans="1:40" x14ac:dyDescent="0.2">
      <c r="A291" s="297"/>
      <c r="B291" s="33">
        <v>100</v>
      </c>
      <c r="C291" s="18">
        <v>22.3</v>
      </c>
      <c r="D291" s="185">
        <v>9.5</v>
      </c>
      <c r="E291" s="185">
        <v>2.1</v>
      </c>
      <c r="F291" s="185">
        <v>8.1</v>
      </c>
      <c r="G291" s="185">
        <v>2.7</v>
      </c>
      <c r="H291" s="185">
        <v>10.9</v>
      </c>
      <c r="I291" s="185">
        <v>6.4</v>
      </c>
      <c r="J291" s="185">
        <v>13.2</v>
      </c>
      <c r="K291" s="185">
        <v>11.8</v>
      </c>
      <c r="L291" s="185">
        <v>5.6</v>
      </c>
      <c r="M291" s="185">
        <v>0.8</v>
      </c>
      <c r="N291" s="185">
        <v>11.6</v>
      </c>
      <c r="O291" s="185">
        <v>5.2</v>
      </c>
      <c r="P291" s="185">
        <v>2.2999999999999998</v>
      </c>
      <c r="Q291" s="185">
        <v>10.3</v>
      </c>
      <c r="R291" s="185">
        <v>2.9</v>
      </c>
      <c r="S291" s="185">
        <v>3.3</v>
      </c>
      <c r="T291" s="185">
        <v>2.2999999999999998</v>
      </c>
      <c r="U291" s="185">
        <v>13</v>
      </c>
      <c r="V291" s="185">
        <v>1.7</v>
      </c>
      <c r="W291" s="185">
        <v>0.8</v>
      </c>
      <c r="X291" s="185">
        <v>1</v>
      </c>
      <c r="Y291" s="185">
        <v>1.2</v>
      </c>
      <c r="Z291" s="185">
        <v>3.9</v>
      </c>
      <c r="AA291" s="185">
        <v>1.2</v>
      </c>
      <c r="AB291" s="185">
        <v>12.8</v>
      </c>
      <c r="AC291" s="185">
        <v>11.6</v>
      </c>
      <c r="AD291" s="185">
        <v>4.0999999999999996</v>
      </c>
      <c r="AE291" s="185">
        <v>3.9</v>
      </c>
      <c r="AF291" s="185">
        <v>7.6</v>
      </c>
      <c r="AG291" s="185">
        <v>4.8</v>
      </c>
      <c r="AH291" s="185">
        <v>3.3</v>
      </c>
      <c r="AI291" s="185">
        <v>4.8</v>
      </c>
      <c r="AJ291" s="185">
        <v>7.6</v>
      </c>
      <c r="AK291" s="185">
        <v>1.2</v>
      </c>
      <c r="AL291" s="185">
        <v>1.6</v>
      </c>
      <c r="AM291" s="186">
        <v>29.8</v>
      </c>
      <c r="AN291" s="179"/>
    </row>
    <row r="292" spans="1:40" ht="13.5" customHeight="1" x14ac:dyDescent="0.2">
      <c r="A292" s="296" t="str">
        <f>"関心がない(n = "&amp;B292&amp;" )　　"</f>
        <v>関心がない(n = 172 )　　</v>
      </c>
      <c r="B292" s="32">
        <v>172</v>
      </c>
      <c r="C292" s="29">
        <v>29</v>
      </c>
      <c r="D292" s="30">
        <v>21</v>
      </c>
      <c r="E292" s="30">
        <v>7</v>
      </c>
      <c r="F292" s="30">
        <v>16</v>
      </c>
      <c r="G292" s="30">
        <v>2</v>
      </c>
      <c r="H292" s="30">
        <v>11</v>
      </c>
      <c r="I292" s="30">
        <v>3</v>
      </c>
      <c r="J292" s="30">
        <v>12</v>
      </c>
      <c r="K292" s="30">
        <v>14</v>
      </c>
      <c r="L292" s="30">
        <v>14</v>
      </c>
      <c r="M292" s="30">
        <v>3</v>
      </c>
      <c r="N292" s="30">
        <v>15</v>
      </c>
      <c r="O292" s="30">
        <v>6</v>
      </c>
      <c r="P292" s="30">
        <v>0</v>
      </c>
      <c r="Q292" s="30">
        <v>15</v>
      </c>
      <c r="R292" s="30">
        <v>3</v>
      </c>
      <c r="S292" s="30">
        <v>1</v>
      </c>
      <c r="T292" s="30">
        <v>4</v>
      </c>
      <c r="U292" s="30">
        <v>9</v>
      </c>
      <c r="V292" s="30">
        <v>3</v>
      </c>
      <c r="W292" s="30">
        <v>2</v>
      </c>
      <c r="X292" s="30">
        <v>0</v>
      </c>
      <c r="Y292" s="30">
        <v>4</v>
      </c>
      <c r="Z292" s="30">
        <v>6</v>
      </c>
      <c r="AA292" s="30">
        <v>0</v>
      </c>
      <c r="AB292" s="30">
        <v>17</v>
      </c>
      <c r="AC292" s="30">
        <v>16</v>
      </c>
      <c r="AD292" s="30">
        <v>6</v>
      </c>
      <c r="AE292" s="30">
        <v>4</v>
      </c>
      <c r="AF292" s="30">
        <v>9</v>
      </c>
      <c r="AG292" s="30">
        <v>6</v>
      </c>
      <c r="AH292" s="30">
        <v>5</v>
      </c>
      <c r="AI292" s="30">
        <v>9</v>
      </c>
      <c r="AJ292" s="30">
        <v>6</v>
      </c>
      <c r="AK292" s="30">
        <v>3</v>
      </c>
      <c r="AL292" s="30">
        <v>7</v>
      </c>
      <c r="AM292" s="31">
        <v>73</v>
      </c>
      <c r="AN292" s="5">
        <f>SUM($C292:AM292)</f>
        <v>361</v>
      </c>
    </row>
    <row r="293" spans="1:40" x14ac:dyDescent="0.2">
      <c r="A293" s="297"/>
      <c r="B293" s="33">
        <v>100</v>
      </c>
      <c r="C293" s="18">
        <v>16.899999999999999</v>
      </c>
      <c r="D293" s="185">
        <v>12.2</v>
      </c>
      <c r="E293" s="185">
        <v>4.0999999999999996</v>
      </c>
      <c r="F293" s="185">
        <v>9.3000000000000007</v>
      </c>
      <c r="G293" s="185">
        <v>1.2</v>
      </c>
      <c r="H293" s="185">
        <v>6.4</v>
      </c>
      <c r="I293" s="185">
        <v>1.7</v>
      </c>
      <c r="J293" s="185">
        <v>7</v>
      </c>
      <c r="K293" s="185">
        <v>8.1</v>
      </c>
      <c r="L293" s="185">
        <v>8.1</v>
      </c>
      <c r="M293" s="185">
        <v>1.7</v>
      </c>
      <c r="N293" s="185">
        <v>8.6999999999999993</v>
      </c>
      <c r="O293" s="185">
        <v>3.5</v>
      </c>
      <c r="P293" s="185">
        <v>0</v>
      </c>
      <c r="Q293" s="185">
        <v>8.6999999999999993</v>
      </c>
      <c r="R293" s="185">
        <v>1.7</v>
      </c>
      <c r="S293" s="185">
        <v>0.6</v>
      </c>
      <c r="T293" s="185">
        <v>2.2999999999999998</v>
      </c>
      <c r="U293" s="185">
        <v>5.2</v>
      </c>
      <c r="V293" s="185">
        <v>1.7</v>
      </c>
      <c r="W293" s="185">
        <v>1.2</v>
      </c>
      <c r="X293" s="185">
        <v>0</v>
      </c>
      <c r="Y293" s="185">
        <v>2.2999999999999998</v>
      </c>
      <c r="Z293" s="185">
        <v>3.5</v>
      </c>
      <c r="AA293" s="185">
        <v>0</v>
      </c>
      <c r="AB293" s="185">
        <v>9.9</v>
      </c>
      <c r="AC293" s="185">
        <v>9.3000000000000007</v>
      </c>
      <c r="AD293" s="185">
        <v>3.5</v>
      </c>
      <c r="AE293" s="185">
        <v>2.2999999999999998</v>
      </c>
      <c r="AF293" s="185">
        <v>5.2</v>
      </c>
      <c r="AG293" s="185">
        <v>3.5</v>
      </c>
      <c r="AH293" s="185">
        <v>2.9</v>
      </c>
      <c r="AI293" s="185">
        <v>5.2</v>
      </c>
      <c r="AJ293" s="185">
        <v>3.5</v>
      </c>
      <c r="AK293" s="185">
        <v>1.7</v>
      </c>
      <c r="AL293" s="185">
        <v>4.0999999999999996</v>
      </c>
      <c r="AM293" s="186">
        <v>42.4</v>
      </c>
      <c r="AN293" s="179"/>
    </row>
    <row r="294" spans="1:40" ht="13.5" customHeight="1" x14ac:dyDescent="0.2">
      <c r="A294" s="296" t="str">
        <f>"わからない(n = "&amp;B294&amp;" )　　"</f>
        <v>わからない(n = 198 )　　</v>
      </c>
      <c r="B294" s="32">
        <v>198</v>
      </c>
      <c r="C294" s="29">
        <v>38</v>
      </c>
      <c r="D294" s="30">
        <v>14</v>
      </c>
      <c r="E294" s="30">
        <v>4</v>
      </c>
      <c r="F294" s="30">
        <v>16</v>
      </c>
      <c r="G294" s="30">
        <v>1</v>
      </c>
      <c r="H294" s="30">
        <v>25</v>
      </c>
      <c r="I294" s="30">
        <v>16</v>
      </c>
      <c r="J294" s="30">
        <v>22</v>
      </c>
      <c r="K294" s="30">
        <v>19</v>
      </c>
      <c r="L294" s="30">
        <v>11</v>
      </c>
      <c r="M294" s="30">
        <v>2</v>
      </c>
      <c r="N294" s="30">
        <v>33</v>
      </c>
      <c r="O294" s="30">
        <v>5</v>
      </c>
      <c r="P294" s="30">
        <v>1</v>
      </c>
      <c r="Q294" s="30">
        <v>19</v>
      </c>
      <c r="R294" s="30">
        <v>5</v>
      </c>
      <c r="S294" s="30">
        <v>2</v>
      </c>
      <c r="T294" s="30">
        <v>3</v>
      </c>
      <c r="U294" s="30">
        <v>21</v>
      </c>
      <c r="V294" s="30">
        <v>5</v>
      </c>
      <c r="W294" s="30">
        <v>2</v>
      </c>
      <c r="X294" s="30">
        <v>3</v>
      </c>
      <c r="Y294" s="30">
        <v>3</v>
      </c>
      <c r="Z294" s="30">
        <v>3</v>
      </c>
      <c r="AA294" s="30">
        <v>1</v>
      </c>
      <c r="AB294" s="30">
        <v>16</v>
      </c>
      <c r="AC294" s="30">
        <v>20</v>
      </c>
      <c r="AD294" s="30">
        <v>6</v>
      </c>
      <c r="AE294" s="30">
        <v>5</v>
      </c>
      <c r="AF294" s="30">
        <v>16</v>
      </c>
      <c r="AG294" s="30">
        <v>10</v>
      </c>
      <c r="AH294" s="30">
        <v>0</v>
      </c>
      <c r="AI294" s="30">
        <v>10</v>
      </c>
      <c r="AJ294" s="30">
        <v>18</v>
      </c>
      <c r="AK294" s="30">
        <v>2</v>
      </c>
      <c r="AL294" s="30">
        <v>2</v>
      </c>
      <c r="AM294" s="31">
        <v>74</v>
      </c>
      <c r="AN294" s="5">
        <f>SUM($C294:AM294)</f>
        <v>453</v>
      </c>
    </row>
    <row r="295" spans="1:40" x14ac:dyDescent="0.2">
      <c r="A295" s="297"/>
      <c r="B295" s="33">
        <v>100</v>
      </c>
      <c r="C295" s="18">
        <v>19.2</v>
      </c>
      <c r="D295" s="185">
        <v>7.1</v>
      </c>
      <c r="E295" s="185">
        <v>2</v>
      </c>
      <c r="F295" s="185">
        <v>8.1</v>
      </c>
      <c r="G295" s="185">
        <v>0.5</v>
      </c>
      <c r="H295" s="185">
        <v>12.6</v>
      </c>
      <c r="I295" s="185">
        <v>8.1</v>
      </c>
      <c r="J295" s="185">
        <v>11.1</v>
      </c>
      <c r="K295" s="185">
        <v>9.6</v>
      </c>
      <c r="L295" s="185">
        <v>5.6</v>
      </c>
      <c r="M295" s="185">
        <v>1</v>
      </c>
      <c r="N295" s="185">
        <v>16.7</v>
      </c>
      <c r="O295" s="185">
        <v>2.5</v>
      </c>
      <c r="P295" s="185">
        <v>0.5</v>
      </c>
      <c r="Q295" s="185">
        <v>9.6</v>
      </c>
      <c r="R295" s="185">
        <v>2.5</v>
      </c>
      <c r="S295" s="185">
        <v>1</v>
      </c>
      <c r="T295" s="185">
        <v>1.5</v>
      </c>
      <c r="U295" s="185">
        <v>10.6</v>
      </c>
      <c r="V295" s="185">
        <v>2.5</v>
      </c>
      <c r="W295" s="185">
        <v>1</v>
      </c>
      <c r="X295" s="185">
        <v>1.5</v>
      </c>
      <c r="Y295" s="185">
        <v>1.5</v>
      </c>
      <c r="Z295" s="185">
        <v>1.5</v>
      </c>
      <c r="AA295" s="185">
        <v>0.5</v>
      </c>
      <c r="AB295" s="185">
        <v>8.1</v>
      </c>
      <c r="AC295" s="185">
        <v>10.1</v>
      </c>
      <c r="AD295" s="185">
        <v>3</v>
      </c>
      <c r="AE295" s="185">
        <v>2.5</v>
      </c>
      <c r="AF295" s="185">
        <v>8.1</v>
      </c>
      <c r="AG295" s="185">
        <v>5.0999999999999996</v>
      </c>
      <c r="AH295" s="185">
        <v>0</v>
      </c>
      <c r="AI295" s="185">
        <v>5.0999999999999996</v>
      </c>
      <c r="AJ295" s="185">
        <v>9.1</v>
      </c>
      <c r="AK295" s="185">
        <v>1</v>
      </c>
      <c r="AL295" s="185">
        <v>1</v>
      </c>
      <c r="AM295" s="186">
        <v>37.4</v>
      </c>
      <c r="AN295" s="179"/>
    </row>
    <row r="296" spans="1:40" s="171" customFormat="1" x14ac:dyDescent="0.2">
      <c r="A296" s="172"/>
      <c r="B296" s="170"/>
      <c r="C296" s="170">
        <f t="shared" ref="C296:AL296" si="142">_xlfn.RANK.EQ(C285,$C$285:$AL$285,0)</f>
        <v>1</v>
      </c>
      <c r="D296" s="170">
        <f t="shared" si="142"/>
        <v>7</v>
      </c>
      <c r="E296" s="170">
        <f t="shared" si="142"/>
        <v>23</v>
      </c>
      <c r="F296" s="170">
        <f t="shared" si="142"/>
        <v>10</v>
      </c>
      <c r="G296" s="170">
        <f t="shared" si="142"/>
        <v>30</v>
      </c>
      <c r="H296" s="170">
        <f t="shared" si="142"/>
        <v>7</v>
      </c>
      <c r="I296" s="170">
        <f t="shared" si="142"/>
        <v>14</v>
      </c>
      <c r="J296" s="170">
        <f t="shared" si="142"/>
        <v>4</v>
      </c>
      <c r="K296" s="170">
        <f t="shared" si="142"/>
        <v>9</v>
      </c>
      <c r="L296" s="170">
        <f t="shared" si="142"/>
        <v>16</v>
      </c>
      <c r="M296" s="170">
        <f t="shared" si="142"/>
        <v>35</v>
      </c>
      <c r="N296" s="170">
        <f t="shared" si="142"/>
        <v>3</v>
      </c>
      <c r="O296" s="170">
        <f t="shared" si="142"/>
        <v>18</v>
      </c>
      <c r="P296" s="170">
        <f t="shared" si="142"/>
        <v>29</v>
      </c>
      <c r="Q296" s="170">
        <f t="shared" si="142"/>
        <v>11</v>
      </c>
      <c r="R296" s="170">
        <f t="shared" si="142"/>
        <v>24</v>
      </c>
      <c r="S296" s="170">
        <f t="shared" si="142"/>
        <v>25</v>
      </c>
      <c r="T296" s="170">
        <f t="shared" si="142"/>
        <v>27</v>
      </c>
      <c r="U296" s="170">
        <f t="shared" si="142"/>
        <v>5</v>
      </c>
      <c r="V296" s="170">
        <f t="shared" si="142"/>
        <v>27</v>
      </c>
      <c r="W296" s="170">
        <f t="shared" si="142"/>
        <v>36</v>
      </c>
      <c r="X296" s="170">
        <f t="shared" si="142"/>
        <v>31</v>
      </c>
      <c r="Y296" s="170">
        <f t="shared" si="142"/>
        <v>33</v>
      </c>
      <c r="Z296" s="170">
        <f t="shared" si="142"/>
        <v>22</v>
      </c>
      <c r="AA296" s="170">
        <f t="shared" si="142"/>
        <v>31</v>
      </c>
      <c r="AB296" s="170">
        <f t="shared" si="142"/>
        <v>2</v>
      </c>
      <c r="AC296" s="170">
        <f t="shared" si="142"/>
        <v>5</v>
      </c>
      <c r="AD296" s="170">
        <f t="shared" si="142"/>
        <v>19</v>
      </c>
      <c r="AE296" s="170">
        <f t="shared" si="142"/>
        <v>20</v>
      </c>
      <c r="AF296" s="170">
        <f t="shared" si="142"/>
        <v>12</v>
      </c>
      <c r="AG296" s="170">
        <f t="shared" si="142"/>
        <v>15</v>
      </c>
      <c r="AH296" s="170">
        <f t="shared" si="142"/>
        <v>21</v>
      </c>
      <c r="AI296" s="170">
        <f t="shared" si="142"/>
        <v>17</v>
      </c>
      <c r="AJ296" s="170">
        <f t="shared" si="142"/>
        <v>13</v>
      </c>
      <c r="AK296" s="170">
        <f t="shared" si="142"/>
        <v>33</v>
      </c>
      <c r="AL296" s="170">
        <f t="shared" si="142"/>
        <v>26</v>
      </c>
      <c r="AM296" s="170">
        <v>37</v>
      </c>
      <c r="AN296" s="170"/>
    </row>
    <row r="297" spans="1:40" ht="13.5" customHeight="1" x14ac:dyDescent="0.2">
      <c r="A297" s="24" t="s">
        <v>2</v>
      </c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N297" s="179"/>
    </row>
    <row r="298" spans="1:40" x14ac:dyDescent="0.2">
      <c r="A298" s="6" t="s">
        <v>4</v>
      </c>
      <c r="B298" s="1"/>
      <c r="C298" s="170">
        <v>1</v>
      </c>
      <c r="D298" s="170">
        <v>2</v>
      </c>
      <c r="E298" s="170">
        <v>3</v>
      </c>
      <c r="F298" s="170">
        <v>4</v>
      </c>
      <c r="G298" s="170">
        <v>5</v>
      </c>
      <c r="H298" s="170">
        <v>6</v>
      </c>
      <c r="I298" s="170">
        <v>7</v>
      </c>
      <c r="J298" s="170">
        <v>8</v>
      </c>
      <c r="K298" s="170">
        <v>9</v>
      </c>
      <c r="L298" s="170">
        <v>10</v>
      </c>
      <c r="M298" s="170">
        <v>11</v>
      </c>
      <c r="N298" s="170">
        <v>12</v>
      </c>
      <c r="O298" s="170">
        <v>13</v>
      </c>
      <c r="P298" s="170">
        <v>14</v>
      </c>
      <c r="Q298" s="170">
        <v>15</v>
      </c>
      <c r="R298" s="170">
        <v>16</v>
      </c>
      <c r="S298" s="170">
        <v>17</v>
      </c>
      <c r="T298" s="170">
        <v>18</v>
      </c>
      <c r="U298" s="170">
        <v>19</v>
      </c>
      <c r="V298" s="170">
        <v>20</v>
      </c>
      <c r="W298" s="170">
        <v>21</v>
      </c>
      <c r="X298" s="170">
        <v>22</v>
      </c>
      <c r="Y298" s="170">
        <v>23</v>
      </c>
      <c r="Z298" s="170">
        <v>24</v>
      </c>
      <c r="AA298" s="170">
        <v>25</v>
      </c>
      <c r="AB298" s="170">
        <v>26</v>
      </c>
      <c r="AC298" s="170">
        <v>27</v>
      </c>
      <c r="AD298" s="170">
        <v>28</v>
      </c>
      <c r="AE298" s="170">
        <v>29</v>
      </c>
      <c r="AF298" s="170">
        <v>30</v>
      </c>
      <c r="AG298" s="170">
        <v>31</v>
      </c>
      <c r="AH298" s="170">
        <v>32</v>
      </c>
      <c r="AI298" s="170">
        <v>32</v>
      </c>
      <c r="AJ298" s="173">
        <v>34</v>
      </c>
      <c r="AK298" s="173">
        <v>35</v>
      </c>
      <c r="AL298" s="173">
        <v>36</v>
      </c>
      <c r="AM298" s="173">
        <v>37</v>
      </c>
    </row>
    <row r="299" spans="1:40" ht="64.8" x14ac:dyDescent="0.2">
      <c r="A299" s="11" t="s">
        <v>316</v>
      </c>
      <c r="B299" s="47" t="s">
        <v>156</v>
      </c>
      <c r="C299" s="48" t="s">
        <v>315</v>
      </c>
      <c r="D299" s="49" t="s">
        <v>314</v>
      </c>
      <c r="E299" s="203" t="s">
        <v>313</v>
      </c>
      <c r="F299" s="203" t="s">
        <v>312</v>
      </c>
      <c r="G299" s="203" t="s">
        <v>311</v>
      </c>
      <c r="H299" s="203" t="s">
        <v>310</v>
      </c>
      <c r="I299" s="203" t="s">
        <v>309</v>
      </c>
      <c r="J299" s="203" t="s">
        <v>308</v>
      </c>
      <c r="K299" s="203" t="s">
        <v>307</v>
      </c>
      <c r="L299" s="203" t="s">
        <v>306</v>
      </c>
      <c r="M299" s="203" t="s">
        <v>305</v>
      </c>
      <c r="N299" s="203" t="s">
        <v>304</v>
      </c>
      <c r="O299" s="203" t="s">
        <v>303</v>
      </c>
      <c r="P299" s="203" t="s">
        <v>302</v>
      </c>
      <c r="Q299" s="203" t="s">
        <v>301</v>
      </c>
      <c r="R299" s="203" t="s">
        <v>300</v>
      </c>
      <c r="S299" s="203" t="s">
        <v>299</v>
      </c>
      <c r="T299" s="203" t="s">
        <v>298</v>
      </c>
      <c r="U299" s="203" t="s">
        <v>297</v>
      </c>
      <c r="V299" s="203" t="s">
        <v>296</v>
      </c>
      <c r="W299" s="203" t="s">
        <v>295</v>
      </c>
      <c r="X299" s="203" t="s">
        <v>294</v>
      </c>
      <c r="Y299" s="49" t="s">
        <v>293</v>
      </c>
      <c r="Z299" s="203" t="s">
        <v>292</v>
      </c>
      <c r="AA299" s="203" t="s">
        <v>291</v>
      </c>
      <c r="AB299" s="203" t="s">
        <v>290</v>
      </c>
      <c r="AC299" s="203" t="s">
        <v>289</v>
      </c>
      <c r="AD299" s="203" t="s">
        <v>288</v>
      </c>
      <c r="AE299" s="203" t="s">
        <v>287</v>
      </c>
      <c r="AF299" s="203" t="s">
        <v>286</v>
      </c>
      <c r="AG299" s="203" t="s">
        <v>285</v>
      </c>
      <c r="AH299" s="203" t="s">
        <v>284</v>
      </c>
      <c r="AI299" s="203" t="s">
        <v>283</v>
      </c>
      <c r="AJ299" s="203" t="s">
        <v>282</v>
      </c>
      <c r="AK299" s="203" t="s">
        <v>281</v>
      </c>
      <c r="AL299" s="203" t="s">
        <v>280</v>
      </c>
      <c r="AM299" s="240" t="s">
        <v>0</v>
      </c>
      <c r="AN299" s="5" t="s">
        <v>117</v>
      </c>
    </row>
    <row r="300" spans="1:40" x14ac:dyDescent="0.2">
      <c r="A300" s="270" t="str">
        <f>A284</f>
        <v>全体（n = 1,699 ）　</v>
      </c>
      <c r="B300" s="101">
        <f>B284</f>
        <v>1699</v>
      </c>
      <c r="C300" s="109">
        <v>436</v>
      </c>
      <c r="D300" s="110">
        <v>253</v>
      </c>
      <c r="E300" s="110">
        <v>246</v>
      </c>
      <c r="F300" s="110">
        <v>219</v>
      </c>
      <c r="G300" s="110">
        <v>211</v>
      </c>
      <c r="H300" s="110">
        <v>211</v>
      </c>
      <c r="I300" s="110">
        <v>208</v>
      </c>
      <c r="J300" s="110">
        <v>207</v>
      </c>
      <c r="K300" s="110">
        <v>197</v>
      </c>
      <c r="L300" s="110">
        <v>189</v>
      </c>
      <c r="M300" s="110">
        <v>177</v>
      </c>
      <c r="N300" s="110">
        <v>142</v>
      </c>
      <c r="O300" s="110">
        <v>129</v>
      </c>
      <c r="P300" s="110">
        <v>120</v>
      </c>
      <c r="Q300" s="110">
        <v>98</v>
      </c>
      <c r="R300" s="110">
        <v>96</v>
      </c>
      <c r="S300" s="110">
        <v>93</v>
      </c>
      <c r="T300" s="110">
        <v>86</v>
      </c>
      <c r="U300" s="110">
        <v>82</v>
      </c>
      <c r="V300" s="110">
        <v>80</v>
      </c>
      <c r="W300" s="110">
        <v>61</v>
      </c>
      <c r="X300" s="110">
        <v>59</v>
      </c>
      <c r="Y300" s="110">
        <v>51</v>
      </c>
      <c r="Z300" s="110">
        <v>50</v>
      </c>
      <c r="AA300" s="110">
        <v>47</v>
      </c>
      <c r="AB300" s="110">
        <v>46</v>
      </c>
      <c r="AC300" s="110">
        <v>44</v>
      </c>
      <c r="AD300" s="110">
        <v>44</v>
      </c>
      <c r="AE300" s="110">
        <v>42</v>
      </c>
      <c r="AF300" s="110">
        <v>35</v>
      </c>
      <c r="AG300" s="110">
        <v>25</v>
      </c>
      <c r="AH300" s="110">
        <v>25</v>
      </c>
      <c r="AI300" s="110">
        <v>24</v>
      </c>
      <c r="AJ300" s="110">
        <v>23</v>
      </c>
      <c r="AK300" s="110">
        <v>18</v>
      </c>
      <c r="AL300" s="110">
        <v>15</v>
      </c>
      <c r="AM300" s="112">
        <v>461</v>
      </c>
      <c r="AN300" s="5">
        <f>SUM(C300:AM300)</f>
        <v>4550</v>
      </c>
    </row>
    <row r="301" spans="1:40" x14ac:dyDescent="0.2">
      <c r="A301" s="271"/>
      <c r="B301" s="102">
        <f t="shared" ref="B301:B311" si="143">B285</f>
        <v>100</v>
      </c>
      <c r="C301" s="113">
        <v>25.7</v>
      </c>
      <c r="D301" s="114">
        <v>14.9</v>
      </c>
      <c r="E301" s="114">
        <v>14.5</v>
      </c>
      <c r="F301" s="114">
        <v>12.9</v>
      </c>
      <c r="G301" s="114">
        <v>12.4</v>
      </c>
      <c r="H301" s="114">
        <v>12.4</v>
      </c>
      <c r="I301" s="114">
        <v>12.2</v>
      </c>
      <c r="J301" s="114">
        <v>12.2</v>
      </c>
      <c r="K301" s="114">
        <v>11.6</v>
      </c>
      <c r="L301" s="114">
        <v>11.1</v>
      </c>
      <c r="M301" s="114">
        <v>10.4</v>
      </c>
      <c r="N301" s="114">
        <v>8.4</v>
      </c>
      <c r="O301" s="114">
        <v>7.6</v>
      </c>
      <c r="P301" s="114">
        <v>7.1</v>
      </c>
      <c r="Q301" s="114">
        <v>5.8</v>
      </c>
      <c r="R301" s="114">
        <v>5.7</v>
      </c>
      <c r="S301" s="114">
        <v>5.5</v>
      </c>
      <c r="T301" s="114">
        <v>5.0999999999999996</v>
      </c>
      <c r="U301" s="114">
        <v>4.8</v>
      </c>
      <c r="V301" s="114">
        <v>4.7</v>
      </c>
      <c r="W301" s="114">
        <v>3.6</v>
      </c>
      <c r="X301" s="114">
        <v>3.5</v>
      </c>
      <c r="Y301" s="114">
        <v>3</v>
      </c>
      <c r="Z301" s="114">
        <v>2.9</v>
      </c>
      <c r="AA301" s="114">
        <v>2.8</v>
      </c>
      <c r="AB301" s="114">
        <v>2.7</v>
      </c>
      <c r="AC301" s="114">
        <v>2.6</v>
      </c>
      <c r="AD301" s="114">
        <v>2.6</v>
      </c>
      <c r="AE301" s="114">
        <v>2.5</v>
      </c>
      <c r="AF301" s="114">
        <v>2.1</v>
      </c>
      <c r="AG301" s="114">
        <v>1.5</v>
      </c>
      <c r="AH301" s="114">
        <v>1.5</v>
      </c>
      <c r="AI301" s="114">
        <v>1.4</v>
      </c>
      <c r="AJ301" s="114">
        <v>1.4</v>
      </c>
      <c r="AK301" s="114">
        <v>1.1000000000000001</v>
      </c>
      <c r="AL301" s="114">
        <v>0.9</v>
      </c>
      <c r="AM301" s="116">
        <v>27.1</v>
      </c>
      <c r="AN301" s="179"/>
    </row>
    <row r="302" spans="1:40" ht="13.5" customHeight="1" x14ac:dyDescent="0.2">
      <c r="A302" s="270" t="str">
        <f>A286</f>
        <v>関心がある(n = 180 )　　</v>
      </c>
      <c r="B302" s="101">
        <f t="shared" si="143"/>
        <v>180</v>
      </c>
      <c r="C302" s="117">
        <v>51</v>
      </c>
      <c r="D302" s="118">
        <v>30</v>
      </c>
      <c r="E302" s="118">
        <v>32</v>
      </c>
      <c r="F302" s="118">
        <v>34</v>
      </c>
      <c r="G302" s="118">
        <v>28</v>
      </c>
      <c r="H302" s="118">
        <v>26</v>
      </c>
      <c r="I302" s="118">
        <v>19</v>
      </c>
      <c r="J302" s="118">
        <v>33</v>
      </c>
      <c r="K302" s="118">
        <v>23</v>
      </c>
      <c r="L302" s="118">
        <v>29</v>
      </c>
      <c r="M302" s="118">
        <v>16</v>
      </c>
      <c r="N302" s="118">
        <v>20</v>
      </c>
      <c r="O302" s="118">
        <v>14</v>
      </c>
      <c r="P302" s="118">
        <v>17</v>
      </c>
      <c r="Q302" s="118">
        <v>13</v>
      </c>
      <c r="R302" s="118">
        <v>10</v>
      </c>
      <c r="S302" s="118">
        <v>11</v>
      </c>
      <c r="T302" s="118">
        <v>17</v>
      </c>
      <c r="U302" s="118">
        <v>13</v>
      </c>
      <c r="V302" s="118">
        <v>12</v>
      </c>
      <c r="W302" s="118">
        <v>6</v>
      </c>
      <c r="X302" s="118">
        <v>7</v>
      </c>
      <c r="Y302" s="118">
        <v>6</v>
      </c>
      <c r="Z302" s="118">
        <v>7</v>
      </c>
      <c r="AA302" s="118">
        <v>9</v>
      </c>
      <c r="AB302" s="118">
        <v>8</v>
      </c>
      <c r="AC302" s="118">
        <v>10</v>
      </c>
      <c r="AD302" s="118">
        <v>5</v>
      </c>
      <c r="AE302" s="118">
        <v>8</v>
      </c>
      <c r="AF302" s="118">
        <v>3</v>
      </c>
      <c r="AG302" s="118">
        <v>5</v>
      </c>
      <c r="AH302" s="118">
        <v>3</v>
      </c>
      <c r="AI302" s="118">
        <v>3</v>
      </c>
      <c r="AJ302" s="118">
        <v>2</v>
      </c>
      <c r="AK302" s="118">
        <v>3</v>
      </c>
      <c r="AL302" s="118">
        <v>1</v>
      </c>
      <c r="AM302" s="119">
        <v>34</v>
      </c>
      <c r="AN302" s="5">
        <f>SUM(C302:AM302)</f>
        <v>568</v>
      </c>
    </row>
    <row r="303" spans="1:40" x14ac:dyDescent="0.2">
      <c r="A303" s="271"/>
      <c r="B303" s="102">
        <f t="shared" si="143"/>
        <v>100</v>
      </c>
      <c r="C303" s="113">
        <v>28.3</v>
      </c>
      <c r="D303" s="114">
        <v>16.7</v>
      </c>
      <c r="E303" s="114">
        <v>17.8</v>
      </c>
      <c r="F303" s="114">
        <v>18.899999999999999</v>
      </c>
      <c r="G303" s="114">
        <v>15.6</v>
      </c>
      <c r="H303" s="114">
        <v>14.4</v>
      </c>
      <c r="I303" s="114">
        <v>10.6</v>
      </c>
      <c r="J303" s="114">
        <v>18.3</v>
      </c>
      <c r="K303" s="114">
        <v>12.8</v>
      </c>
      <c r="L303" s="114">
        <v>16.100000000000001</v>
      </c>
      <c r="M303" s="114">
        <v>8.9</v>
      </c>
      <c r="N303" s="114">
        <v>11.1</v>
      </c>
      <c r="O303" s="114">
        <v>7.8</v>
      </c>
      <c r="P303" s="114">
        <v>9.4</v>
      </c>
      <c r="Q303" s="114">
        <v>7.2</v>
      </c>
      <c r="R303" s="114">
        <v>5.6</v>
      </c>
      <c r="S303" s="114">
        <v>6.1</v>
      </c>
      <c r="T303" s="114">
        <v>9.4</v>
      </c>
      <c r="U303" s="114">
        <v>7.2</v>
      </c>
      <c r="V303" s="114">
        <v>6.7</v>
      </c>
      <c r="W303" s="114">
        <v>3.3</v>
      </c>
      <c r="X303" s="114">
        <v>3.9</v>
      </c>
      <c r="Y303" s="114">
        <v>3.3</v>
      </c>
      <c r="Z303" s="114">
        <v>3.9</v>
      </c>
      <c r="AA303" s="114">
        <v>5</v>
      </c>
      <c r="AB303" s="114">
        <v>4.4000000000000004</v>
      </c>
      <c r="AC303" s="114">
        <v>5.6</v>
      </c>
      <c r="AD303" s="114">
        <v>2.8</v>
      </c>
      <c r="AE303" s="114">
        <v>4.4000000000000004</v>
      </c>
      <c r="AF303" s="114">
        <v>1.7</v>
      </c>
      <c r="AG303" s="114">
        <v>2.8</v>
      </c>
      <c r="AH303" s="114">
        <v>1.7</v>
      </c>
      <c r="AI303" s="114">
        <v>1.7</v>
      </c>
      <c r="AJ303" s="114">
        <v>1.1000000000000001</v>
      </c>
      <c r="AK303" s="114">
        <v>1.7</v>
      </c>
      <c r="AL303" s="114">
        <v>0.6</v>
      </c>
      <c r="AM303" s="116">
        <v>18.899999999999999</v>
      </c>
      <c r="AN303" s="179"/>
    </row>
    <row r="304" spans="1:40" ht="13.5" customHeight="1" x14ac:dyDescent="0.2">
      <c r="A304" s="270" t="str">
        <f>A288</f>
        <v>どちらかとえいば関心がある(n = 613 )　　</v>
      </c>
      <c r="B304" s="101">
        <f t="shared" si="143"/>
        <v>613</v>
      </c>
      <c r="C304" s="117">
        <v>197</v>
      </c>
      <c r="D304" s="118">
        <v>119</v>
      </c>
      <c r="E304" s="118">
        <v>101</v>
      </c>
      <c r="F304" s="118">
        <v>79</v>
      </c>
      <c r="G304" s="118">
        <v>84</v>
      </c>
      <c r="H304" s="118">
        <v>86</v>
      </c>
      <c r="I304" s="118">
        <v>96</v>
      </c>
      <c r="J304" s="118">
        <v>89</v>
      </c>
      <c r="K304" s="118">
        <v>79</v>
      </c>
      <c r="L304" s="118">
        <v>80</v>
      </c>
      <c r="M304" s="118">
        <v>71</v>
      </c>
      <c r="N304" s="118">
        <v>55</v>
      </c>
      <c r="O304" s="118">
        <v>52</v>
      </c>
      <c r="P304" s="118">
        <v>51</v>
      </c>
      <c r="Q304" s="118">
        <v>43</v>
      </c>
      <c r="R304" s="118">
        <v>32</v>
      </c>
      <c r="S304" s="118">
        <v>37</v>
      </c>
      <c r="T304" s="118">
        <v>28</v>
      </c>
      <c r="U304" s="118">
        <v>34</v>
      </c>
      <c r="V304" s="118">
        <v>37</v>
      </c>
      <c r="W304" s="118">
        <v>32</v>
      </c>
      <c r="X304" s="118">
        <v>23</v>
      </c>
      <c r="Y304" s="118">
        <v>23</v>
      </c>
      <c r="Z304" s="118">
        <v>19</v>
      </c>
      <c r="AA304" s="118">
        <v>18</v>
      </c>
      <c r="AB304" s="118">
        <v>21</v>
      </c>
      <c r="AC304" s="118">
        <v>15</v>
      </c>
      <c r="AD304" s="118">
        <v>21</v>
      </c>
      <c r="AE304" s="118">
        <v>20</v>
      </c>
      <c r="AF304" s="118">
        <v>14</v>
      </c>
      <c r="AG304" s="118">
        <v>12</v>
      </c>
      <c r="AH304" s="118">
        <v>15</v>
      </c>
      <c r="AI304" s="118">
        <v>8</v>
      </c>
      <c r="AJ304" s="118">
        <v>10</v>
      </c>
      <c r="AK304" s="118">
        <v>6</v>
      </c>
      <c r="AL304" s="118">
        <v>6</v>
      </c>
      <c r="AM304" s="119">
        <v>122</v>
      </c>
      <c r="AN304" s="5">
        <f>SUM(C304:AM304)</f>
        <v>1835</v>
      </c>
    </row>
    <row r="305" spans="1:40" x14ac:dyDescent="0.2">
      <c r="A305" s="271"/>
      <c r="B305" s="102">
        <f t="shared" si="143"/>
        <v>100</v>
      </c>
      <c r="C305" s="113">
        <v>32.1</v>
      </c>
      <c r="D305" s="114">
        <v>19.399999999999999</v>
      </c>
      <c r="E305" s="114">
        <v>16.5</v>
      </c>
      <c r="F305" s="114">
        <v>12.9</v>
      </c>
      <c r="G305" s="114">
        <v>13.7</v>
      </c>
      <c r="H305" s="114">
        <v>14</v>
      </c>
      <c r="I305" s="114">
        <v>15.7</v>
      </c>
      <c r="J305" s="114">
        <v>14.5</v>
      </c>
      <c r="K305" s="114">
        <v>12.9</v>
      </c>
      <c r="L305" s="114">
        <v>13.1</v>
      </c>
      <c r="M305" s="114">
        <v>11.6</v>
      </c>
      <c r="N305" s="114">
        <v>9</v>
      </c>
      <c r="O305" s="114">
        <v>8.5</v>
      </c>
      <c r="P305" s="114">
        <v>8.3000000000000007</v>
      </c>
      <c r="Q305" s="114">
        <v>7</v>
      </c>
      <c r="R305" s="114">
        <v>5.2</v>
      </c>
      <c r="S305" s="114">
        <v>6</v>
      </c>
      <c r="T305" s="114">
        <v>4.5999999999999996</v>
      </c>
      <c r="U305" s="114">
        <v>5.5</v>
      </c>
      <c r="V305" s="114">
        <v>6</v>
      </c>
      <c r="W305" s="114">
        <v>5.2</v>
      </c>
      <c r="X305" s="114">
        <v>3.8</v>
      </c>
      <c r="Y305" s="114">
        <v>3.8</v>
      </c>
      <c r="Z305" s="114">
        <v>3.1</v>
      </c>
      <c r="AA305" s="114">
        <v>2.9</v>
      </c>
      <c r="AB305" s="114">
        <v>3.4</v>
      </c>
      <c r="AC305" s="114">
        <v>2.4</v>
      </c>
      <c r="AD305" s="114">
        <v>3.4</v>
      </c>
      <c r="AE305" s="114">
        <v>3.3</v>
      </c>
      <c r="AF305" s="114">
        <v>2.2999999999999998</v>
      </c>
      <c r="AG305" s="114">
        <v>2</v>
      </c>
      <c r="AH305" s="114">
        <v>2.4</v>
      </c>
      <c r="AI305" s="114">
        <v>1.3</v>
      </c>
      <c r="AJ305" s="114">
        <v>1.6</v>
      </c>
      <c r="AK305" s="114">
        <v>1</v>
      </c>
      <c r="AL305" s="114">
        <v>1</v>
      </c>
      <c r="AM305" s="116">
        <v>19.899999999999999</v>
      </c>
      <c r="AN305" s="179"/>
    </row>
    <row r="306" spans="1:40" ht="13.5" customHeight="1" x14ac:dyDescent="0.2">
      <c r="A306" s="270" t="str">
        <f>A290</f>
        <v>どちらかとえいば関心がない(n = 516 )　　</v>
      </c>
      <c r="B306" s="101">
        <f t="shared" si="143"/>
        <v>516</v>
      </c>
      <c r="C306" s="117">
        <v>115</v>
      </c>
      <c r="D306" s="118">
        <v>66</v>
      </c>
      <c r="E306" s="118">
        <v>60</v>
      </c>
      <c r="F306" s="118">
        <v>68</v>
      </c>
      <c r="G306" s="118">
        <v>67</v>
      </c>
      <c r="H306" s="118">
        <v>60</v>
      </c>
      <c r="I306" s="118">
        <v>56</v>
      </c>
      <c r="J306" s="118">
        <v>49</v>
      </c>
      <c r="K306" s="118">
        <v>61</v>
      </c>
      <c r="L306" s="118">
        <v>42</v>
      </c>
      <c r="M306" s="118">
        <v>53</v>
      </c>
      <c r="N306" s="118">
        <v>39</v>
      </c>
      <c r="O306" s="118">
        <v>39</v>
      </c>
      <c r="P306" s="118">
        <v>33</v>
      </c>
      <c r="Q306" s="118">
        <v>25</v>
      </c>
      <c r="R306" s="118">
        <v>29</v>
      </c>
      <c r="S306" s="118">
        <v>25</v>
      </c>
      <c r="T306" s="118">
        <v>27</v>
      </c>
      <c r="U306" s="118">
        <v>21</v>
      </c>
      <c r="V306" s="118">
        <v>20</v>
      </c>
      <c r="W306" s="118">
        <v>17</v>
      </c>
      <c r="X306" s="118">
        <v>20</v>
      </c>
      <c r="Y306" s="118">
        <v>11</v>
      </c>
      <c r="Z306" s="118">
        <v>15</v>
      </c>
      <c r="AA306" s="118">
        <v>17</v>
      </c>
      <c r="AB306" s="118">
        <v>8</v>
      </c>
      <c r="AC306" s="118">
        <v>12</v>
      </c>
      <c r="AD306" s="118">
        <v>9</v>
      </c>
      <c r="AE306" s="118">
        <v>12</v>
      </c>
      <c r="AF306" s="118">
        <v>14</v>
      </c>
      <c r="AG306" s="118">
        <v>5</v>
      </c>
      <c r="AH306" s="118">
        <v>6</v>
      </c>
      <c r="AI306" s="118">
        <v>6</v>
      </c>
      <c r="AJ306" s="118">
        <v>6</v>
      </c>
      <c r="AK306" s="118">
        <v>4</v>
      </c>
      <c r="AL306" s="118">
        <v>4</v>
      </c>
      <c r="AM306" s="119">
        <v>154</v>
      </c>
      <c r="AN306" s="5">
        <f>SUM(C306:AM306)</f>
        <v>1275</v>
      </c>
    </row>
    <row r="307" spans="1:40" x14ac:dyDescent="0.2">
      <c r="A307" s="271"/>
      <c r="B307" s="102">
        <f t="shared" si="143"/>
        <v>100</v>
      </c>
      <c r="C307" s="113">
        <v>22.3</v>
      </c>
      <c r="D307" s="114">
        <v>12.8</v>
      </c>
      <c r="E307" s="114">
        <v>11.6</v>
      </c>
      <c r="F307" s="114">
        <v>13.2</v>
      </c>
      <c r="G307" s="114">
        <v>13</v>
      </c>
      <c r="H307" s="114">
        <v>11.6</v>
      </c>
      <c r="I307" s="114">
        <v>10.9</v>
      </c>
      <c r="J307" s="114">
        <v>9.5</v>
      </c>
      <c r="K307" s="114">
        <v>11.8</v>
      </c>
      <c r="L307" s="114">
        <v>8.1</v>
      </c>
      <c r="M307" s="114">
        <v>10.3</v>
      </c>
      <c r="N307" s="114">
        <v>7.6</v>
      </c>
      <c r="O307" s="114">
        <v>7.6</v>
      </c>
      <c r="P307" s="114">
        <v>6.4</v>
      </c>
      <c r="Q307" s="114">
        <v>4.8</v>
      </c>
      <c r="R307" s="114">
        <v>5.6</v>
      </c>
      <c r="S307" s="114">
        <v>4.8</v>
      </c>
      <c r="T307" s="114">
        <v>5.2</v>
      </c>
      <c r="U307" s="114">
        <v>4.0999999999999996</v>
      </c>
      <c r="V307" s="114">
        <v>3.9</v>
      </c>
      <c r="W307" s="114">
        <v>3.3</v>
      </c>
      <c r="X307" s="114">
        <v>3.9</v>
      </c>
      <c r="Y307" s="114">
        <v>2.1</v>
      </c>
      <c r="Z307" s="114">
        <v>2.9</v>
      </c>
      <c r="AA307" s="114">
        <v>3.3</v>
      </c>
      <c r="AB307" s="114">
        <v>1.6</v>
      </c>
      <c r="AC307" s="114">
        <v>2.2999999999999998</v>
      </c>
      <c r="AD307" s="114">
        <v>1.7</v>
      </c>
      <c r="AE307" s="114">
        <v>2.2999999999999998</v>
      </c>
      <c r="AF307" s="114">
        <v>2.7</v>
      </c>
      <c r="AG307" s="114">
        <v>1</v>
      </c>
      <c r="AH307" s="114">
        <v>1.2</v>
      </c>
      <c r="AI307" s="114">
        <v>1.2</v>
      </c>
      <c r="AJ307" s="114">
        <v>1.2</v>
      </c>
      <c r="AK307" s="114">
        <v>0.8</v>
      </c>
      <c r="AL307" s="114">
        <v>0.8</v>
      </c>
      <c r="AM307" s="116">
        <v>29.8</v>
      </c>
      <c r="AN307" s="179"/>
    </row>
    <row r="308" spans="1:40" ht="13.5" customHeight="1" x14ac:dyDescent="0.2">
      <c r="A308" s="270" t="str">
        <f>A292</f>
        <v>関心がない(n = 172 )　　</v>
      </c>
      <c r="B308" s="101">
        <f t="shared" si="143"/>
        <v>172</v>
      </c>
      <c r="C308" s="117">
        <v>29</v>
      </c>
      <c r="D308" s="118">
        <v>17</v>
      </c>
      <c r="E308" s="118">
        <v>15</v>
      </c>
      <c r="F308" s="118">
        <v>12</v>
      </c>
      <c r="G308" s="118">
        <v>9</v>
      </c>
      <c r="H308" s="118">
        <v>16</v>
      </c>
      <c r="I308" s="118">
        <v>11</v>
      </c>
      <c r="J308" s="118">
        <v>21</v>
      </c>
      <c r="K308" s="118">
        <v>14</v>
      </c>
      <c r="L308" s="118">
        <v>16</v>
      </c>
      <c r="M308" s="118">
        <v>15</v>
      </c>
      <c r="N308" s="118">
        <v>9</v>
      </c>
      <c r="O308" s="118">
        <v>6</v>
      </c>
      <c r="P308" s="118">
        <v>3</v>
      </c>
      <c r="Q308" s="118">
        <v>6</v>
      </c>
      <c r="R308" s="118">
        <v>14</v>
      </c>
      <c r="S308" s="118">
        <v>9</v>
      </c>
      <c r="T308" s="118">
        <v>6</v>
      </c>
      <c r="U308" s="118">
        <v>6</v>
      </c>
      <c r="V308" s="118">
        <v>4</v>
      </c>
      <c r="W308" s="118">
        <v>5</v>
      </c>
      <c r="X308" s="118">
        <v>6</v>
      </c>
      <c r="Y308" s="118">
        <v>7</v>
      </c>
      <c r="Z308" s="118">
        <v>3</v>
      </c>
      <c r="AA308" s="118">
        <v>1</v>
      </c>
      <c r="AB308" s="118">
        <v>7</v>
      </c>
      <c r="AC308" s="118">
        <v>4</v>
      </c>
      <c r="AD308" s="118">
        <v>3</v>
      </c>
      <c r="AE308" s="118">
        <v>0</v>
      </c>
      <c r="AF308" s="118">
        <v>2</v>
      </c>
      <c r="AG308" s="118">
        <v>0</v>
      </c>
      <c r="AH308" s="118">
        <v>0</v>
      </c>
      <c r="AI308" s="118">
        <v>4</v>
      </c>
      <c r="AJ308" s="118">
        <v>3</v>
      </c>
      <c r="AK308" s="118">
        <v>3</v>
      </c>
      <c r="AL308" s="118">
        <v>2</v>
      </c>
      <c r="AM308" s="119">
        <v>73</v>
      </c>
      <c r="AN308" s="5">
        <f>SUM(C308:AM308)</f>
        <v>361</v>
      </c>
    </row>
    <row r="309" spans="1:40" x14ac:dyDescent="0.2">
      <c r="A309" s="271"/>
      <c r="B309" s="102">
        <f t="shared" si="143"/>
        <v>100</v>
      </c>
      <c r="C309" s="113">
        <v>16.899999999999999</v>
      </c>
      <c r="D309" s="114">
        <v>9.9</v>
      </c>
      <c r="E309" s="114">
        <v>8.6999999999999993</v>
      </c>
      <c r="F309" s="114">
        <v>7</v>
      </c>
      <c r="G309" s="114">
        <v>5.2</v>
      </c>
      <c r="H309" s="114">
        <v>9.3000000000000007</v>
      </c>
      <c r="I309" s="114">
        <v>6.4</v>
      </c>
      <c r="J309" s="114">
        <v>12.2</v>
      </c>
      <c r="K309" s="114">
        <v>8.1</v>
      </c>
      <c r="L309" s="114">
        <v>9.3000000000000007</v>
      </c>
      <c r="M309" s="114">
        <v>8.6999999999999993</v>
      </c>
      <c r="N309" s="114">
        <v>5.2</v>
      </c>
      <c r="O309" s="114">
        <v>3.5</v>
      </c>
      <c r="P309" s="114">
        <v>1.7</v>
      </c>
      <c r="Q309" s="114">
        <v>3.5</v>
      </c>
      <c r="R309" s="114">
        <v>8.1</v>
      </c>
      <c r="S309" s="114">
        <v>5.2</v>
      </c>
      <c r="T309" s="114">
        <v>3.5</v>
      </c>
      <c r="U309" s="114">
        <v>3.5</v>
      </c>
      <c r="V309" s="114">
        <v>2.2999999999999998</v>
      </c>
      <c r="W309" s="114">
        <v>2.9</v>
      </c>
      <c r="X309" s="114">
        <v>3.5</v>
      </c>
      <c r="Y309" s="114">
        <v>4.0999999999999996</v>
      </c>
      <c r="Z309" s="114">
        <v>1.7</v>
      </c>
      <c r="AA309" s="114">
        <v>0.6</v>
      </c>
      <c r="AB309" s="114">
        <v>4.0999999999999996</v>
      </c>
      <c r="AC309" s="114">
        <v>2.2999999999999998</v>
      </c>
      <c r="AD309" s="114">
        <v>1.7</v>
      </c>
      <c r="AE309" s="114">
        <v>0</v>
      </c>
      <c r="AF309" s="114">
        <v>1.2</v>
      </c>
      <c r="AG309" s="114">
        <v>0</v>
      </c>
      <c r="AH309" s="114">
        <v>0</v>
      </c>
      <c r="AI309" s="114">
        <v>2.2999999999999998</v>
      </c>
      <c r="AJ309" s="114">
        <v>1.7</v>
      </c>
      <c r="AK309" s="114">
        <v>1.7</v>
      </c>
      <c r="AL309" s="114">
        <v>1.2</v>
      </c>
      <c r="AM309" s="116">
        <v>42.4</v>
      </c>
      <c r="AN309" s="179"/>
    </row>
    <row r="310" spans="1:40" ht="13.5" customHeight="1" x14ac:dyDescent="0.2">
      <c r="A310" s="270" t="str">
        <f>A294</f>
        <v>わからない(n = 198 )　　</v>
      </c>
      <c r="B310" s="101">
        <f t="shared" si="143"/>
        <v>198</v>
      </c>
      <c r="C310" s="117">
        <v>38</v>
      </c>
      <c r="D310" s="118">
        <v>16</v>
      </c>
      <c r="E310" s="118">
        <v>33</v>
      </c>
      <c r="F310" s="118">
        <v>22</v>
      </c>
      <c r="G310" s="118">
        <v>21</v>
      </c>
      <c r="H310" s="118">
        <v>20</v>
      </c>
      <c r="I310" s="118">
        <v>25</v>
      </c>
      <c r="J310" s="118">
        <v>14</v>
      </c>
      <c r="K310" s="118">
        <v>19</v>
      </c>
      <c r="L310" s="118">
        <v>16</v>
      </c>
      <c r="M310" s="118">
        <v>19</v>
      </c>
      <c r="N310" s="118">
        <v>16</v>
      </c>
      <c r="O310" s="118">
        <v>18</v>
      </c>
      <c r="P310" s="118">
        <v>16</v>
      </c>
      <c r="Q310" s="118">
        <v>10</v>
      </c>
      <c r="R310" s="118">
        <v>11</v>
      </c>
      <c r="S310" s="118">
        <v>10</v>
      </c>
      <c r="T310" s="118">
        <v>5</v>
      </c>
      <c r="U310" s="118">
        <v>6</v>
      </c>
      <c r="V310" s="118">
        <v>5</v>
      </c>
      <c r="W310" s="118">
        <v>0</v>
      </c>
      <c r="X310" s="118">
        <v>3</v>
      </c>
      <c r="Y310" s="118">
        <v>4</v>
      </c>
      <c r="Z310" s="118">
        <v>5</v>
      </c>
      <c r="AA310" s="118">
        <v>2</v>
      </c>
      <c r="AB310" s="118">
        <v>2</v>
      </c>
      <c r="AC310" s="118">
        <v>3</v>
      </c>
      <c r="AD310" s="118">
        <v>5</v>
      </c>
      <c r="AE310" s="118">
        <v>1</v>
      </c>
      <c r="AF310" s="118">
        <v>1</v>
      </c>
      <c r="AG310" s="118">
        <v>3</v>
      </c>
      <c r="AH310" s="118">
        <v>1</v>
      </c>
      <c r="AI310" s="118">
        <v>3</v>
      </c>
      <c r="AJ310" s="118">
        <v>2</v>
      </c>
      <c r="AK310" s="118">
        <v>2</v>
      </c>
      <c r="AL310" s="118">
        <v>2</v>
      </c>
      <c r="AM310" s="119">
        <v>74</v>
      </c>
      <c r="AN310" s="5">
        <f>SUM(C310:AM310)</f>
        <v>453</v>
      </c>
    </row>
    <row r="311" spans="1:40" x14ac:dyDescent="0.2">
      <c r="A311" s="271"/>
      <c r="B311" s="102">
        <f t="shared" si="143"/>
        <v>100</v>
      </c>
      <c r="C311" s="113">
        <v>19.2</v>
      </c>
      <c r="D311" s="114">
        <v>8.1</v>
      </c>
      <c r="E311" s="114">
        <v>16.7</v>
      </c>
      <c r="F311" s="114">
        <v>11.1</v>
      </c>
      <c r="G311" s="114">
        <v>10.6</v>
      </c>
      <c r="H311" s="114">
        <v>10.1</v>
      </c>
      <c r="I311" s="114">
        <v>12.6</v>
      </c>
      <c r="J311" s="114">
        <v>7.1</v>
      </c>
      <c r="K311" s="114">
        <v>9.6</v>
      </c>
      <c r="L311" s="114">
        <v>8.1</v>
      </c>
      <c r="M311" s="114">
        <v>9.6</v>
      </c>
      <c r="N311" s="114">
        <v>8.1</v>
      </c>
      <c r="O311" s="114">
        <v>9.1</v>
      </c>
      <c r="P311" s="114">
        <v>8.1</v>
      </c>
      <c r="Q311" s="114">
        <v>5.0999999999999996</v>
      </c>
      <c r="R311" s="114">
        <v>5.6</v>
      </c>
      <c r="S311" s="114">
        <v>5.0999999999999996</v>
      </c>
      <c r="T311" s="114">
        <v>2.5</v>
      </c>
      <c r="U311" s="114">
        <v>3</v>
      </c>
      <c r="V311" s="114">
        <v>2.5</v>
      </c>
      <c r="W311" s="114">
        <v>0</v>
      </c>
      <c r="X311" s="114">
        <v>1.5</v>
      </c>
      <c r="Y311" s="114">
        <v>2</v>
      </c>
      <c r="Z311" s="114">
        <v>2.5</v>
      </c>
      <c r="AA311" s="114">
        <v>1</v>
      </c>
      <c r="AB311" s="114">
        <v>1</v>
      </c>
      <c r="AC311" s="114">
        <v>1.5</v>
      </c>
      <c r="AD311" s="114">
        <v>2.5</v>
      </c>
      <c r="AE311" s="114">
        <v>0.5</v>
      </c>
      <c r="AF311" s="114">
        <v>0.5</v>
      </c>
      <c r="AG311" s="114">
        <v>1.5</v>
      </c>
      <c r="AH311" s="114">
        <v>0.5</v>
      </c>
      <c r="AI311" s="114">
        <v>1.5</v>
      </c>
      <c r="AJ311" s="114">
        <v>1</v>
      </c>
      <c r="AK311" s="114">
        <v>1</v>
      </c>
      <c r="AL311" s="114">
        <v>1</v>
      </c>
      <c r="AM311" s="116">
        <v>37.4</v>
      </c>
      <c r="AN311" s="179"/>
    </row>
    <row r="312" spans="1:40" x14ac:dyDescent="0.2">
      <c r="A312" s="172"/>
      <c r="B312" s="170"/>
      <c r="C312" s="170"/>
      <c r="D312" s="170"/>
      <c r="E312" s="170"/>
      <c r="F312" s="170"/>
      <c r="G312" s="170"/>
      <c r="H312" s="170"/>
      <c r="I312" s="170"/>
      <c r="J312" s="170"/>
      <c r="K312" s="170"/>
      <c r="L312" s="170"/>
      <c r="M312" s="170"/>
      <c r="N312" s="170"/>
      <c r="O312" s="170"/>
      <c r="P312" s="170"/>
      <c r="Q312" s="170"/>
      <c r="R312" s="170"/>
      <c r="S312" s="170"/>
      <c r="T312" s="170"/>
      <c r="U312" s="170"/>
      <c r="V312" s="170"/>
      <c r="W312" s="170"/>
      <c r="X312" s="170"/>
      <c r="Y312" s="170"/>
      <c r="Z312" s="170"/>
      <c r="AA312" s="170"/>
      <c r="AB312" s="170"/>
      <c r="AC312" s="170"/>
      <c r="AD312" s="170"/>
      <c r="AE312" s="170"/>
      <c r="AF312" s="170"/>
      <c r="AG312" s="170"/>
      <c r="AH312" s="170"/>
      <c r="AI312" s="170"/>
      <c r="AJ312" s="173"/>
      <c r="AK312" s="173"/>
      <c r="AL312" s="173"/>
      <c r="AM312" s="173"/>
      <c r="AN312" s="179"/>
    </row>
    <row r="313" spans="1:40" ht="13.5" customHeight="1" x14ac:dyDescent="0.2">
      <c r="A313" s="24" t="s">
        <v>2</v>
      </c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N313" s="179"/>
    </row>
    <row r="314" spans="1:40" ht="12.75" customHeight="1" x14ac:dyDescent="0.2">
      <c r="A314" s="6" t="s">
        <v>279</v>
      </c>
      <c r="B314" s="4"/>
      <c r="C314" s="25">
        <v>1</v>
      </c>
      <c r="D314" s="25">
        <v>2</v>
      </c>
      <c r="E314" s="25">
        <v>3</v>
      </c>
      <c r="F314" s="25">
        <v>4</v>
      </c>
      <c r="G314" s="25">
        <v>5</v>
      </c>
      <c r="H314" s="25">
        <v>6</v>
      </c>
      <c r="I314" s="25">
        <v>7</v>
      </c>
      <c r="J314" s="25">
        <v>8</v>
      </c>
      <c r="K314" s="25">
        <v>9</v>
      </c>
      <c r="L314" s="25">
        <v>10</v>
      </c>
    </row>
    <row r="315" spans="1:40" ht="33.75" customHeight="1" x14ac:dyDescent="0.2">
      <c r="A315" s="10" t="str">
        <f>A283</f>
        <v>【県政への関心度別】</v>
      </c>
      <c r="B315" s="47" t="str">
        <f>B259</f>
        <v>調査数</v>
      </c>
      <c r="C315" s="48" t="str">
        <f t="shared" ref="C315:L315" si="144">C299</f>
        <v>防災対策</v>
      </c>
      <c r="D315" s="49" t="str">
        <f t="shared" si="144"/>
        <v>道路整備・維持管理</v>
      </c>
      <c r="E315" s="49" t="str">
        <f t="shared" si="144"/>
        <v>高齢者福祉</v>
      </c>
      <c r="F315" s="49" t="str">
        <f t="shared" si="144"/>
        <v>地域医療の確保</v>
      </c>
      <c r="G315" s="49" t="str">
        <f t="shared" si="144"/>
        <v>観光振興</v>
      </c>
      <c r="H315" s="49" t="str">
        <f t="shared" si="144"/>
        <v>河川整備・維持管理</v>
      </c>
      <c r="I315" s="50" t="str">
        <f t="shared" si="144"/>
        <v>防犯・交通安全対策</v>
      </c>
      <c r="J315" s="49" t="str">
        <f t="shared" si="144"/>
        <v>自然環境保全</v>
      </c>
      <c r="K315" s="50" t="str">
        <f t="shared" si="144"/>
        <v>健康増進</v>
      </c>
      <c r="L315" s="51" t="str">
        <f t="shared" si="144"/>
        <v>廃棄物対策</v>
      </c>
    </row>
    <row r="316" spans="1:40" ht="12.75" customHeight="1" x14ac:dyDescent="0.2">
      <c r="A316" s="270" t="str">
        <f>A284</f>
        <v>全体（n = 1,699 ）　</v>
      </c>
      <c r="B316" s="101">
        <f t="shared" ref="B316:B327" si="145">B300</f>
        <v>1699</v>
      </c>
      <c r="C316" s="109">
        <f t="shared" ref="C316:L316" si="146">C300</f>
        <v>436</v>
      </c>
      <c r="D316" s="110">
        <f t="shared" si="146"/>
        <v>253</v>
      </c>
      <c r="E316" s="110">
        <f t="shared" si="146"/>
        <v>246</v>
      </c>
      <c r="F316" s="110">
        <f t="shared" si="146"/>
        <v>219</v>
      </c>
      <c r="G316" s="110">
        <f t="shared" si="146"/>
        <v>211</v>
      </c>
      <c r="H316" s="110">
        <f t="shared" si="146"/>
        <v>211</v>
      </c>
      <c r="I316" s="111">
        <f t="shared" si="146"/>
        <v>208</v>
      </c>
      <c r="J316" s="110">
        <f t="shared" si="146"/>
        <v>207</v>
      </c>
      <c r="K316" s="111">
        <f t="shared" si="146"/>
        <v>197</v>
      </c>
      <c r="L316" s="112">
        <f t="shared" si="146"/>
        <v>189</v>
      </c>
    </row>
    <row r="317" spans="1:40" ht="12.75" customHeight="1" x14ac:dyDescent="0.2">
      <c r="A317" s="271"/>
      <c r="B317" s="102">
        <f t="shared" si="145"/>
        <v>100</v>
      </c>
      <c r="C317" s="113">
        <f t="shared" ref="C317:L317" si="147">C301</f>
        <v>25.7</v>
      </c>
      <c r="D317" s="114">
        <f t="shared" si="147"/>
        <v>14.9</v>
      </c>
      <c r="E317" s="114">
        <f t="shared" si="147"/>
        <v>14.5</v>
      </c>
      <c r="F317" s="114">
        <f t="shared" si="147"/>
        <v>12.9</v>
      </c>
      <c r="G317" s="114">
        <f t="shared" si="147"/>
        <v>12.4</v>
      </c>
      <c r="H317" s="114">
        <f t="shared" si="147"/>
        <v>12.4</v>
      </c>
      <c r="I317" s="115">
        <f t="shared" si="147"/>
        <v>12.2</v>
      </c>
      <c r="J317" s="114">
        <f t="shared" si="147"/>
        <v>12.2</v>
      </c>
      <c r="K317" s="115">
        <f t="shared" si="147"/>
        <v>11.6</v>
      </c>
      <c r="L317" s="116">
        <f t="shared" si="147"/>
        <v>11.1</v>
      </c>
    </row>
    <row r="318" spans="1:40" ht="12.75" customHeight="1" x14ac:dyDescent="0.2">
      <c r="A318" s="270" t="str">
        <f>A286</f>
        <v>関心がある(n = 180 )　　</v>
      </c>
      <c r="B318" s="101">
        <f t="shared" si="145"/>
        <v>180</v>
      </c>
      <c r="C318" s="117">
        <f t="shared" ref="C318:L318" si="148">C302</f>
        <v>51</v>
      </c>
      <c r="D318" s="118">
        <f t="shared" si="148"/>
        <v>30</v>
      </c>
      <c r="E318" s="118">
        <f t="shared" si="148"/>
        <v>32</v>
      </c>
      <c r="F318" s="118">
        <f t="shared" si="148"/>
        <v>34</v>
      </c>
      <c r="G318" s="118">
        <f t="shared" si="148"/>
        <v>28</v>
      </c>
      <c r="H318" s="118">
        <f t="shared" si="148"/>
        <v>26</v>
      </c>
      <c r="I318" s="128">
        <f t="shared" si="148"/>
        <v>19</v>
      </c>
      <c r="J318" s="118">
        <f t="shared" si="148"/>
        <v>33</v>
      </c>
      <c r="K318" s="128">
        <f t="shared" si="148"/>
        <v>23</v>
      </c>
      <c r="L318" s="119">
        <f t="shared" si="148"/>
        <v>29</v>
      </c>
    </row>
    <row r="319" spans="1:40" x14ac:dyDescent="0.2">
      <c r="A319" s="271"/>
      <c r="B319" s="102">
        <f t="shared" si="145"/>
        <v>100</v>
      </c>
      <c r="C319" s="113">
        <f t="shared" ref="C319:L319" si="149">C303</f>
        <v>28.3</v>
      </c>
      <c r="D319" s="114">
        <f t="shared" si="149"/>
        <v>16.7</v>
      </c>
      <c r="E319" s="114">
        <f t="shared" si="149"/>
        <v>17.8</v>
      </c>
      <c r="F319" s="114">
        <f t="shared" si="149"/>
        <v>18.899999999999999</v>
      </c>
      <c r="G319" s="114">
        <f t="shared" si="149"/>
        <v>15.6</v>
      </c>
      <c r="H319" s="114">
        <f t="shared" si="149"/>
        <v>14.4</v>
      </c>
      <c r="I319" s="115">
        <f t="shared" si="149"/>
        <v>10.6</v>
      </c>
      <c r="J319" s="114">
        <f t="shared" si="149"/>
        <v>18.3</v>
      </c>
      <c r="K319" s="115">
        <f t="shared" si="149"/>
        <v>12.8</v>
      </c>
      <c r="L319" s="116">
        <f t="shared" si="149"/>
        <v>16.100000000000001</v>
      </c>
    </row>
    <row r="320" spans="1:40" x14ac:dyDescent="0.2">
      <c r="A320" s="272" t="str">
        <f>A288</f>
        <v>どちらかとえいば関心がある(n = 613 )　　</v>
      </c>
      <c r="B320" s="101">
        <f t="shared" si="145"/>
        <v>613</v>
      </c>
      <c r="C320" s="117">
        <f t="shared" ref="C320:L320" si="150">C304</f>
        <v>197</v>
      </c>
      <c r="D320" s="118">
        <f t="shared" si="150"/>
        <v>119</v>
      </c>
      <c r="E320" s="118">
        <f t="shared" si="150"/>
        <v>101</v>
      </c>
      <c r="F320" s="118">
        <f t="shared" si="150"/>
        <v>79</v>
      </c>
      <c r="G320" s="118">
        <f t="shared" si="150"/>
        <v>84</v>
      </c>
      <c r="H320" s="118">
        <f t="shared" si="150"/>
        <v>86</v>
      </c>
      <c r="I320" s="128">
        <f t="shared" si="150"/>
        <v>96</v>
      </c>
      <c r="J320" s="118">
        <f t="shared" si="150"/>
        <v>89</v>
      </c>
      <c r="K320" s="128">
        <f t="shared" si="150"/>
        <v>79</v>
      </c>
      <c r="L320" s="119">
        <f t="shared" si="150"/>
        <v>80</v>
      </c>
    </row>
    <row r="321" spans="1:24" x14ac:dyDescent="0.2">
      <c r="A321" s="273"/>
      <c r="B321" s="102">
        <f t="shared" si="145"/>
        <v>100</v>
      </c>
      <c r="C321" s="113">
        <f t="shared" ref="C321:L321" si="151">C305</f>
        <v>32.1</v>
      </c>
      <c r="D321" s="114">
        <f t="shared" si="151"/>
        <v>19.399999999999999</v>
      </c>
      <c r="E321" s="114">
        <f t="shared" si="151"/>
        <v>16.5</v>
      </c>
      <c r="F321" s="114">
        <f t="shared" si="151"/>
        <v>12.9</v>
      </c>
      <c r="G321" s="114">
        <f t="shared" si="151"/>
        <v>13.7</v>
      </c>
      <c r="H321" s="114">
        <f t="shared" si="151"/>
        <v>14</v>
      </c>
      <c r="I321" s="115">
        <f t="shared" si="151"/>
        <v>15.7</v>
      </c>
      <c r="J321" s="114">
        <f t="shared" si="151"/>
        <v>14.5</v>
      </c>
      <c r="K321" s="115">
        <f t="shared" si="151"/>
        <v>12.9</v>
      </c>
      <c r="L321" s="116">
        <f t="shared" si="151"/>
        <v>13.1</v>
      </c>
    </row>
    <row r="322" spans="1:24" ht="13.5" customHeight="1" x14ac:dyDescent="0.2">
      <c r="A322" s="272" t="str">
        <f>A290</f>
        <v>どちらかとえいば関心がない(n = 516 )　　</v>
      </c>
      <c r="B322" s="101">
        <f t="shared" si="145"/>
        <v>516</v>
      </c>
      <c r="C322" s="117">
        <f t="shared" ref="C322:L322" si="152">C306</f>
        <v>115</v>
      </c>
      <c r="D322" s="118">
        <f t="shared" si="152"/>
        <v>66</v>
      </c>
      <c r="E322" s="118">
        <f t="shared" si="152"/>
        <v>60</v>
      </c>
      <c r="F322" s="118">
        <f t="shared" si="152"/>
        <v>68</v>
      </c>
      <c r="G322" s="118">
        <f t="shared" si="152"/>
        <v>67</v>
      </c>
      <c r="H322" s="118">
        <f t="shared" si="152"/>
        <v>60</v>
      </c>
      <c r="I322" s="128">
        <f t="shared" si="152"/>
        <v>56</v>
      </c>
      <c r="J322" s="118">
        <f t="shared" si="152"/>
        <v>49</v>
      </c>
      <c r="K322" s="128">
        <f t="shared" si="152"/>
        <v>61</v>
      </c>
      <c r="L322" s="119">
        <f t="shared" si="152"/>
        <v>42</v>
      </c>
    </row>
    <row r="323" spans="1:24" ht="13.5" customHeight="1" x14ac:dyDescent="0.2">
      <c r="A323" s="273"/>
      <c r="B323" s="102">
        <f t="shared" si="145"/>
        <v>100</v>
      </c>
      <c r="C323" s="113">
        <f t="shared" ref="C323:L323" si="153">C307</f>
        <v>22.3</v>
      </c>
      <c r="D323" s="114">
        <f t="shared" si="153"/>
        <v>12.8</v>
      </c>
      <c r="E323" s="114">
        <f t="shared" si="153"/>
        <v>11.6</v>
      </c>
      <c r="F323" s="114">
        <f t="shared" si="153"/>
        <v>13.2</v>
      </c>
      <c r="G323" s="114">
        <f t="shared" si="153"/>
        <v>13</v>
      </c>
      <c r="H323" s="114">
        <f t="shared" si="153"/>
        <v>11.6</v>
      </c>
      <c r="I323" s="115">
        <f t="shared" si="153"/>
        <v>10.9</v>
      </c>
      <c r="J323" s="114">
        <f t="shared" si="153"/>
        <v>9.5</v>
      </c>
      <c r="K323" s="115">
        <f t="shared" si="153"/>
        <v>11.8</v>
      </c>
      <c r="L323" s="116">
        <f t="shared" si="153"/>
        <v>8.1</v>
      </c>
    </row>
    <row r="324" spans="1:24" x14ac:dyDescent="0.2">
      <c r="A324" s="270" t="str">
        <f>A292</f>
        <v>関心がない(n = 172 )　　</v>
      </c>
      <c r="B324" s="101">
        <f t="shared" si="145"/>
        <v>172</v>
      </c>
      <c r="C324" s="117">
        <f t="shared" ref="C324:L324" si="154">C308</f>
        <v>29</v>
      </c>
      <c r="D324" s="118">
        <f t="shared" si="154"/>
        <v>17</v>
      </c>
      <c r="E324" s="118">
        <f t="shared" si="154"/>
        <v>15</v>
      </c>
      <c r="F324" s="118">
        <f t="shared" si="154"/>
        <v>12</v>
      </c>
      <c r="G324" s="118">
        <f t="shared" si="154"/>
        <v>9</v>
      </c>
      <c r="H324" s="118">
        <f t="shared" si="154"/>
        <v>16</v>
      </c>
      <c r="I324" s="128">
        <f t="shared" si="154"/>
        <v>11</v>
      </c>
      <c r="J324" s="118">
        <f t="shared" si="154"/>
        <v>21</v>
      </c>
      <c r="K324" s="128">
        <f t="shared" si="154"/>
        <v>14</v>
      </c>
      <c r="L324" s="119">
        <f t="shared" si="154"/>
        <v>16</v>
      </c>
    </row>
    <row r="325" spans="1:24" x14ac:dyDescent="0.2">
      <c r="A325" s="271"/>
      <c r="B325" s="102">
        <f t="shared" si="145"/>
        <v>100</v>
      </c>
      <c r="C325" s="113">
        <f t="shared" ref="C325:L325" si="155">C309</f>
        <v>16.899999999999999</v>
      </c>
      <c r="D325" s="114">
        <f t="shared" si="155"/>
        <v>9.9</v>
      </c>
      <c r="E325" s="114">
        <f t="shared" si="155"/>
        <v>8.6999999999999993</v>
      </c>
      <c r="F325" s="114">
        <f t="shared" si="155"/>
        <v>7</v>
      </c>
      <c r="G325" s="114">
        <f t="shared" si="155"/>
        <v>5.2</v>
      </c>
      <c r="H325" s="114">
        <f t="shared" si="155"/>
        <v>9.3000000000000007</v>
      </c>
      <c r="I325" s="115">
        <f t="shared" si="155"/>
        <v>6.4</v>
      </c>
      <c r="J325" s="114">
        <f t="shared" si="155"/>
        <v>12.2</v>
      </c>
      <c r="K325" s="115">
        <f t="shared" si="155"/>
        <v>8.1</v>
      </c>
      <c r="L325" s="116">
        <f t="shared" si="155"/>
        <v>9.3000000000000007</v>
      </c>
    </row>
    <row r="326" spans="1:24" x14ac:dyDescent="0.2">
      <c r="A326" s="270" t="str">
        <f>A294</f>
        <v>わからない(n = 198 )　　</v>
      </c>
      <c r="B326" s="101">
        <f t="shared" si="145"/>
        <v>198</v>
      </c>
      <c r="C326" s="117">
        <f t="shared" ref="C326:L326" si="156">C310</f>
        <v>38</v>
      </c>
      <c r="D326" s="118">
        <f t="shared" si="156"/>
        <v>16</v>
      </c>
      <c r="E326" s="118">
        <f t="shared" si="156"/>
        <v>33</v>
      </c>
      <c r="F326" s="118">
        <f t="shared" si="156"/>
        <v>22</v>
      </c>
      <c r="G326" s="118">
        <f t="shared" si="156"/>
        <v>21</v>
      </c>
      <c r="H326" s="118">
        <f t="shared" si="156"/>
        <v>20</v>
      </c>
      <c r="I326" s="128">
        <f t="shared" si="156"/>
        <v>25</v>
      </c>
      <c r="J326" s="118">
        <f t="shared" si="156"/>
        <v>14</v>
      </c>
      <c r="K326" s="128">
        <f t="shared" si="156"/>
        <v>19</v>
      </c>
      <c r="L326" s="119">
        <f t="shared" si="156"/>
        <v>16</v>
      </c>
    </row>
    <row r="327" spans="1:24" x14ac:dyDescent="0.2">
      <c r="A327" s="271"/>
      <c r="B327" s="102">
        <f t="shared" si="145"/>
        <v>100</v>
      </c>
      <c r="C327" s="113">
        <f t="shared" ref="C327:L327" si="157">C311</f>
        <v>19.2</v>
      </c>
      <c r="D327" s="114">
        <f t="shared" si="157"/>
        <v>8.1</v>
      </c>
      <c r="E327" s="114">
        <f t="shared" si="157"/>
        <v>16.7</v>
      </c>
      <c r="F327" s="114">
        <f t="shared" si="157"/>
        <v>11.1</v>
      </c>
      <c r="G327" s="114">
        <f t="shared" si="157"/>
        <v>10.6</v>
      </c>
      <c r="H327" s="114">
        <f t="shared" si="157"/>
        <v>10.1</v>
      </c>
      <c r="I327" s="115">
        <f t="shared" si="157"/>
        <v>12.6</v>
      </c>
      <c r="J327" s="114">
        <f t="shared" si="157"/>
        <v>7.1</v>
      </c>
      <c r="K327" s="115">
        <f t="shared" si="157"/>
        <v>9.6</v>
      </c>
      <c r="L327" s="116">
        <f t="shared" si="157"/>
        <v>8.1</v>
      </c>
    </row>
    <row r="328" spans="1:24" ht="13.5" customHeight="1" x14ac:dyDescent="0.2">
      <c r="A328" s="24" t="s">
        <v>2</v>
      </c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4" ht="12.75" customHeight="1" x14ac:dyDescent="0.2">
      <c r="A329" s="6" t="s">
        <v>278</v>
      </c>
      <c r="B329" s="4"/>
      <c r="C329" s="25">
        <v>1</v>
      </c>
      <c r="D329" s="25">
        <v>2</v>
      </c>
      <c r="E329" s="25">
        <v>3</v>
      </c>
      <c r="F329" s="25">
        <v>4</v>
      </c>
      <c r="G329" s="25">
        <v>5</v>
      </c>
      <c r="H329" s="25">
        <v>6</v>
      </c>
      <c r="I329" s="25">
        <v>7</v>
      </c>
      <c r="J329" s="25">
        <v>8</v>
      </c>
      <c r="K329" s="25">
        <v>9</v>
      </c>
      <c r="L329" s="25">
        <v>10</v>
      </c>
      <c r="N329" s="239"/>
      <c r="O329" s="160">
        <v>1</v>
      </c>
      <c r="P329" s="160">
        <v>2</v>
      </c>
      <c r="Q329" s="160">
        <v>3</v>
      </c>
      <c r="R329" s="160">
        <v>4</v>
      </c>
      <c r="S329" s="160">
        <v>5</v>
      </c>
      <c r="T329" s="160">
        <v>6</v>
      </c>
      <c r="U329" s="160">
        <v>7</v>
      </c>
      <c r="V329" s="160">
        <v>8</v>
      </c>
      <c r="W329" s="160">
        <v>9</v>
      </c>
      <c r="X329" s="160">
        <v>10</v>
      </c>
    </row>
    <row r="330" spans="1:24" ht="33.75" customHeight="1" x14ac:dyDescent="0.2">
      <c r="A330" s="10" t="str">
        <f>A315</f>
        <v>【県政への関心度別】</v>
      </c>
      <c r="B330" s="47" t="str">
        <f t="shared" ref="B330:L330" si="158">B274</f>
        <v>調査数</v>
      </c>
      <c r="C330" s="48" t="str">
        <f t="shared" si="158"/>
        <v>防災対策</v>
      </c>
      <c r="D330" s="49" t="str">
        <f t="shared" si="158"/>
        <v>道路整備・維持管理</v>
      </c>
      <c r="E330" s="49" t="str">
        <f t="shared" si="158"/>
        <v>高齢者福祉</v>
      </c>
      <c r="F330" s="49" t="str">
        <f t="shared" si="158"/>
        <v>地域医療の確保</v>
      </c>
      <c r="G330" s="49" t="str">
        <f t="shared" si="158"/>
        <v>観光振興</v>
      </c>
      <c r="H330" s="49" t="str">
        <f t="shared" si="158"/>
        <v>河川整備・維持管理</v>
      </c>
      <c r="I330" s="50" t="str">
        <f t="shared" si="158"/>
        <v>防犯・交通安全対策</v>
      </c>
      <c r="J330" s="49" t="str">
        <f t="shared" si="158"/>
        <v>自然環境保全</v>
      </c>
      <c r="K330" s="50" t="str">
        <f t="shared" si="158"/>
        <v>健康増進</v>
      </c>
      <c r="L330" s="51" t="str">
        <f t="shared" si="158"/>
        <v>廃棄物対策</v>
      </c>
      <c r="M330" s="238" t="s">
        <v>32</v>
      </c>
      <c r="N330" s="10" t="str">
        <f>A330</f>
        <v>【県政への関心度別】</v>
      </c>
      <c r="O330" s="48" t="str">
        <f t="shared" ref="O330:X330" si="159">C330</f>
        <v>防災対策</v>
      </c>
      <c r="P330" s="49" t="str">
        <f t="shared" si="159"/>
        <v>道路整備・維持管理</v>
      </c>
      <c r="Q330" s="49" t="str">
        <f t="shared" si="159"/>
        <v>高齢者福祉</v>
      </c>
      <c r="R330" s="49" t="str">
        <f t="shared" si="159"/>
        <v>地域医療の確保</v>
      </c>
      <c r="S330" s="49" t="str">
        <f t="shared" si="159"/>
        <v>観光振興</v>
      </c>
      <c r="T330" s="49" t="str">
        <f t="shared" si="159"/>
        <v>河川整備・維持管理</v>
      </c>
      <c r="U330" s="49" t="str">
        <f t="shared" si="159"/>
        <v>防犯・交通安全対策</v>
      </c>
      <c r="V330" s="49" t="str">
        <f t="shared" si="159"/>
        <v>自然環境保全</v>
      </c>
      <c r="W330" s="50" t="str">
        <f t="shared" si="159"/>
        <v>健康増進</v>
      </c>
      <c r="X330" s="51" t="str">
        <f t="shared" si="159"/>
        <v>廃棄物対策</v>
      </c>
    </row>
    <row r="331" spans="1:24" ht="12.75" customHeight="1" x14ac:dyDescent="0.2">
      <c r="A331" s="270" t="str">
        <f>A316</f>
        <v>全体（n = 1,699 ）　</v>
      </c>
      <c r="B331" s="101">
        <f>B316</f>
        <v>1699</v>
      </c>
      <c r="C331" s="109">
        <f t="shared" ref="C331:L331" si="160">C275</f>
        <v>436</v>
      </c>
      <c r="D331" s="110">
        <f t="shared" si="160"/>
        <v>253</v>
      </c>
      <c r="E331" s="110">
        <f t="shared" si="160"/>
        <v>246</v>
      </c>
      <c r="F331" s="110">
        <f t="shared" si="160"/>
        <v>219</v>
      </c>
      <c r="G331" s="110">
        <f t="shared" si="160"/>
        <v>211</v>
      </c>
      <c r="H331" s="110">
        <f t="shared" si="160"/>
        <v>211</v>
      </c>
      <c r="I331" s="111">
        <f t="shared" si="160"/>
        <v>208</v>
      </c>
      <c r="J331" s="110">
        <f t="shared" si="160"/>
        <v>207</v>
      </c>
      <c r="K331" s="111">
        <f t="shared" si="160"/>
        <v>197</v>
      </c>
      <c r="L331" s="112">
        <f t="shared" si="160"/>
        <v>189</v>
      </c>
      <c r="M331" s="235">
        <f>SUM($C331:L331)</f>
        <v>2377</v>
      </c>
      <c r="N331" s="81" t="str">
        <f>A333</f>
        <v>関心層(n = 793 )　　</v>
      </c>
      <c r="O331" s="72">
        <f t="shared" ref="O331:X331" si="161">C334</f>
        <v>31.273644388398488</v>
      </c>
      <c r="P331" s="73">
        <f t="shared" si="161"/>
        <v>18.789407313997479</v>
      </c>
      <c r="Q331" s="73">
        <f t="shared" si="161"/>
        <v>16.771752837326609</v>
      </c>
      <c r="R331" s="73">
        <f t="shared" si="161"/>
        <v>14.24968474148802</v>
      </c>
      <c r="S331" s="73">
        <f t="shared" si="161"/>
        <v>14.123581336696093</v>
      </c>
      <c r="T331" s="73">
        <f t="shared" si="161"/>
        <v>14.123581336696093</v>
      </c>
      <c r="U331" s="73">
        <f t="shared" si="161"/>
        <v>14.50189155107188</v>
      </c>
      <c r="V331" s="73">
        <f t="shared" si="161"/>
        <v>15.384615384615385</v>
      </c>
      <c r="W331" s="74">
        <f t="shared" si="161"/>
        <v>12.862547288776796</v>
      </c>
      <c r="X331" s="75">
        <f t="shared" si="161"/>
        <v>13.745271122320302</v>
      </c>
    </row>
    <row r="332" spans="1:24" ht="12.75" customHeight="1" x14ac:dyDescent="0.2">
      <c r="A332" s="271"/>
      <c r="B332" s="102">
        <f>B317</f>
        <v>100</v>
      </c>
      <c r="C332" s="113">
        <f t="shared" ref="C332:L332" si="162">C276</f>
        <v>25.7</v>
      </c>
      <c r="D332" s="114">
        <f t="shared" si="162"/>
        <v>14.9</v>
      </c>
      <c r="E332" s="114">
        <f t="shared" si="162"/>
        <v>14.5</v>
      </c>
      <c r="F332" s="114">
        <f t="shared" si="162"/>
        <v>12.9</v>
      </c>
      <c r="G332" s="114">
        <f t="shared" si="162"/>
        <v>12.4</v>
      </c>
      <c r="H332" s="114">
        <f t="shared" si="162"/>
        <v>12.4</v>
      </c>
      <c r="I332" s="115">
        <f t="shared" si="162"/>
        <v>12.2</v>
      </c>
      <c r="J332" s="114">
        <f t="shared" si="162"/>
        <v>12.2</v>
      </c>
      <c r="K332" s="115">
        <f t="shared" si="162"/>
        <v>11.6</v>
      </c>
      <c r="L332" s="116">
        <f t="shared" si="162"/>
        <v>11.1</v>
      </c>
      <c r="M332" s="235"/>
      <c r="N332" s="82" t="str">
        <f>A335</f>
        <v>無関心層(n = 688 )　　</v>
      </c>
      <c r="O332" s="66">
        <f t="shared" ref="O332:X332" si="163">C336</f>
        <v>20.930232558139537</v>
      </c>
      <c r="P332" s="67">
        <f t="shared" si="163"/>
        <v>12.063953488372094</v>
      </c>
      <c r="Q332" s="67">
        <f t="shared" si="163"/>
        <v>10.901162790697674</v>
      </c>
      <c r="R332" s="67">
        <f t="shared" si="163"/>
        <v>11.627906976744185</v>
      </c>
      <c r="S332" s="67">
        <f t="shared" si="163"/>
        <v>11.046511627906977</v>
      </c>
      <c r="T332" s="67">
        <f t="shared" si="163"/>
        <v>11.046511627906977</v>
      </c>
      <c r="U332" s="67">
        <f t="shared" si="163"/>
        <v>9.7383720930232567</v>
      </c>
      <c r="V332" s="67">
        <f t="shared" si="163"/>
        <v>10.174418604651162</v>
      </c>
      <c r="W332" s="68">
        <f t="shared" si="163"/>
        <v>10.901162790697674</v>
      </c>
      <c r="X332" s="69">
        <f t="shared" si="163"/>
        <v>8.4302325581395348</v>
      </c>
    </row>
    <row r="333" spans="1:24" ht="12.75" customHeight="1" x14ac:dyDescent="0.2">
      <c r="A333" s="296" t="str">
        <f>"関心層(n = "&amp;B333&amp;" )　　"</f>
        <v>関心層(n = 793 )　　</v>
      </c>
      <c r="B333" s="101">
        <f t="shared" ref="B333:L333" si="164">B318+B320</f>
        <v>793</v>
      </c>
      <c r="C333" s="117">
        <f t="shared" si="164"/>
        <v>248</v>
      </c>
      <c r="D333" s="118">
        <f t="shared" si="164"/>
        <v>149</v>
      </c>
      <c r="E333" s="118">
        <f t="shared" si="164"/>
        <v>133</v>
      </c>
      <c r="F333" s="118">
        <f t="shared" si="164"/>
        <v>113</v>
      </c>
      <c r="G333" s="118">
        <f t="shared" si="164"/>
        <v>112</v>
      </c>
      <c r="H333" s="118">
        <f t="shared" si="164"/>
        <v>112</v>
      </c>
      <c r="I333" s="128">
        <f t="shared" si="164"/>
        <v>115</v>
      </c>
      <c r="J333" s="118">
        <f t="shared" si="164"/>
        <v>122</v>
      </c>
      <c r="K333" s="128">
        <f t="shared" si="164"/>
        <v>102</v>
      </c>
      <c r="L333" s="119">
        <f t="shared" si="164"/>
        <v>109</v>
      </c>
      <c r="M333" s="235">
        <f>SUM($C333:L333)</f>
        <v>1315</v>
      </c>
      <c r="O333" s="23">
        <f t="shared" ref="O333:X333" si="165">O331-O332</f>
        <v>10.343411830258951</v>
      </c>
      <c r="P333" s="23">
        <f t="shared" si="165"/>
        <v>6.7254538256253849</v>
      </c>
      <c r="Q333" s="23">
        <f t="shared" si="165"/>
        <v>5.8705900466289354</v>
      </c>
      <c r="R333" s="23">
        <f t="shared" si="165"/>
        <v>2.6217777647438343</v>
      </c>
      <c r="S333" s="23">
        <f t="shared" si="165"/>
        <v>3.0770697087891161</v>
      </c>
      <c r="T333" s="23">
        <f t="shared" si="165"/>
        <v>3.0770697087891161</v>
      </c>
      <c r="U333" s="23">
        <f t="shared" si="165"/>
        <v>4.7635194580486235</v>
      </c>
      <c r="V333" s="23">
        <f t="shared" si="165"/>
        <v>5.2101967799642228</v>
      </c>
      <c r="W333" s="23">
        <f t="shared" si="165"/>
        <v>1.9613844980791217</v>
      </c>
      <c r="X333" s="23">
        <f t="shared" si="165"/>
        <v>5.3150385641807674</v>
      </c>
    </row>
    <row r="334" spans="1:24" x14ac:dyDescent="0.2">
      <c r="A334" s="297"/>
      <c r="B334" s="102">
        <f>B319</f>
        <v>100</v>
      </c>
      <c r="C334" s="113">
        <f t="shared" ref="C334:L334" si="166">C333/$B$333*100</f>
        <v>31.273644388398488</v>
      </c>
      <c r="D334" s="114">
        <f t="shared" si="166"/>
        <v>18.789407313997479</v>
      </c>
      <c r="E334" s="114">
        <f t="shared" si="166"/>
        <v>16.771752837326609</v>
      </c>
      <c r="F334" s="114">
        <f t="shared" si="166"/>
        <v>14.24968474148802</v>
      </c>
      <c r="G334" s="114">
        <f t="shared" si="166"/>
        <v>14.123581336696093</v>
      </c>
      <c r="H334" s="114">
        <f t="shared" si="166"/>
        <v>14.123581336696093</v>
      </c>
      <c r="I334" s="115">
        <f t="shared" si="166"/>
        <v>14.50189155107188</v>
      </c>
      <c r="J334" s="114">
        <f t="shared" si="166"/>
        <v>15.384615384615385</v>
      </c>
      <c r="K334" s="115">
        <f t="shared" si="166"/>
        <v>12.862547288776796</v>
      </c>
      <c r="L334" s="116">
        <f t="shared" si="166"/>
        <v>13.745271122320302</v>
      </c>
      <c r="M334" s="235"/>
    </row>
    <row r="335" spans="1:24" ht="13.5" customHeight="1" x14ac:dyDescent="0.2">
      <c r="A335" s="296" t="str">
        <f>"無関心層(n = "&amp;B335&amp;" )　　"</f>
        <v>無関心層(n = 688 )　　</v>
      </c>
      <c r="B335" s="101">
        <f t="shared" ref="B335:L335" si="167">B322+B324</f>
        <v>688</v>
      </c>
      <c r="C335" s="117">
        <f t="shared" si="167"/>
        <v>144</v>
      </c>
      <c r="D335" s="118">
        <f t="shared" si="167"/>
        <v>83</v>
      </c>
      <c r="E335" s="118">
        <f t="shared" si="167"/>
        <v>75</v>
      </c>
      <c r="F335" s="118">
        <f t="shared" si="167"/>
        <v>80</v>
      </c>
      <c r="G335" s="118">
        <f t="shared" si="167"/>
        <v>76</v>
      </c>
      <c r="H335" s="118">
        <f t="shared" si="167"/>
        <v>76</v>
      </c>
      <c r="I335" s="128">
        <f t="shared" si="167"/>
        <v>67</v>
      </c>
      <c r="J335" s="118">
        <f t="shared" si="167"/>
        <v>70</v>
      </c>
      <c r="K335" s="128">
        <f t="shared" si="167"/>
        <v>75</v>
      </c>
      <c r="L335" s="119">
        <f t="shared" si="167"/>
        <v>58</v>
      </c>
      <c r="M335" s="237">
        <f>SUM($C335:L335)</f>
        <v>804</v>
      </c>
    </row>
    <row r="336" spans="1:24" x14ac:dyDescent="0.2">
      <c r="A336" s="297"/>
      <c r="B336" s="102">
        <f>B321</f>
        <v>100</v>
      </c>
      <c r="C336" s="113">
        <f t="shared" ref="C336:L336" si="168">C335/$B$335*100</f>
        <v>20.930232558139537</v>
      </c>
      <c r="D336" s="114">
        <f t="shared" si="168"/>
        <v>12.063953488372094</v>
      </c>
      <c r="E336" s="114">
        <f t="shared" si="168"/>
        <v>10.901162790697674</v>
      </c>
      <c r="F336" s="114">
        <f t="shared" si="168"/>
        <v>11.627906976744185</v>
      </c>
      <c r="G336" s="114">
        <f t="shared" si="168"/>
        <v>11.046511627906977</v>
      </c>
      <c r="H336" s="114">
        <f t="shared" si="168"/>
        <v>11.046511627906977</v>
      </c>
      <c r="I336" s="115">
        <f t="shared" si="168"/>
        <v>9.7383720930232567</v>
      </c>
      <c r="J336" s="114">
        <f t="shared" si="168"/>
        <v>10.174418604651162</v>
      </c>
      <c r="K336" s="115">
        <f t="shared" si="168"/>
        <v>10.901162790697674</v>
      </c>
      <c r="L336" s="116">
        <f t="shared" si="168"/>
        <v>8.4302325581395348</v>
      </c>
      <c r="M336" s="237"/>
    </row>
  </sheetData>
  <mergeCells count="131">
    <mergeCell ref="A335:A336"/>
    <mergeCell ref="A221:A222"/>
    <mergeCell ref="A223:A224"/>
    <mergeCell ref="A288:A289"/>
    <mergeCell ref="A290:A291"/>
    <mergeCell ref="A292:A293"/>
    <mergeCell ref="A294:A295"/>
    <mergeCell ref="A318:A319"/>
    <mergeCell ref="A320:A321"/>
    <mergeCell ref="A324:A325"/>
    <mergeCell ref="A304:A305"/>
    <mergeCell ref="A306:A307"/>
    <mergeCell ref="A308:A309"/>
    <mergeCell ref="A310:A311"/>
    <mergeCell ref="A331:A332"/>
    <mergeCell ref="A333:A334"/>
    <mergeCell ref="A326:A327"/>
    <mergeCell ref="A300:A301"/>
    <mergeCell ref="A316:A317"/>
    <mergeCell ref="A322:A323"/>
    <mergeCell ref="A286:A287"/>
    <mergeCell ref="A302:A303"/>
    <mergeCell ref="A219:A220"/>
    <mergeCell ref="A238:A239"/>
    <mergeCell ref="A270:A271"/>
    <mergeCell ref="A266:A267"/>
    <mergeCell ref="A284:A285"/>
    <mergeCell ref="A277:A278"/>
    <mergeCell ref="A279:A280"/>
    <mergeCell ref="A268:A269"/>
    <mergeCell ref="A230:A231"/>
    <mergeCell ref="A232:A233"/>
    <mergeCell ref="A234:A235"/>
    <mergeCell ref="A264:A265"/>
    <mergeCell ref="A236:A237"/>
    <mergeCell ref="A260:A261"/>
    <mergeCell ref="A262:A263"/>
    <mergeCell ref="A228:A229"/>
    <mergeCell ref="A252:A253"/>
    <mergeCell ref="A254:A255"/>
    <mergeCell ref="A244:A245"/>
    <mergeCell ref="A246:A247"/>
    <mergeCell ref="A248:A249"/>
    <mergeCell ref="A250:A251"/>
    <mergeCell ref="A275:A276"/>
    <mergeCell ref="A215:A216"/>
    <mergeCell ref="A217:A218"/>
    <mergeCell ref="A113:A114"/>
    <mergeCell ref="A115:A116"/>
    <mergeCell ref="A117:A118"/>
    <mergeCell ref="A174:A175"/>
    <mergeCell ref="A176:A177"/>
    <mergeCell ref="A178:A179"/>
    <mergeCell ref="A93:A94"/>
    <mergeCell ref="A95:A96"/>
    <mergeCell ref="A190:A191"/>
    <mergeCell ref="A140:A141"/>
    <mergeCell ref="A138:A139"/>
    <mergeCell ref="A97:A98"/>
    <mergeCell ref="A180:A181"/>
    <mergeCell ref="A133:A134"/>
    <mergeCell ref="A107:A108"/>
    <mergeCell ref="A109:A110"/>
    <mergeCell ref="A198:A199"/>
    <mergeCell ref="A200:A201"/>
    <mergeCell ref="A202:A203"/>
    <mergeCell ref="A3:A4"/>
    <mergeCell ref="A5:A6"/>
    <mergeCell ref="A7:A8"/>
    <mergeCell ref="A23:A24"/>
    <mergeCell ref="A25:A26"/>
    <mergeCell ref="A27:A28"/>
    <mergeCell ref="A32:A33"/>
    <mergeCell ref="A36:A37"/>
    <mergeCell ref="A74:A75"/>
    <mergeCell ref="A52:A53"/>
    <mergeCell ref="A54:A55"/>
    <mergeCell ref="A56:A57"/>
    <mergeCell ref="A58:A59"/>
    <mergeCell ref="A64:A65"/>
    <mergeCell ref="A66:A67"/>
    <mergeCell ref="A34:A35"/>
    <mergeCell ref="A13:A14"/>
    <mergeCell ref="A15:A16"/>
    <mergeCell ref="A17:A18"/>
    <mergeCell ref="A46:A47"/>
    <mergeCell ref="A40:A41"/>
    <mergeCell ref="A42:A43"/>
    <mergeCell ref="A44:A45"/>
    <mergeCell ref="A60:A61"/>
    <mergeCell ref="A211:A212"/>
    <mergeCell ref="A213:A214"/>
    <mergeCell ref="A204:A205"/>
    <mergeCell ref="A144:A145"/>
    <mergeCell ref="A146:A147"/>
    <mergeCell ref="A148:A149"/>
    <mergeCell ref="A186:A187"/>
    <mergeCell ref="A150:A151"/>
    <mergeCell ref="A38:A39"/>
    <mergeCell ref="A62:A63"/>
    <mergeCell ref="A164:A165"/>
    <mergeCell ref="A166:A167"/>
    <mergeCell ref="A168:A169"/>
    <mergeCell ref="A170:A171"/>
    <mergeCell ref="A172:A173"/>
    <mergeCell ref="A152:A153"/>
    <mergeCell ref="A154:A155"/>
    <mergeCell ref="A156:A157"/>
    <mergeCell ref="A162:A163"/>
    <mergeCell ref="A196:A197"/>
    <mergeCell ref="A188:A189"/>
    <mergeCell ref="A192:A193"/>
    <mergeCell ref="A194:A195"/>
    <mergeCell ref="A111:A112"/>
    <mergeCell ref="A142:A143"/>
    <mergeCell ref="A99:A100"/>
    <mergeCell ref="A101:A102"/>
    <mergeCell ref="A123:A124"/>
    <mergeCell ref="A125:A126"/>
    <mergeCell ref="A127:A128"/>
    <mergeCell ref="A129:A130"/>
    <mergeCell ref="A72:A73"/>
    <mergeCell ref="A209:A210"/>
    <mergeCell ref="A131:A132"/>
    <mergeCell ref="A76:A77"/>
    <mergeCell ref="A78:A79"/>
    <mergeCell ref="A80:A81"/>
    <mergeCell ref="A82:A83"/>
    <mergeCell ref="A84:A85"/>
    <mergeCell ref="A86:A87"/>
    <mergeCell ref="A91:A92"/>
  </mergeCells>
  <phoneticPr fontId="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F476C-3866-4CA9-852E-A987B351320F}">
  <sheetPr>
    <tabColor theme="4"/>
  </sheetPr>
  <dimension ref="A1:AO224"/>
  <sheetViews>
    <sheetView zoomScaleNormal="100" workbookViewId="0"/>
  </sheetViews>
  <sheetFormatPr defaultRowHeight="13.2" x14ac:dyDescent="0.2"/>
  <sheetData>
    <row r="1" spans="1:41" x14ac:dyDescent="0.2">
      <c r="A1" s="3" t="s">
        <v>375</v>
      </c>
      <c r="B1" s="1" t="s">
        <v>374</v>
      </c>
      <c r="C1" s="7"/>
      <c r="D1" s="8"/>
      <c r="E1" s="7"/>
      <c r="F1" s="7"/>
      <c r="G1" s="7"/>
      <c r="H1" s="8"/>
      <c r="I1" s="7"/>
      <c r="J1" s="7"/>
      <c r="K1" s="7"/>
      <c r="L1" s="7"/>
      <c r="M1" s="8"/>
      <c r="N1" s="7"/>
      <c r="O1" s="7"/>
      <c r="P1" s="7"/>
      <c r="Q1" s="8"/>
      <c r="R1" s="7"/>
      <c r="S1" s="7"/>
      <c r="T1" s="7"/>
      <c r="U1" s="7"/>
      <c r="V1" s="8"/>
      <c r="W1" s="7"/>
      <c r="X1" s="7"/>
      <c r="Y1" s="7"/>
      <c r="Z1" s="8"/>
      <c r="AA1" s="7"/>
      <c r="AB1" s="7"/>
      <c r="AC1" s="7"/>
      <c r="AD1" s="7"/>
      <c r="AE1" s="8"/>
      <c r="AF1" s="7"/>
      <c r="AG1" s="7"/>
      <c r="AH1" s="7"/>
      <c r="AI1" s="8"/>
    </row>
    <row r="2" spans="1:41" ht="43.2" x14ac:dyDescent="0.2">
      <c r="A2" s="10" t="s">
        <v>20</v>
      </c>
      <c r="B2" s="47" t="s">
        <v>3</v>
      </c>
      <c r="C2" s="48" t="s">
        <v>315</v>
      </c>
      <c r="D2" s="49" t="s">
        <v>308</v>
      </c>
      <c r="E2" s="49" t="s">
        <v>366</v>
      </c>
      <c r="F2" s="49" t="s">
        <v>306</v>
      </c>
      <c r="G2" s="49" t="s">
        <v>286</v>
      </c>
      <c r="H2" s="49" t="s">
        <v>309</v>
      </c>
      <c r="I2" s="49" t="s">
        <v>302</v>
      </c>
      <c r="J2" s="49" t="s">
        <v>312</v>
      </c>
      <c r="K2" s="49" t="s">
        <v>307</v>
      </c>
      <c r="L2" s="49" t="s">
        <v>300</v>
      </c>
      <c r="M2" s="49" t="s">
        <v>281</v>
      </c>
      <c r="N2" s="49" t="s">
        <v>313</v>
      </c>
      <c r="O2" s="49" t="s">
        <v>298</v>
      </c>
      <c r="P2" s="49" t="s">
        <v>287</v>
      </c>
      <c r="Q2" s="50" t="s">
        <v>305</v>
      </c>
      <c r="R2" s="49" t="s">
        <v>292</v>
      </c>
      <c r="S2" s="93" t="s">
        <v>291</v>
      </c>
      <c r="T2" s="93" t="s">
        <v>289</v>
      </c>
      <c r="U2" s="49" t="s">
        <v>311</v>
      </c>
      <c r="V2" s="93" t="s">
        <v>288</v>
      </c>
      <c r="W2" s="49" t="s">
        <v>280</v>
      </c>
      <c r="X2" s="49" t="s">
        <v>285</v>
      </c>
      <c r="Y2" s="49" t="s">
        <v>365</v>
      </c>
      <c r="Z2" s="49" t="s">
        <v>364</v>
      </c>
      <c r="AA2" s="49" t="s">
        <v>284</v>
      </c>
      <c r="AB2" s="49" t="s">
        <v>314</v>
      </c>
      <c r="AC2" s="49" t="s">
        <v>310</v>
      </c>
      <c r="AD2" s="49" t="s">
        <v>363</v>
      </c>
      <c r="AE2" s="49" t="s">
        <v>296</v>
      </c>
      <c r="AF2" s="49" t="s">
        <v>304</v>
      </c>
      <c r="AG2" s="49" t="s">
        <v>301</v>
      </c>
      <c r="AH2" s="49" t="s">
        <v>295</v>
      </c>
      <c r="AI2" s="49" t="s">
        <v>299</v>
      </c>
      <c r="AJ2" s="49" t="s">
        <v>373</v>
      </c>
      <c r="AK2" s="49" t="s">
        <v>282</v>
      </c>
      <c r="AL2" s="49" t="s">
        <v>361</v>
      </c>
      <c r="AM2" s="51" t="s">
        <v>0</v>
      </c>
      <c r="AN2" s="5" t="s">
        <v>117</v>
      </c>
    </row>
    <row r="3" spans="1:41" ht="13.5" customHeight="1" x14ac:dyDescent="0.2">
      <c r="A3" s="270" t="str">
        <f>'問10-1M（表）'!A3</f>
        <v>全体（n = 1,699 ）　</v>
      </c>
      <c r="B3" s="32">
        <v>1699</v>
      </c>
      <c r="C3" s="29">
        <v>181</v>
      </c>
      <c r="D3" s="30">
        <v>89</v>
      </c>
      <c r="E3" s="30">
        <v>121</v>
      </c>
      <c r="F3" s="30">
        <v>128</v>
      </c>
      <c r="G3" s="30">
        <v>143</v>
      </c>
      <c r="H3" s="30">
        <v>95</v>
      </c>
      <c r="I3" s="30">
        <v>98</v>
      </c>
      <c r="J3" s="30">
        <v>191</v>
      </c>
      <c r="K3" s="30">
        <v>44</v>
      </c>
      <c r="L3" s="30">
        <v>58</v>
      </c>
      <c r="M3" s="30">
        <v>35</v>
      </c>
      <c r="N3" s="30">
        <v>300</v>
      </c>
      <c r="O3" s="30">
        <v>136</v>
      </c>
      <c r="P3" s="30">
        <v>338</v>
      </c>
      <c r="Q3" s="30">
        <v>258</v>
      </c>
      <c r="R3" s="30">
        <v>157</v>
      </c>
      <c r="S3" s="30">
        <v>187</v>
      </c>
      <c r="T3" s="30">
        <v>50</v>
      </c>
      <c r="U3" s="30">
        <v>152</v>
      </c>
      <c r="V3" s="30">
        <v>146</v>
      </c>
      <c r="W3" s="30">
        <v>132</v>
      </c>
      <c r="X3" s="30">
        <v>114</v>
      </c>
      <c r="Y3" s="30">
        <v>135</v>
      </c>
      <c r="Z3" s="30">
        <v>92</v>
      </c>
      <c r="AA3" s="30">
        <v>58</v>
      </c>
      <c r="AB3" s="30">
        <v>210</v>
      </c>
      <c r="AC3" s="30">
        <v>94</v>
      </c>
      <c r="AD3" s="30">
        <v>68</v>
      </c>
      <c r="AE3" s="30">
        <v>291</v>
      </c>
      <c r="AF3" s="30">
        <v>107</v>
      </c>
      <c r="AG3" s="30">
        <v>119</v>
      </c>
      <c r="AH3" s="30">
        <v>45</v>
      </c>
      <c r="AI3" s="30">
        <v>56</v>
      </c>
      <c r="AJ3" s="30">
        <v>50</v>
      </c>
      <c r="AK3" s="30">
        <v>350</v>
      </c>
      <c r="AL3" s="30">
        <v>194</v>
      </c>
      <c r="AM3" s="31">
        <v>372</v>
      </c>
      <c r="AN3" s="5">
        <f>SUM(C3:AM3)</f>
        <v>5394</v>
      </c>
    </row>
    <row r="4" spans="1:41" x14ac:dyDescent="0.2">
      <c r="A4" s="271"/>
      <c r="B4" s="33">
        <v>100</v>
      </c>
      <c r="C4" s="18">
        <v>10.7</v>
      </c>
      <c r="D4" s="185">
        <v>5.2</v>
      </c>
      <c r="E4" s="185">
        <v>7.1</v>
      </c>
      <c r="F4" s="185">
        <v>7.5</v>
      </c>
      <c r="G4" s="185">
        <v>8.4</v>
      </c>
      <c r="H4" s="185">
        <v>5.6</v>
      </c>
      <c r="I4" s="185">
        <v>5.8</v>
      </c>
      <c r="J4" s="185">
        <v>11.2</v>
      </c>
      <c r="K4" s="185">
        <v>2.6</v>
      </c>
      <c r="L4" s="185">
        <v>3.4</v>
      </c>
      <c r="M4" s="185">
        <v>2.1</v>
      </c>
      <c r="N4" s="185">
        <v>17.7</v>
      </c>
      <c r="O4" s="185">
        <v>8</v>
      </c>
      <c r="P4" s="185">
        <v>19.899999999999999</v>
      </c>
      <c r="Q4" s="185">
        <v>15.2</v>
      </c>
      <c r="R4" s="185">
        <v>9.1999999999999993</v>
      </c>
      <c r="S4" s="185">
        <v>11</v>
      </c>
      <c r="T4" s="185">
        <v>2.9</v>
      </c>
      <c r="U4" s="185">
        <v>8.9</v>
      </c>
      <c r="V4" s="185">
        <v>8.6</v>
      </c>
      <c r="W4" s="185">
        <v>7.8</v>
      </c>
      <c r="X4" s="185">
        <v>6.7</v>
      </c>
      <c r="Y4" s="185">
        <v>7.9</v>
      </c>
      <c r="Z4" s="185">
        <v>5.4</v>
      </c>
      <c r="AA4" s="185">
        <v>3.4</v>
      </c>
      <c r="AB4" s="185">
        <v>12.4</v>
      </c>
      <c r="AC4" s="185">
        <v>5.5</v>
      </c>
      <c r="AD4" s="185">
        <v>4</v>
      </c>
      <c r="AE4" s="185">
        <v>17.100000000000001</v>
      </c>
      <c r="AF4" s="185">
        <v>6.3</v>
      </c>
      <c r="AG4" s="185">
        <v>7</v>
      </c>
      <c r="AH4" s="185">
        <v>2.6</v>
      </c>
      <c r="AI4" s="185">
        <v>3.3</v>
      </c>
      <c r="AJ4" s="185">
        <v>2.9</v>
      </c>
      <c r="AK4" s="185">
        <v>20.6</v>
      </c>
      <c r="AL4" s="185">
        <v>11.4</v>
      </c>
      <c r="AM4" s="186">
        <v>21.9</v>
      </c>
      <c r="AN4" s="179"/>
    </row>
    <row r="5" spans="1:41" ht="13.5" customHeight="1" x14ac:dyDescent="0.2">
      <c r="A5" s="270" t="str">
        <f>'問10-1M（表）'!A5</f>
        <v>男性（n = 743 ）　</v>
      </c>
      <c r="B5" s="32">
        <v>743</v>
      </c>
      <c r="C5" s="26">
        <v>89</v>
      </c>
      <c r="D5" s="27">
        <v>41</v>
      </c>
      <c r="E5" s="27">
        <v>65</v>
      </c>
      <c r="F5" s="27">
        <v>66</v>
      </c>
      <c r="G5" s="27">
        <v>68</v>
      </c>
      <c r="H5" s="27">
        <v>39</v>
      </c>
      <c r="I5" s="27">
        <v>57</v>
      </c>
      <c r="J5" s="27">
        <v>78</v>
      </c>
      <c r="K5" s="27">
        <v>17</v>
      </c>
      <c r="L5" s="27">
        <v>24</v>
      </c>
      <c r="M5" s="27">
        <v>17</v>
      </c>
      <c r="N5" s="27">
        <v>137</v>
      </c>
      <c r="O5" s="27">
        <v>55</v>
      </c>
      <c r="P5" s="27">
        <v>167</v>
      </c>
      <c r="Q5" s="27">
        <v>113</v>
      </c>
      <c r="R5" s="27">
        <v>77</v>
      </c>
      <c r="S5" s="27">
        <v>106</v>
      </c>
      <c r="T5" s="27">
        <v>28</v>
      </c>
      <c r="U5" s="27">
        <v>68</v>
      </c>
      <c r="V5" s="27">
        <v>59</v>
      </c>
      <c r="W5" s="27">
        <v>59</v>
      </c>
      <c r="X5" s="27">
        <v>57</v>
      </c>
      <c r="Y5" s="27">
        <v>44</v>
      </c>
      <c r="Z5" s="27">
        <v>50</v>
      </c>
      <c r="AA5" s="27">
        <v>30</v>
      </c>
      <c r="AB5" s="27">
        <v>100</v>
      </c>
      <c r="AC5" s="27">
        <v>57</v>
      </c>
      <c r="AD5" s="27">
        <v>28</v>
      </c>
      <c r="AE5" s="27">
        <v>133</v>
      </c>
      <c r="AF5" s="27">
        <v>48</v>
      </c>
      <c r="AG5" s="27">
        <v>44</v>
      </c>
      <c r="AH5" s="27">
        <v>14</v>
      </c>
      <c r="AI5" s="27">
        <v>23</v>
      </c>
      <c r="AJ5" s="27">
        <v>32</v>
      </c>
      <c r="AK5" s="27">
        <v>161</v>
      </c>
      <c r="AL5" s="27">
        <v>106</v>
      </c>
      <c r="AM5" s="28">
        <v>140</v>
      </c>
      <c r="AN5" s="5">
        <f>SUM(C5:AM5)</f>
        <v>2497</v>
      </c>
      <c r="AO5" t="str">
        <f>" 男性（n = "&amp;TEXT(B5,"#,###")&amp;"）"</f>
        <v xml:space="preserve"> 男性（n = 743）</v>
      </c>
    </row>
    <row r="6" spans="1:41" x14ac:dyDescent="0.2">
      <c r="A6" s="271"/>
      <c r="B6" s="33">
        <v>100</v>
      </c>
      <c r="C6" s="18">
        <v>12</v>
      </c>
      <c r="D6" s="185">
        <v>5.5</v>
      </c>
      <c r="E6" s="185">
        <v>8.6999999999999993</v>
      </c>
      <c r="F6" s="185">
        <v>8.9</v>
      </c>
      <c r="G6" s="185">
        <v>9.1999999999999993</v>
      </c>
      <c r="H6" s="185">
        <v>5.2</v>
      </c>
      <c r="I6" s="185">
        <v>7.7</v>
      </c>
      <c r="J6" s="185">
        <v>10.5</v>
      </c>
      <c r="K6" s="185">
        <v>2.2999999999999998</v>
      </c>
      <c r="L6" s="185">
        <v>3.2</v>
      </c>
      <c r="M6" s="185">
        <v>2.2999999999999998</v>
      </c>
      <c r="N6" s="185">
        <v>18.399999999999999</v>
      </c>
      <c r="O6" s="185">
        <v>7.4</v>
      </c>
      <c r="P6" s="185">
        <v>22.5</v>
      </c>
      <c r="Q6" s="185">
        <v>15.2</v>
      </c>
      <c r="R6" s="185">
        <v>10.4</v>
      </c>
      <c r="S6" s="185">
        <v>14.3</v>
      </c>
      <c r="T6" s="185">
        <v>3.8</v>
      </c>
      <c r="U6" s="185">
        <v>9.1999999999999993</v>
      </c>
      <c r="V6" s="185">
        <v>7.9</v>
      </c>
      <c r="W6" s="185">
        <v>7.9</v>
      </c>
      <c r="X6" s="185">
        <v>7.7</v>
      </c>
      <c r="Y6" s="185">
        <v>5.9</v>
      </c>
      <c r="Z6" s="185">
        <v>6.7</v>
      </c>
      <c r="AA6" s="185">
        <v>4</v>
      </c>
      <c r="AB6" s="185">
        <v>13.5</v>
      </c>
      <c r="AC6" s="185">
        <v>7.7</v>
      </c>
      <c r="AD6" s="185">
        <v>3.8</v>
      </c>
      <c r="AE6" s="185">
        <v>17.899999999999999</v>
      </c>
      <c r="AF6" s="185">
        <v>6.5</v>
      </c>
      <c r="AG6" s="185">
        <v>5.9</v>
      </c>
      <c r="AH6" s="185">
        <v>1.9</v>
      </c>
      <c r="AI6" s="185">
        <v>3.1</v>
      </c>
      <c r="AJ6" s="185">
        <v>4.3</v>
      </c>
      <c r="AK6" s="185">
        <v>21.7</v>
      </c>
      <c r="AL6" s="185">
        <v>14.3</v>
      </c>
      <c r="AM6" s="186">
        <v>18.8</v>
      </c>
      <c r="AN6" s="179"/>
    </row>
    <row r="7" spans="1:41" ht="13.5" customHeight="1" x14ac:dyDescent="0.2">
      <c r="A7" s="270" t="str">
        <f>'問10-1M（表）'!A7</f>
        <v>女性（n = 921 ）　</v>
      </c>
      <c r="B7" s="32">
        <v>921</v>
      </c>
      <c r="C7" s="253">
        <v>89</v>
      </c>
      <c r="D7" s="252">
        <v>47</v>
      </c>
      <c r="E7" s="252">
        <v>55</v>
      </c>
      <c r="F7" s="252">
        <v>59</v>
      </c>
      <c r="G7" s="252">
        <v>74</v>
      </c>
      <c r="H7" s="252">
        <v>55</v>
      </c>
      <c r="I7" s="252">
        <v>41</v>
      </c>
      <c r="J7" s="252">
        <v>112</v>
      </c>
      <c r="K7" s="252">
        <v>26</v>
      </c>
      <c r="L7" s="252">
        <v>33</v>
      </c>
      <c r="M7" s="252">
        <v>18</v>
      </c>
      <c r="N7" s="252">
        <v>158</v>
      </c>
      <c r="O7" s="252">
        <v>80</v>
      </c>
      <c r="P7" s="252">
        <v>168</v>
      </c>
      <c r="Q7" s="252">
        <v>143</v>
      </c>
      <c r="R7" s="252">
        <v>79</v>
      </c>
      <c r="S7" s="252">
        <v>79</v>
      </c>
      <c r="T7" s="252">
        <v>21</v>
      </c>
      <c r="U7" s="252">
        <v>83</v>
      </c>
      <c r="V7" s="252">
        <v>86</v>
      </c>
      <c r="W7" s="252">
        <v>73</v>
      </c>
      <c r="X7" s="252">
        <v>57</v>
      </c>
      <c r="Y7" s="252">
        <v>90</v>
      </c>
      <c r="Z7" s="252">
        <v>41</v>
      </c>
      <c r="AA7" s="252">
        <v>28</v>
      </c>
      <c r="AB7" s="252">
        <v>109</v>
      </c>
      <c r="AC7" s="252">
        <v>37</v>
      </c>
      <c r="AD7" s="252">
        <v>39</v>
      </c>
      <c r="AE7" s="252">
        <v>157</v>
      </c>
      <c r="AF7" s="252">
        <v>59</v>
      </c>
      <c r="AG7" s="252">
        <v>75</v>
      </c>
      <c r="AH7" s="252">
        <v>30</v>
      </c>
      <c r="AI7" s="252">
        <v>33</v>
      </c>
      <c r="AJ7" s="252">
        <v>17</v>
      </c>
      <c r="AK7" s="252">
        <v>185</v>
      </c>
      <c r="AL7" s="252">
        <v>85</v>
      </c>
      <c r="AM7" s="28">
        <v>209</v>
      </c>
      <c r="AN7" s="5">
        <f>SUM(C7:AM7)</f>
        <v>2830</v>
      </c>
      <c r="AO7" t="str">
        <f>" 女性（n = "&amp;TEXT(B7,"#,###")&amp;"）"</f>
        <v xml:space="preserve"> 女性（n = 921）</v>
      </c>
    </row>
    <row r="8" spans="1:41" x14ac:dyDescent="0.2">
      <c r="A8" s="271"/>
      <c r="B8" s="33">
        <v>100</v>
      </c>
      <c r="C8" s="249">
        <v>9.6999999999999993</v>
      </c>
      <c r="D8" s="248">
        <v>5.0999999999999996</v>
      </c>
      <c r="E8" s="248">
        <v>6</v>
      </c>
      <c r="F8" s="248">
        <v>6.4</v>
      </c>
      <c r="G8" s="248">
        <v>8</v>
      </c>
      <c r="H8" s="248">
        <v>6</v>
      </c>
      <c r="I8" s="248">
        <v>4.5</v>
      </c>
      <c r="J8" s="248">
        <v>12.2</v>
      </c>
      <c r="K8" s="248">
        <v>2.8</v>
      </c>
      <c r="L8" s="248">
        <v>3.6</v>
      </c>
      <c r="M8" s="248">
        <v>2</v>
      </c>
      <c r="N8" s="248">
        <v>17.2</v>
      </c>
      <c r="O8" s="248">
        <v>8.6999999999999993</v>
      </c>
      <c r="P8" s="248">
        <v>18.2</v>
      </c>
      <c r="Q8" s="248">
        <v>15.5</v>
      </c>
      <c r="R8" s="248">
        <v>8.6</v>
      </c>
      <c r="S8" s="248">
        <v>8.6</v>
      </c>
      <c r="T8" s="248">
        <v>2.2999999999999998</v>
      </c>
      <c r="U8" s="248">
        <v>9</v>
      </c>
      <c r="V8" s="248">
        <v>9.3000000000000007</v>
      </c>
      <c r="W8" s="248">
        <v>7.9</v>
      </c>
      <c r="X8" s="248">
        <v>6.2</v>
      </c>
      <c r="Y8" s="248">
        <v>9.8000000000000007</v>
      </c>
      <c r="Z8" s="248">
        <v>4.5</v>
      </c>
      <c r="AA8" s="248">
        <v>3</v>
      </c>
      <c r="AB8" s="248">
        <v>11.8</v>
      </c>
      <c r="AC8" s="248">
        <v>4</v>
      </c>
      <c r="AD8" s="248">
        <v>4.2</v>
      </c>
      <c r="AE8" s="248">
        <v>17</v>
      </c>
      <c r="AF8" s="248">
        <v>6.4</v>
      </c>
      <c r="AG8" s="248">
        <v>8.1</v>
      </c>
      <c r="AH8" s="248">
        <v>3.3</v>
      </c>
      <c r="AI8" s="248">
        <v>3.6</v>
      </c>
      <c r="AJ8" s="248">
        <v>1.8</v>
      </c>
      <c r="AK8" s="248">
        <v>20.100000000000001</v>
      </c>
      <c r="AL8" s="248">
        <v>9.1999999999999993</v>
      </c>
      <c r="AM8" s="186">
        <v>22.7</v>
      </c>
      <c r="AN8" s="179"/>
    </row>
    <row r="9" spans="1:41" s="171" customFormat="1" x14ac:dyDescent="0.2">
      <c r="A9" s="172"/>
      <c r="B9" s="170"/>
      <c r="C9" s="170">
        <f t="shared" ref="C9:AL9" si="0">_xlfn.RANK.EQ(C4,$C$4:$AL$4,0)</f>
        <v>10</v>
      </c>
      <c r="D9" s="170">
        <f t="shared" si="0"/>
        <v>27</v>
      </c>
      <c r="E9" s="170">
        <f t="shared" si="0"/>
        <v>19</v>
      </c>
      <c r="F9" s="170">
        <f t="shared" si="0"/>
        <v>18</v>
      </c>
      <c r="G9" s="170">
        <f t="shared" si="0"/>
        <v>14</v>
      </c>
      <c r="H9" s="170">
        <f t="shared" si="0"/>
        <v>24</v>
      </c>
      <c r="I9" s="170">
        <f t="shared" si="0"/>
        <v>23</v>
      </c>
      <c r="J9" s="170">
        <f t="shared" si="0"/>
        <v>8</v>
      </c>
      <c r="K9" s="170">
        <f t="shared" si="0"/>
        <v>34</v>
      </c>
      <c r="L9" s="170">
        <f t="shared" si="0"/>
        <v>29</v>
      </c>
      <c r="M9" s="170">
        <f t="shared" si="0"/>
        <v>36</v>
      </c>
      <c r="N9" s="170">
        <f t="shared" si="0"/>
        <v>3</v>
      </c>
      <c r="O9" s="170">
        <f t="shared" si="0"/>
        <v>15</v>
      </c>
      <c r="P9" s="170">
        <f t="shared" si="0"/>
        <v>2</v>
      </c>
      <c r="Q9" s="170">
        <f t="shared" si="0"/>
        <v>5</v>
      </c>
      <c r="R9" s="170">
        <f t="shared" si="0"/>
        <v>11</v>
      </c>
      <c r="S9" s="170">
        <f t="shared" si="0"/>
        <v>9</v>
      </c>
      <c r="T9" s="170">
        <f t="shared" si="0"/>
        <v>32</v>
      </c>
      <c r="U9" s="170">
        <f t="shared" si="0"/>
        <v>12</v>
      </c>
      <c r="V9" s="170">
        <f t="shared" si="0"/>
        <v>13</v>
      </c>
      <c r="W9" s="170">
        <f t="shared" si="0"/>
        <v>17</v>
      </c>
      <c r="X9" s="170">
        <f t="shared" si="0"/>
        <v>21</v>
      </c>
      <c r="Y9" s="170">
        <f t="shared" si="0"/>
        <v>16</v>
      </c>
      <c r="Z9" s="170">
        <f t="shared" si="0"/>
        <v>26</v>
      </c>
      <c r="AA9" s="170">
        <f t="shared" si="0"/>
        <v>29</v>
      </c>
      <c r="AB9" s="170">
        <f t="shared" si="0"/>
        <v>6</v>
      </c>
      <c r="AC9" s="170">
        <f t="shared" si="0"/>
        <v>25</v>
      </c>
      <c r="AD9" s="170">
        <f t="shared" si="0"/>
        <v>28</v>
      </c>
      <c r="AE9" s="170">
        <f t="shared" si="0"/>
        <v>4</v>
      </c>
      <c r="AF9" s="170">
        <f t="shared" si="0"/>
        <v>22</v>
      </c>
      <c r="AG9" s="170">
        <f t="shared" si="0"/>
        <v>20</v>
      </c>
      <c r="AH9" s="170">
        <f t="shared" si="0"/>
        <v>34</v>
      </c>
      <c r="AI9" s="170">
        <f t="shared" si="0"/>
        <v>31</v>
      </c>
      <c r="AJ9" s="170">
        <f t="shared" si="0"/>
        <v>32</v>
      </c>
      <c r="AK9" s="170">
        <f t="shared" si="0"/>
        <v>1</v>
      </c>
      <c r="AL9" s="170">
        <f t="shared" si="0"/>
        <v>7</v>
      </c>
      <c r="AM9" s="170">
        <v>37</v>
      </c>
      <c r="AN9" s="170"/>
    </row>
    <row r="10" spans="1:41" s="171" customFormat="1" x14ac:dyDescent="0.2">
      <c r="A10" s="24" t="s">
        <v>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</row>
    <row r="11" spans="1:41" x14ac:dyDescent="0.2">
      <c r="A11" s="6" t="s">
        <v>4</v>
      </c>
      <c r="B11" s="38"/>
      <c r="C11" s="170">
        <v>1</v>
      </c>
      <c r="D11" s="170">
        <v>2</v>
      </c>
      <c r="E11" s="170">
        <v>3</v>
      </c>
      <c r="F11" s="170">
        <v>4</v>
      </c>
      <c r="G11" s="170">
        <v>5</v>
      </c>
      <c r="H11" s="170">
        <v>6</v>
      </c>
      <c r="I11" s="170">
        <v>7</v>
      </c>
      <c r="J11" s="170">
        <v>8</v>
      </c>
      <c r="K11" s="170">
        <v>9</v>
      </c>
      <c r="L11" s="170">
        <v>10</v>
      </c>
      <c r="M11" s="170">
        <v>11</v>
      </c>
      <c r="N11" s="170">
        <v>12</v>
      </c>
      <c r="O11" s="170">
        <v>13</v>
      </c>
      <c r="P11" s="170">
        <v>14</v>
      </c>
      <c r="Q11" s="170">
        <v>15</v>
      </c>
      <c r="R11" s="170">
        <v>16</v>
      </c>
      <c r="S11" s="170">
        <v>17</v>
      </c>
      <c r="T11" s="170">
        <v>18</v>
      </c>
      <c r="U11" s="170">
        <v>19</v>
      </c>
      <c r="V11" s="170">
        <v>20</v>
      </c>
      <c r="W11" s="170">
        <v>21</v>
      </c>
      <c r="X11" s="170">
        <v>22</v>
      </c>
      <c r="Y11" s="170">
        <v>23</v>
      </c>
      <c r="Z11" s="170">
        <v>24</v>
      </c>
      <c r="AA11" s="170">
        <v>25</v>
      </c>
      <c r="AB11" s="170">
        <v>26</v>
      </c>
      <c r="AC11" s="170">
        <v>27</v>
      </c>
      <c r="AD11" s="170">
        <v>28</v>
      </c>
      <c r="AE11" s="170">
        <v>29</v>
      </c>
      <c r="AF11" s="170">
        <v>30</v>
      </c>
      <c r="AG11" s="170">
        <v>31</v>
      </c>
      <c r="AH11" s="170">
        <v>32</v>
      </c>
      <c r="AI11" s="170">
        <v>32</v>
      </c>
      <c r="AJ11" s="173">
        <v>34</v>
      </c>
      <c r="AK11" s="173">
        <v>35</v>
      </c>
      <c r="AL11" s="173">
        <v>36</v>
      </c>
      <c r="AM11" s="173">
        <v>37</v>
      </c>
    </row>
    <row r="12" spans="1:41" ht="64.8" x14ac:dyDescent="0.2">
      <c r="A12" s="10" t="s">
        <v>20</v>
      </c>
      <c r="B12" s="47" t="s">
        <v>3</v>
      </c>
      <c r="C12" s="48" t="s">
        <v>318</v>
      </c>
      <c r="D12" s="49" t="s">
        <v>339</v>
      </c>
      <c r="E12" s="203" t="s">
        <v>341</v>
      </c>
      <c r="F12" s="203" t="s">
        <v>324</v>
      </c>
      <c r="G12" s="203" t="s">
        <v>338</v>
      </c>
      <c r="H12" s="49" t="s">
        <v>327</v>
      </c>
      <c r="I12" s="203" t="s">
        <v>317</v>
      </c>
      <c r="J12" s="203" t="s">
        <v>345</v>
      </c>
      <c r="K12" s="203" t="s">
        <v>336</v>
      </c>
      <c r="L12" s="203" t="s">
        <v>352</v>
      </c>
      <c r="M12" s="203" t="s">
        <v>337</v>
      </c>
      <c r="N12" s="203" t="s">
        <v>334</v>
      </c>
      <c r="O12" s="49" t="s">
        <v>333</v>
      </c>
      <c r="P12" s="203" t="s">
        <v>348</v>
      </c>
      <c r="Q12" s="203" t="s">
        <v>340</v>
      </c>
      <c r="R12" s="203" t="s">
        <v>330</v>
      </c>
      <c r="S12" s="49" t="s">
        <v>280</v>
      </c>
      <c r="T12" s="203" t="s">
        <v>306</v>
      </c>
      <c r="U12" s="203" t="s">
        <v>366</v>
      </c>
      <c r="V12" s="203" t="s">
        <v>301</v>
      </c>
      <c r="W12" s="49" t="s">
        <v>285</v>
      </c>
      <c r="X12" s="203" t="s">
        <v>304</v>
      </c>
      <c r="Y12" s="49" t="s">
        <v>302</v>
      </c>
      <c r="Z12" s="203" t="s">
        <v>309</v>
      </c>
      <c r="AA12" s="203" t="s">
        <v>310</v>
      </c>
      <c r="AB12" s="203" t="s">
        <v>294</v>
      </c>
      <c r="AC12" s="203" t="s">
        <v>308</v>
      </c>
      <c r="AD12" s="203" t="s">
        <v>297</v>
      </c>
      <c r="AE12" s="203" t="s">
        <v>300</v>
      </c>
      <c r="AF12" s="203" t="s">
        <v>284</v>
      </c>
      <c r="AG12" s="203" t="s">
        <v>299</v>
      </c>
      <c r="AH12" s="203" t="s">
        <v>289</v>
      </c>
      <c r="AI12" s="203" t="s">
        <v>369</v>
      </c>
      <c r="AJ12" s="203" t="s">
        <v>295</v>
      </c>
      <c r="AK12" s="203" t="s">
        <v>307</v>
      </c>
      <c r="AL12" s="49" t="s">
        <v>281</v>
      </c>
      <c r="AM12" s="240" t="s">
        <v>0</v>
      </c>
      <c r="AN12" s="5"/>
    </row>
    <row r="13" spans="1:41" ht="13.5" customHeight="1" x14ac:dyDescent="0.2">
      <c r="A13" s="270" t="str">
        <f>A3</f>
        <v>全体（n = 1,699 ）　</v>
      </c>
      <c r="B13" s="101">
        <f>B3</f>
        <v>1699</v>
      </c>
      <c r="C13" s="109">
        <v>350</v>
      </c>
      <c r="D13" s="110">
        <v>338</v>
      </c>
      <c r="E13" s="110">
        <v>300</v>
      </c>
      <c r="F13" s="110">
        <v>291</v>
      </c>
      <c r="G13" s="110">
        <v>258</v>
      </c>
      <c r="H13" s="110">
        <v>210</v>
      </c>
      <c r="I13" s="110">
        <v>194</v>
      </c>
      <c r="J13" s="110">
        <v>191</v>
      </c>
      <c r="K13" s="110">
        <v>187</v>
      </c>
      <c r="L13" s="110">
        <v>181</v>
      </c>
      <c r="M13" s="110">
        <v>157</v>
      </c>
      <c r="N13" s="110">
        <v>152</v>
      </c>
      <c r="O13" s="110">
        <v>146</v>
      </c>
      <c r="P13" s="110">
        <v>143</v>
      </c>
      <c r="Q13" s="110">
        <v>136</v>
      </c>
      <c r="R13" s="111">
        <v>135</v>
      </c>
      <c r="S13" s="110">
        <v>132</v>
      </c>
      <c r="T13" s="110">
        <v>128</v>
      </c>
      <c r="U13" s="110">
        <v>121</v>
      </c>
      <c r="V13" s="142">
        <v>119</v>
      </c>
      <c r="W13" s="110">
        <v>114</v>
      </c>
      <c r="X13" s="110">
        <v>107</v>
      </c>
      <c r="Y13" s="110">
        <v>98</v>
      </c>
      <c r="Z13" s="110">
        <v>95</v>
      </c>
      <c r="AA13" s="110">
        <v>94</v>
      </c>
      <c r="AB13" s="110">
        <v>92</v>
      </c>
      <c r="AC13" s="110">
        <v>89</v>
      </c>
      <c r="AD13" s="110">
        <v>68</v>
      </c>
      <c r="AE13" s="110">
        <v>58</v>
      </c>
      <c r="AF13" s="110">
        <v>58</v>
      </c>
      <c r="AG13" s="110">
        <v>56</v>
      </c>
      <c r="AH13" s="110">
        <v>50</v>
      </c>
      <c r="AI13" s="110">
        <v>50</v>
      </c>
      <c r="AJ13" s="110">
        <v>45</v>
      </c>
      <c r="AK13" s="110">
        <v>44</v>
      </c>
      <c r="AL13" s="110">
        <v>35</v>
      </c>
      <c r="AM13" s="112">
        <v>372</v>
      </c>
      <c r="AN13" s="5"/>
    </row>
    <row r="14" spans="1:41" x14ac:dyDescent="0.2">
      <c r="A14" s="271"/>
      <c r="B14" s="102">
        <f>B4</f>
        <v>100</v>
      </c>
      <c r="C14" s="113">
        <v>20.6</v>
      </c>
      <c r="D14" s="114">
        <v>19.899999999999999</v>
      </c>
      <c r="E14" s="114">
        <v>17.7</v>
      </c>
      <c r="F14" s="114">
        <v>17.100000000000001</v>
      </c>
      <c r="G14" s="114">
        <v>15.2</v>
      </c>
      <c r="H14" s="114">
        <v>12.4</v>
      </c>
      <c r="I14" s="114">
        <v>11.4</v>
      </c>
      <c r="J14" s="114">
        <v>11.2</v>
      </c>
      <c r="K14" s="114">
        <v>11</v>
      </c>
      <c r="L14" s="114">
        <v>10.7</v>
      </c>
      <c r="M14" s="114">
        <v>9.1999999999999993</v>
      </c>
      <c r="N14" s="114">
        <v>8.9</v>
      </c>
      <c r="O14" s="114">
        <v>8.6</v>
      </c>
      <c r="P14" s="114">
        <v>8.4</v>
      </c>
      <c r="Q14" s="114">
        <v>8</v>
      </c>
      <c r="R14" s="115">
        <v>7.9</v>
      </c>
      <c r="S14" s="114">
        <v>7.8</v>
      </c>
      <c r="T14" s="114">
        <v>7.5</v>
      </c>
      <c r="U14" s="114">
        <v>7.1</v>
      </c>
      <c r="V14" s="130">
        <v>7</v>
      </c>
      <c r="W14" s="114">
        <v>6.7</v>
      </c>
      <c r="X14" s="114">
        <v>6.3</v>
      </c>
      <c r="Y14" s="114">
        <v>5.8</v>
      </c>
      <c r="Z14" s="114">
        <v>5.6</v>
      </c>
      <c r="AA14" s="114">
        <v>5.5</v>
      </c>
      <c r="AB14" s="114">
        <v>5.4</v>
      </c>
      <c r="AC14" s="114">
        <v>5.2</v>
      </c>
      <c r="AD14" s="114">
        <v>4</v>
      </c>
      <c r="AE14" s="114">
        <v>3.4</v>
      </c>
      <c r="AF14" s="114">
        <v>3.4</v>
      </c>
      <c r="AG14" s="114">
        <v>3.3</v>
      </c>
      <c r="AH14" s="114">
        <v>2.9</v>
      </c>
      <c r="AI14" s="114">
        <v>2.9</v>
      </c>
      <c r="AJ14" s="114">
        <v>2.6</v>
      </c>
      <c r="AK14" s="114">
        <v>2.6</v>
      </c>
      <c r="AL14" s="114">
        <v>2.1</v>
      </c>
      <c r="AM14" s="116">
        <v>21.9</v>
      </c>
      <c r="AN14" s="179"/>
    </row>
    <row r="15" spans="1:41" ht="13.5" customHeight="1" x14ac:dyDescent="0.2">
      <c r="A15" s="270" t="str">
        <f>A5</f>
        <v>男性（n = 743 ）　</v>
      </c>
      <c r="B15" s="101">
        <f>B5</f>
        <v>743</v>
      </c>
      <c r="C15" s="109">
        <v>161</v>
      </c>
      <c r="D15" s="110">
        <v>167</v>
      </c>
      <c r="E15" s="110">
        <v>137</v>
      </c>
      <c r="F15" s="110">
        <v>133</v>
      </c>
      <c r="G15" s="110">
        <v>113</v>
      </c>
      <c r="H15" s="110">
        <v>100</v>
      </c>
      <c r="I15" s="110">
        <v>106</v>
      </c>
      <c r="J15" s="110">
        <v>78</v>
      </c>
      <c r="K15" s="110">
        <v>106</v>
      </c>
      <c r="L15" s="110">
        <v>89</v>
      </c>
      <c r="M15" s="110">
        <v>77</v>
      </c>
      <c r="N15" s="110">
        <v>68</v>
      </c>
      <c r="O15" s="110">
        <v>59</v>
      </c>
      <c r="P15" s="110">
        <v>68</v>
      </c>
      <c r="Q15" s="110">
        <v>55</v>
      </c>
      <c r="R15" s="111">
        <v>44</v>
      </c>
      <c r="S15" s="110">
        <v>59</v>
      </c>
      <c r="T15" s="110">
        <v>66</v>
      </c>
      <c r="U15" s="110">
        <v>65</v>
      </c>
      <c r="V15" s="142">
        <v>44</v>
      </c>
      <c r="W15" s="110">
        <v>57</v>
      </c>
      <c r="X15" s="110">
        <v>48</v>
      </c>
      <c r="Y15" s="110">
        <v>57</v>
      </c>
      <c r="Z15" s="110">
        <v>39</v>
      </c>
      <c r="AA15" s="110">
        <v>57</v>
      </c>
      <c r="AB15" s="110">
        <v>50</v>
      </c>
      <c r="AC15" s="110">
        <v>41</v>
      </c>
      <c r="AD15" s="110">
        <v>28</v>
      </c>
      <c r="AE15" s="110">
        <v>24</v>
      </c>
      <c r="AF15" s="110">
        <v>30</v>
      </c>
      <c r="AG15" s="110">
        <v>23</v>
      </c>
      <c r="AH15" s="110">
        <v>28</v>
      </c>
      <c r="AI15" s="110">
        <v>32</v>
      </c>
      <c r="AJ15" s="110">
        <v>14</v>
      </c>
      <c r="AK15" s="110">
        <v>17</v>
      </c>
      <c r="AL15" s="110">
        <v>17</v>
      </c>
      <c r="AM15" s="112">
        <v>140</v>
      </c>
      <c r="AN15" s="5"/>
    </row>
    <row r="16" spans="1:41" x14ac:dyDescent="0.2">
      <c r="A16" s="271"/>
      <c r="B16" s="102">
        <f>B6</f>
        <v>100</v>
      </c>
      <c r="C16" s="113">
        <v>21.7</v>
      </c>
      <c r="D16" s="114">
        <v>22.5</v>
      </c>
      <c r="E16" s="114">
        <v>18.399999999999999</v>
      </c>
      <c r="F16" s="114">
        <v>17.899999999999999</v>
      </c>
      <c r="G16" s="114">
        <v>15.2</v>
      </c>
      <c r="H16" s="114">
        <v>13.5</v>
      </c>
      <c r="I16" s="114">
        <v>14.3</v>
      </c>
      <c r="J16" s="114">
        <v>10.5</v>
      </c>
      <c r="K16" s="114">
        <v>14.3</v>
      </c>
      <c r="L16" s="114">
        <v>12</v>
      </c>
      <c r="M16" s="114">
        <v>10.4</v>
      </c>
      <c r="N16" s="114">
        <v>9.1999999999999993</v>
      </c>
      <c r="O16" s="114">
        <v>7.9</v>
      </c>
      <c r="P16" s="114">
        <v>9.1999999999999993</v>
      </c>
      <c r="Q16" s="114">
        <v>7.4</v>
      </c>
      <c r="R16" s="115">
        <v>5.9</v>
      </c>
      <c r="S16" s="114">
        <v>7.9</v>
      </c>
      <c r="T16" s="114">
        <v>8.9</v>
      </c>
      <c r="U16" s="114">
        <v>8.6999999999999993</v>
      </c>
      <c r="V16" s="130">
        <v>5.9</v>
      </c>
      <c r="W16" s="114">
        <v>7.7</v>
      </c>
      <c r="X16" s="114">
        <v>6.5</v>
      </c>
      <c r="Y16" s="114">
        <v>7.7</v>
      </c>
      <c r="Z16" s="114">
        <v>5.2</v>
      </c>
      <c r="AA16" s="114">
        <v>7.7</v>
      </c>
      <c r="AB16" s="114">
        <v>6.7</v>
      </c>
      <c r="AC16" s="114">
        <v>5.5</v>
      </c>
      <c r="AD16" s="114">
        <v>3.8</v>
      </c>
      <c r="AE16" s="114">
        <v>3.2</v>
      </c>
      <c r="AF16" s="114">
        <v>4</v>
      </c>
      <c r="AG16" s="114">
        <v>3.1</v>
      </c>
      <c r="AH16" s="114">
        <v>3.8</v>
      </c>
      <c r="AI16" s="114">
        <v>4.3</v>
      </c>
      <c r="AJ16" s="114">
        <v>1.9</v>
      </c>
      <c r="AK16" s="114">
        <v>2.2999999999999998</v>
      </c>
      <c r="AL16" s="114">
        <v>2.2999999999999998</v>
      </c>
      <c r="AM16" s="116">
        <v>18.8</v>
      </c>
      <c r="AN16" s="179"/>
    </row>
    <row r="17" spans="1:40" ht="13.5" customHeight="1" x14ac:dyDescent="0.2">
      <c r="A17" s="270" t="str">
        <f>A7</f>
        <v>女性（n = 921 ）　</v>
      </c>
      <c r="B17" s="101">
        <f>B7</f>
        <v>921</v>
      </c>
      <c r="C17" s="109">
        <v>185</v>
      </c>
      <c r="D17" s="110">
        <v>168</v>
      </c>
      <c r="E17" s="110">
        <v>158</v>
      </c>
      <c r="F17" s="110">
        <v>157</v>
      </c>
      <c r="G17" s="110">
        <v>143</v>
      </c>
      <c r="H17" s="110">
        <v>109</v>
      </c>
      <c r="I17" s="110">
        <v>85</v>
      </c>
      <c r="J17" s="110">
        <v>112</v>
      </c>
      <c r="K17" s="110">
        <v>79</v>
      </c>
      <c r="L17" s="110">
        <v>89</v>
      </c>
      <c r="M17" s="110">
        <v>79</v>
      </c>
      <c r="N17" s="110">
        <v>83</v>
      </c>
      <c r="O17" s="110">
        <v>86</v>
      </c>
      <c r="P17" s="110">
        <v>74</v>
      </c>
      <c r="Q17" s="110">
        <v>80</v>
      </c>
      <c r="R17" s="111">
        <v>90</v>
      </c>
      <c r="S17" s="110">
        <v>73</v>
      </c>
      <c r="T17" s="110">
        <v>59</v>
      </c>
      <c r="U17" s="110">
        <v>55</v>
      </c>
      <c r="V17" s="142">
        <v>75</v>
      </c>
      <c r="W17" s="110">
        <v>57</v>
      </c>
      <c r="X17" s="110">
        <v>59</v>
      </c>
      <c r="Y17" s="110">
        <v>41</v>
      </c>
      <c r="Z17" s="110">
        <v>55</v>
      </c>
      <c r="AA17" s="110">
        <v>37</v>
      </c>
      <c r="AB17" s="110">
        <v>41</v>
      </c>
      <c r="AC17" s="110">
        <v>47</v>
      </c>
      <c r="AD17" s="110">
        <v>39</v>
      </c>
      <c r="AE17" s="110">
        <v>33</v>
      </c>
      <c r="AF17" s="110">
        <v>28</v>
      </c>
      <c r="AG17" s="110">
        <v>33</v>
      </c>
      <c r="AH17" s="110">
        <v>21</v>
      </c>
      <c r="AI17" s="110">
        <v>17</v>
      </c>
      <c r="AJ17" s="110">
        <v>30</v>
      </c>
      <c r="AK17" s="110">
        <v>26</v>
      </c>
      <c r="AL17" s="110">
        <v>18</v>
      </c>
      <c r="AM17" s="112">
        <v>209</v>
      </c>
      <c r="AN17" s="5"/>
    </row>
    <row r="18" spans="1:40" x14ac:dyDescent="0.2">
      <c r="A18" s="271"/>
      <c r="B18" s="102">
        <f>B8</f>
        <v>100</v>
      </c>
      <c r="C18" s="113">
        <v>20.100000000000001</v>
      </c>
      <c r="D18" s="114">
        <v>18.2</v>
      </c>
      <c r="E18" s="114">
        <v>17.2</v>
      </c>
      <c r="F18" s="114">
        <v>17</v>
      </c>
      <c r="G18" s="114">
        <v>15.5</v>
      </c>
      <c r="H18" s="114">
        <v>11.8</v>
      </c>
      <c r="I18" s="114">
        <v>9.1999999999999993</v>
      </c>
      <c r="J18" s="114">
        <v>12.2</v>
      </c>
      <c r="K18" s="114">
        <v>8.6</v>
      </c>
      <c r="L18" s="114">
        <v>9.6999999999999993</v>
      </c>
      <c r="M18" s="114">
        <v>8.6</v>
      </c>
      <c r="N18" s="114">
        <v>9</v>
      </c>
      <c r="O18" s="114">
        <v>9.3000000000000007</v>
      </c>
      <c r="P18" s="114">
        <v>8</v>
      </c>
      <c r="Q18" s="114">
        <v>8.6999999999999993</v>
      </c>
      <c r="R18" s="115">
        <v>9.8000000000000007</v>
      </c>
      <c r="S18" s="114">
        <v>7.9</v>
      </c>
      <c r="T18" s="114">
        <v>6.4</v>
      </c>
      <c r="U18" s="114">
        <v>6</v>
      </c>
      <c r="V18" s="130">
        <v>8.1</v>
      </c>
      <c r="W18" s="114">
        <v>6.2</v>
      </c>
      <c r="X18" s="114">
        <v>6.4</v>
      </c>
      <c r="Y18" s="114">
        <v>4.5</v>
      </c>
      <c r="Z18" s="114">
        <v>6</v>
      </c>
      <c r="AA18" s="114">
        <v>4</v>
      </c>
      <c r="AB18" s="114">
        <v>4.5</v>
      </c>
      <c r="AC18" s="114">
        <v>5.0999999999999996</v>
      </c>
      <c r="AD18" s="114">
        <v>4.2</v>
      </c>
      <c r="AE18" s="114">
        <v>3.6</v>
      </c>
      <c r="AF18" s="114">
        <v>3</v>
      </c>
      <c r="AG18" s="114">
        <v>3.6</v>
      </c>
      <c r="AH18" s="114">
        <v>2.2999999999999998</v>
      </c>
      <c r="AI18" s="114">
        <v>1.8</v>
      </c>
      <c r="AJ18" s="114">
        <v>3.3</v>
      </c>
      <c r="AK18" s="114">
        <v>2.8</v>
      </c>
      <c r="AL18" s="114">
        <v>2</v>
      </c>
      <c r="AM18" s="116">
        <v>22.7</v>
      </c>
      <c r="AN18" s="179"/>
    </row>
    <row r="19" spans="1:40" s="171" customFormat="1" x14ac:dyDescent="0.2">
      <c r="A19" s="172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3"/>
      <c r="AK19" s="173"/>
      <c r="AL19" s="173"/>
      <c r="AM19" s="173"/>
      <c r="AN19" s="170"/>
    </row>
    <row r="20" spans="1:40" x14ac:dyDescent="0.2">
      <c r="A20" s="24" t="s">
        <v>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40" x14ac:dyDescent="0.2">
      <c r="A21" s="6" t="s">
        <v>354</v>
      </c>
      <c r="B21" s="4"/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O21" s="160">
        <v>1</v>
      </c>
      <c r="P21" s="160">
        <v>2</v>
      </c>
      <c r="Q21" s="160">
        <v>3</v>
      </c>
      <c r="R21" s="160">
        <v>4</v>
      </c>
      <c r="S21" s="160">
        <v>5</v>
      </c>
      <c r="T21" s="160">
        <v>6</v>
      </c>
      <c r="U21" s="160">
        <v>7</v>
      </c>
      <c r="V21" s="160">
        <v>8</v>
      </c>
      <c r="W21" s="160">
        <v>9</v>
      </c>
      <c r="X21" s="160">
        <v>10</v>
      </c>
    </row>
    <row r="22" spans="1:40" ht="43.2" x14ac:dyDescent="0.2">
      <c r="A22" s="10" t="str">
        <f>A2</f>
        <v>【性別】</v>
      </c>
      <c r="B22" s="47" t="str">
        <f>B2</f>
        <v>調査数</v>
      </c>
      <c r="C22" s="48" t="str">
        <f t="shared" ref="C22:L22" si="1">C12</f>
        <v>若者の県内定着</v>
      </c>
      <c r="D22" s="49" t="str">
        <f t="shared" si="1"/>
        <v>少子化対策</v>
      </c>
      <c r="E22" s="49" t="str">
        <f t="shared" si="1"/>
        <v>高齢者福祉</v>
      </c>
      <c r="F22" s="49" t="str">
        <f t="shared" si="1"/>
        <v>公共交通の充実</v>
      </c>
      <c r="G22" s="49" t="str">
        <f t="shared" si="1"/>
        <v>子育て支援</v>
      </c>
      <c r="H22" s="49" t="str">
        <f t="shared" si="1"/>
        <v>道路整備・維持管理</v>
      </c>
      <c r="I22" s="49" t="str">
        <f t="shared" si="1"/>
        <v>県外からの移住・定住の促進</v>
      </c>
      <c r="J22" s="49" t="str">
        <f t="shared" si="1"/>
        <v>地域医療の確保</v>
      </c>
      <c r="K22" s="49" t="str">
        <f t="shared" si="1"/>
        <v>企業誘致</v>
      </c>
      <c r="L22" s="51" t="str">
        <f t="shared" si="1"/>
        <v>防災対策</v>
      </c>
      <c r="M22" s="37" t="s">
        <v>32</v>
      </c>
      <c r="N22" s="10" t="str">
        <f>A22</f>
        <v>【性別】</v>
      </c>
      <c r="O22" s="48" t="str">
        <f t="shared" ref="O22:X22" si="2">C22</f>
        <v>若者の県内定着</v>
      </c>
      <c r="P22" s="49" t="str">
        <f t="shared" si="2"/>
        <v>少子化対策</v>
      </c>
      <c r="Q22" s="49" t="str">
        <f t="shared" si="2"/>
        <v>高齢者福祉</v>
      </c>
      <c r="R22" s="49" t="str">
        <f t="shared" si="2"/>
        <v>公共交通の充実</v>
      </c>
      <c r="S22" s="49" t="str">
        <f t="shared" si="2"/>
        <v>子育て支援</v>
      </c>
      <c r="T22" s="49" t="str">
        <f t="shared" si="2"/>
        <v>道路整備・維持管理</v>
      </c>
      <c r="U22" s="49" t="str">
        <f t="shared" si="2"/>
        <v>県外からの移住・定住の促進</v>
      </c>
      <c r="V22" s="49" t="str">
        <f t="shared" si="2"/>
        <v>地域医療の確保</v>
      </c>
      <c r="W22" s="50" t="str">
        <f t="shared" si="2"/>
        <v>企業誘致</v>
      </c>
      <c r="X22" s="51" t="str">
        <f t="shared" si="2"/>
        <v>防災対策</v>
      </c>
    </row>
    <row r="23" spans="1:40" ht="12.75" customHeight="1" x14ac:dyDescent="0.2">
      <c r="A23" s="270" t="str">
        <f>A3</f>
        <v>全体（n = 1,699 ）　</v>
      </c>
      <c r="B23" s="101">
        <f>B3</f>
        <v>1699</v>
      </c>
      <c r="C23" s="109">
        <f t="shared" ref="C23:L23" si="3">C13</f>
        <v>350</v>
      </c>
      <c r="D23" s="110">
        <f t="shared" si="3"/>
        <v>338</v>
      </c>
      <c r="E23" s="110">
        <f t="shared" si="3"/>
        <v>300</v>
      </c>
      <c r="F23" s="110">
        <f t="shared" si="3"/>
        <v>291</v>
      </c>
      <c r="G23" s="110">
        <f t="shared" si="3"/>
        <v>258</v>
      </c>
      <c r="H23" s="110">
        <f t="shared" si="3"/>
        <v>210</v>
      </c>
      <c r="I23" s="110">
        <f t="shared" si="3"/>
        <v>194</v>
      </c>
      <c r="J23" s="110">
        <f t="shared" si="3"/>
        <v>191</v>
      </c>
      <c r="K23" s="110">
        <f t="shared" si="3"/>
        <v>187</v>
      </c>
      <c r="L23" s="112">
        <f t="shared" si="3"/>
        <v>181</v>
      </c>
      <c r="N23" s="81" t="str">
        <f>A25</f>
        <v>男性（n = 743 ）　</v>
      </c>
      <c r="O23" s="62">
        <f t="shared" ref="O23:X23" si="4">C26</f>
        <v>21.7</v>
      </c>
      <c r="P23" s="63">
        <f t="shared" si="4"/>
        <v>22.5</v>
      </c>
      <c r="Q23" s="63">
        <f t="shared" si="4"/>
        <v>18.399999999999999</v>
      </c>
      <c r="R23" s="63">
        <f t="shared" si="4"/>
        <v>17.899999999999999</v>
      </c>
      <c r="S23" s="63">
        <f t="shared" si="4"/>
        <v>15.2</v>
      </c>
      <c r="T23" s="63">
        <f t="shared" si="4"/>
        <v>13.5</v>
      </c>
      <c r="U23" s="63">
        <f t="shared" si="4"/>
        <v>14.3</v>
      </c>
      <c r="V23" s="63">
        <f t="shared" si="4"/>
        <v>10.5</v>
      </c>
      <c r="W23" s="64">
        <f t="shared" si="4"/>
        <v>14.3</v>
      </c>
      <c r="X23" s="65">
        <f t="shared" si="4"/>
        <v>12</v>
      </c>
    </row>
    <row r="24" spans="1:40" ht="12.75" customHeight="1" x14ac:dyDescent="0.2">
      <c r="A24" s="271"/>
      <c r="B24" s="102">
        <f>B4</f>
        <v>100</v>
      </c>
      <c r="C24" s="113">
        <f t="shared" ref="C24:L24" si="5">C14</f>
        <v>20.6</v>
      </c>
      <c r="D24" s="114">
        <f t="shared" si="5"/>
        <v>19.899999999999999</v>
      </c>
      <c r="E24" s="114">
        <f t="shared" si="5"/>
        <v>17.7</v>
      </c>
      <c r="F24" s="114">
        <f t="shared" si="5"/>
        <v>17.100000000000001</v>
      </c>
      <c r="G24" s="114">
        <f t="shared" si="5"/>
        <v>15.2</v>
      </c>
      <c r="H24" s="114">
        <f t="shared" si="5"/>
        <v>12.4</v>
      </c>
      <c r="I24" s="114">
        <f t="shared" si="5"/>
        <v>11.4</v>
      </c>
      <c r="J24" s="114">
        <f t="shared" si="5"/>
        <v>11.2</v>
      </c>
      <c r="K24" s="114">
        <f t="shared" si="5"/>
        <v>11</v>
      </c>
      <c r="L24" s="116">
        <f t="shared" si="5"/>
        <v>10.7</v>
      </c>
      <c r="N24" s="82" t="str">
        <f>A27</f>
        <v>女性（n = 921 ）　</v>
      </c>
      <c r="O24" s="66">
        <f t="shared" ref="O24:X24" si="6">C28</f>
        <v>20.100000000000001</v>
      </c>
      <c r="P24" s="67">
        <f t="shared" si="6"/>
        <v>18.2</v>
      </c>
      <c r="Q24" s="67">
        <f t="shared" si="6"/>
        <v>17.2</v>
      </c>
      <c r="R24" s="67">
        <f t="shared" si="6"/>
        <v>17</v>
      </c>
      <c r="S24" s="67">
        <f t="shared" si="6"/>
        <v>15.5</v>
      </c>
      <c r="T24" s="67">
        <f t="shared" si="6"/>
        <v>11.8</v>
      </c>
      <c r="U24" s="67">
        <f t="shared" si="6"/>
        <v>9.1999999999999993</v>
      </c>
      <c r="V24" s="67">
        <f t="shared" si="6"/>
        <v>12.2</v>
      </c>
      <c r="W24" s="68">
        <f t="shared" si="6"/>
        <v>8.6</v>
      </c>
      <c r="X24" s="69">
        <f t="shared" si="6"/>
        <v>9.6999999999999993</v>
      </c>
    </row>
    <row r="25" spans="1:40" x14ac:dyDescent="0.2">
      <c r="A25" s="270" t="str">
        <f>A5</f>
        <v>男性（n = 743 ）　</v>
      </c>
      <c r="B25" s="101">
        <f>B5</f>
        <v>743</v>
      </c>
      <c r="C25" s="117">
        <f t="shared" ref="C25:L25" si="7">C15</f>
        <v>161</v>
      </c>
      <c r="D25" s="118">
        <f t="shared" si="7"/>
        <v>167</v>
      </c>
      <c r="E25" s="118">
        <f t="shared" si="7"/>
        <v>137</v>
      </c>
      <c r="F25" s="118">
        <f t="shared" si="7"/>
        <v>133</v>
      </c>
      <c r="G25" s="118">
        <f t="shared" si="7"/>
        <v>113</v>
      </c>
      <c r="H25" s="118">
        <f t="shared" si="7"/>
        <v>100</v>
      </c>
      <c r="I25" s="118">
        <f t="shared" si="7"/>
        <v>106</v>
      </c>
      <c r="J25" s="118">
        <f t="shared" si="7"/>
        <v>78</v>
      </c>
      <c r="K25" s="118">
        <f t="shared" si="7"/>
        <v>106</v>
      </c>
      <c r="L25" s="119">
        <f t="shared" si="7"/>
        <v>89</v>
      </c>
      <c r="O25" s="23">
        <f t="shared" ref="O25:X25" si="8">O23-O24</f>
        <v>1.5999999999999979</v>
      </c>
      <c r="P25" s="23">
        <f t="shared" si="8"/>
        <v>4.3000000000000007</v>
      </c>
      <c r="Q25" s="23">
        <f t="shared" si="8"/>
        <v>1.1999999999999993</v>
      </c>
      <c r="R25" s="23">
        <f t="shared" si="8"/>
        <v>0.89999999999999858</v>
      </c>
      <c r="S25" s="23">
        <f t="shared" si="8"/>
        <v>-0.30000000000000071</v>
      </c>
      <c r="T25" s="23">
        <f t="shared" si="8"/>
        <v>1.6999999999999993</v>
      </c>
      <c r="U25" s="23">
        <f t="shared" si="8"/>
        <v>5.1000000000000014</v>
      </c>
      <c r="V25" s="23">
        <f t="shared" si="8"/>
        <v>-1.6999999999999993</v>
      </c>
      <c r="W25" s="23">
        <f t="shared" si="8"/>
        <v>5.7000000000000011</v>
      </c>
      <c r="X25" s="23">
        <f t="shared" si="8"/>
        <v>2.3000000000000007</v>
      </c>
    </row>
    <row r="26" spans="1:40" x14ac:dyDescent="0.2">
      <c r="A26" s="271"/>
      <c r="B26" s="102">
        <f>B6</f>
        <v>100</v>
      </c>
      <c r="C26" s="113">
        <f t="shared" ref="C26:L26" si="9">C16</f>
        <v>21.7</v>
      </c>
      <c r="D26" s="114">
        <f t="shared" si="9"/>
        <v>22.5</v>
      </c>
      <c r="E26" s="114">
        <f t="shared" si="9"/>
        <v>18.399999999999999</v>
      </c>
      <c r="F26" s="114">
        <f t="shared" si="9"/>
        <v>17.899999999999999</v>
      </c>
      <c r="G26" s="114">
        <f t="shared" si="9"/>
        <v>15.2</v>
      </c>
      <c r="H26" s="114">
        <f t="shared" si="9"/>
        <v>13.5</v>
      </c>
      <c r="I26" s="114">
        <f t="shared" si="9"/>
        <v>14.3</v>
      </c>
      <c r="J26" s="114">
        <f t="shared" si="9"/>
        <v>10.5</v>
      </c>
      <c r="K26" s="114">
        <f t="shared" si="9"/>
        <v>14.3</v>
      </c>
      <c r="L26" s="116">
        <f t="shared" si="9"/>
        <v>12</v>
      </c>
    </row>
    <row r="27" spans="1:40" x14ac:dyDescent="0.2">
      <c r="A27" s="270" t="str">
        <f>A7</f>
        <v>女性（n = 921 ）　</v>
      </c>
      <c r="B27" s="101">
        <f>B7</f>
        <v>921</v>
      </c>
      <c r="C27" s="117">
        <f t="shared" ref="C27:L27" si="10">C17</f>
        <v>185</v>
      </c>
      <c r="D27" s="118">
        <f t="shared" si="10"/>
        <v>168</v>
      </c>
      <c r="E27" s="118">
        <f t="shared" si="10"/>
        <v>158</v>
      </c>
      <c r="F27" s="118">
        <f t="shared" si="10"/>
        <v>157</v>
      </c>
      <c r="G27" s="118">
        <f t="shared" si="10"/>
        <v>143</v>
      </c>
      <c r="H27" s="118">
        <f t="shared" si="10"/>
        <v>109</v>
      </c>
      <c r="I27" s="118">
        <f t="shared" si="10"/>
        <v>85</v>
      </c>
      <c r="J27" s="118">
        <f t="shared" si="10"/>
        <v>112</v>
      </c>
      <c r="K27" s="118">
        <f t="shared" si="10"/>
        <v>79</v>
      </c>
      <c r="L27" s="119">
        <f t="shared" si="10"/>
        <v>89</v>
      </c>
    </row>
    <row r="28" spans="1:40" x14ac:dyDescent="0.2">
      <c r="A28" s="271"/>
      <c r="B28" s="102">
        <f>B8</f>
        <v>100</v>
      </c>
      <c r="C28" s="113">
        <f t="shared" ref="C28:L28" si="11">C18</f>
        <v>20.100000000000001</v>
      </c>
      <c r="D28" s="114">
        <f t="shared" si="11"/>
        <v>18.2</v>
      </c>
      <c r="E28" s="114">
        <f t="shared" si="11"/>
        <v>17.2</v>
      </c>
      <c r="F28" s="114">
        <f t="shared" si="11"/>
        <v>17</v>
      </c>
      <c r="G28" s="114">
        <f t="shared" si="11"/>
        <v>15.5</v>
      </c>
      <c r="H28" s="114">
        <f t="shared" si="11"/>
        <v>11.8</v>
      </c>
      <c r="I28" s="114">
        <f t="shared" si="11"/>
        <v>9.1999999999999993</v>
      </c>
      <c r="J28" s="114">
        <f t="shared" si="11"/>
        <v>12.2</v>
      </c>
      <c r="K28" s="114">
        <f t="shared" si="11"/>
        <v>8.6</v>
      </c>
      <c r="L28" s="116">
        <f t="shared" si="11"/>
        <v>9.6999999999999993</v>
      </c>
    </row>
    <row r="30" spans="1:40" x14ac:dyDescent="0.2">
      <c r="A30" s="3" t="s">
        <v>372</v>
      </c>
      <c r="B30" s="1" t="str">
        <f>B1</f>
        <v>県の取り組みで努力が足りないと思う分野</v>
      </c>
      <c r="C30" s="7"/>
      <c r="D30" s="8"/>
      <c r="E30" s="7"/>
      <c r="F30" s="8"/>
      <c r="G30" s="7"/>
      <c r="H30" s="8"/>
      <c r="I30" s="7"/>
      <c r="J30" s="8"/>
      <c r="K30" s="7"/>
      <c r="L30" s="8"/>
      <c r="M30" s="7"/>
      <c r="N30" s="8"/>
      <c r="O30" s="7"/>
      <c r="P30" s="8"/>
      <c r="Q30" s="7"/>
      <c r="R30" s="8"/>
      <c r="S30" s="7"/>
      <c r="T30" s="8"/>
      <c r="U30" s="7"/>
      <c r="V30" s="8"/>
      <c r="W30" s="7"/>
      <c r="X30" s="8"/>
      <c r="Y30" s="7"/>
      <c r="Z30" s="8"/>
      <c r="AA30" s="7"/>
      <c r="AB30" s="8"/>
      <c r="AC30" s="7"/>
      <c r="AD30" s="8"/>
      <c r="AE30" s="7"/>
      <c r="AF30" s="8"/>
      <c r="AG30" s="7"/>
      <c r="AH30" s="8"/>
      <c r="AI30" s="7"/>
      <c r="AJ30" s="8"/>
      <c r="AK30" s="7"/>
      <c r="AL30" s="8"/>
    </row>
    <row r="31" spans="1:40" ht="33.75" customHeight="1" x14ac:dyDescent="0.2">
      <c r="A31" s="10" t="s">
        <v>59</v>
      </c>
      <c r="B31" s="47" t="str">
        <f>B2</f>
        <v>調査数</v>
      </c>
      <c r="C31" s="48" t="str">
        <f t="shared" ref="C31:AM31" si="12">C2</f>
        <v>防災対策</v>
      </c>
      <c r="D31" s="49" t="str">
        <f t="shared" si="12"/>
        <v>自然環境保全</v>
      </c>
      <c r="E31" s="49" t="str">
        <f t="shared" si="12"/>
        <v>住環境保全</v>
      </c>
      <c r="F31" s="49" t="str">
        <f t="shared" si="12"/>
        <v>廃棄物対策</v>
      </c>
      <c r="G31" s="49" t="str">
        <f t="shared" si="12"/>
        <v>消費者保護</v>
      </c>
      <c r="H31" s="49" t="str">
        <f t="shared" si="12"/>
        <v>防犯・交通安全対策</v>
      </c>
      <c r="I31" s="49" t="str">
        <f t="shared" si="12"/>
        <v>地域コミュニティの活性化</v>
      </c>
      <c r="J31" s="49" t="str">
        <f t="shared" si="12"/>
        <v>地域医療の確保</v>
      </c>
      <c r="K31" s="49" t="str">
        <f t="shared" si="12"/>
        <v>健康増進</v>
      </c>
      <c r="L31" s="49" t="str">
        <f t="shared" si="12"/>
        <v>食品の安全対策</v>
      </c>
      <c r="M31" s="49" t="str">
        <f t="shared" si="12"/>
        <v>薬物対策</v>
      </c>
      <c r="N31" s="49" t="str">
        <f t="shared" si="12"/>
        <v>高齢者福祉</v>
      </c>
      <c r="O31" s="49" t="str">
        <f t="shared" si="12"/>
        <v>障がい者福祉</v>
      </c>
      <c r="P31" s="49" t="str">
        <f t="shared" si="12"/>
        <v>少子化対策</v>
      </c>
      <c r="Q31" s="49" t="str">
        <f t="shared" si="12"/>
        <v>子育て支援</v>
      </c>
      <c r="R31" s="49" t="str">
        <f t="shared" si="12"/>
        <v>中小企業支援</v>
      </c>
      <c r="S31" s="49" t="str">
        <f t="shared" si="12"/>
        <v>企業誘致</v>
      </c>
      <c r="T31" s="49" t="str">
        <f t="shared" si="12"/>
        <v>成長産業分野の振興</v>
      </c>
      <c r="U31" s="49" t="str">
        <f t="shared" si="12"/>
        <v>観光振興</v>
      </c>
      <c r="V31" s="93" t="str">
        <f t="shared" si="12"/>
        <v>就労支援</v>
      </c>
      <c r="W31" s="49" t="str">
        <f t="shared" si="12"/>
        <v>労働環境改善</v>
      </c>
      <c r="X31" s="49" t="str">
        <f t="shared" si="12"/>
        <v>様々な産業を担う人材の育成</v>
      </c>
      <c r="Y31" s="49" t="str">
        <f t="shared" si="12"/>
        <v>女性の活躍推進</v>
      </c>
      <c r="Z31" s="49" t="str">
        <f t="shared" si="12"/>
        <v>農業等振興</v>
      </c>
      <c r="AA31" s="49" t="str">
        <f t="shared" si="12"/>
        <v>林業振興</v>
      </c>
      <c r="AB31" s="49" t="str">
        <f t="shared" si="12"/>
        <v>道路整備・維持管理</v>
      </c>
      <c r="AC31" s="49" t="str">
        <f t="shared" si="12"/>
        <v>河川整備・維持管理</v>
      </c>
      <c r="AD31" s="49" t="str">
        <f t="shared" si="12"/>
        <v>砂防対策</v>
      </c>
      <c r="AE31" s="49" t="str">
        <f t="shared" si="12"/>
        <v>公共交通の充実</v>
      </c>
      <c r="AF31" s="49" t="str">
        <f t="shared" si="12"/>
        <v>公園整備</v>
      </c>
      <c r="AG31" s="49" t="str">
        <f t="shared" si="12"/>
        <v>学校教育の充実</v>
      </c>
      <c r="AH31" s="49" t="str">
        <f t="shared" si="12"/>
        <v>社会教育・生涯学習の充実</v>
      </c>
      <c r="AI31" s="49" t="str">
        <f t="shared" si="12"/>
        <v>文化・芸術の振興</v>
      </c>
      <c r="AJ31" s="49" t="str">
        <f t="shared" si="12"/>
        <v>スポーツやレクリエーションの推進</v>
      </c>
      <c r="AK31" s="49" t="str">
        <f t="shared" si="12"/>
        <v>若者の県内定着</v>
      </c>
      <c r="AL31" s="49" t="str">
        <f t="shared" si="12"/>
        <v>県外からの移住・定住の推進</v>
      </c>
      <c r="AM31" s="51" t="str">
        <f t="shared" si="12"/>
        <v>無回答</v>
      </c>
      <c r="AN31" s="5" t="s">
        <v>117</v>
      </c>
    </row>
    <row r="32" spans="1:40" x14ac:dyDescent="0.2">
      <c r="A32" s="270" t="str">
        <f>'問10-1M（表）'!A32</f>
        <v>全体（n = 1,699 ）　</v>
      </c>
      <c r="B32" s="219">
        <v>1699</v>
      </c>
      <c r="C32" s="29">
        <v>181</v>
      </c>
      <c r="D32" s="30">
        <v>89</v>
      </c>
      <c r="E32" s="30">
        <v>121</v>
      </c>
      <c r="F32" s="30">
        <v>128</v>
      </c>
      <c r="G32" s="30">
        <v>143</v>
      </c>
      <c r="H32" s="30">
        <v>95</v>
      </c>
      <c r="I32" s="30">
        <v>98</v>
      </c>
      <c r="J32" s="30">
        <v>191</v>
      </c>
      <c r="K32" s="30">
        <v>44</v>
      </c>
      <c r="L32" s="30">
        <v>58</v>
      </c>
      <c r="M32" s="30">
        <v>35</v>
      </c>
      <c r="N32" s="30">
        <v>300</v>
      </c>
      <c r="O32" s="30">
        <v>136</v>
      </c>
      <c r="P32" s="30">
        <v>338</v>
      </c>
      <c r="Q32" s="30">
        <v>258</v>
      </c>
      <c r="R32" s="30">
        <v>157</v>
      </c>
      <c r="S32" s="30">
        <v>187</v>
      </c>
      <c r="T32" s="30">
        <v>50</v>
      </c>
      <c r="U32" s="30">
        <v>152</v>
      </c>
      <c r="V32" s="30">
        <v>146</v>
      </c>
      <c r="W32" s="30">
        <v>132</v>
      </c>
      <c r="X32" s="30">
        <v>114</v>
      </c>
      <c r="Y32" s="30">
        <v>135</v>
      </c>
      <c r="Z32" s="30">
        <v>92</v>
      </c>
      <c r="AA32" s="30">
        <v>58</v>
      </c>
      <c r="AB32" s="30">
        <v>210</v>
      </c>
      <c r="AC32" s="30">
        <v>94</v>
      </c>
      <c r="AD32" s="30">
        <v>68</v>
      </c>
      <c r="AE32" s="30">
        <v>291</v>
      </c>
      <c r="AF32" s="30">
        <v>107</v>
      </c>
      <c r="AG32" s="30">
        <v>119</v>
      </c>
      <c r="AH32" s="30">
        <v>45</v>
      </c>
      <c r="AI32" s="30">
        <v>56</v>
      </c>
      <c r="AJ32" s="30">
        <v>50</v>
      </c>
      <c r="AK32" s="30">
        <v>350</v>
      </c>
      <c r="AL32" s="30">
        <v>194</v>
      </c>
      <c r="AM32" s="31">
        <v>372</v>
      </c>
      <c r="AN32" s="5">
        <f>SUM(C32:AM32)</f>
        <v>5394</v>
      </c>
    </row>
    <row r="33" spans="1:41" x14ac:dyDescent="0.2">
      <c r="A33" s="271"/>
      <c r="B33" s="33">
        <v>100</v>
      </c>
      <c r="C33" s="18">
        <v>10.7</v>
      </c>
      <c r="D33" s="185">
        <v>5.2</v>
      </c>
      <c r="E33" s="185">
        <v>7.1</v>
      </c>
      <c r="F33" s="185">
        <v>7.5</v>
      </c>
      <c r="G33" s="185">
        <v>8.4</v>
      </c>
      <c r="H33" s="185">
        <v>5.6</v>
      </c>
      <c r="I33" s="185">
        <v>5.8</v>
      </c>
      <c r="J33" s="185">
        <v>11.2</v>
      </c>
      <c r="K33" s="185">
        <v>2.6</v>
      </c>
      <c r="L33" s="185">
        <v>3.4</v>
      </c>
      <c r="M33" s="185">
        <v>2.1</v>
      </c>
      <c r="N33" s="185">
        <v>17.7</v>
      </c>
      <c r="O33" s="185">
        <v>8</v>
      </c>
      <c r="P33" s="185">
        <v>19.899999999999999</v>
      </c>
      <c r="Q33" s="185">
        <v>15.2</v>
      </c>
      <c r="R33" s="185">
        <v>9.1999999999999993</v>
      </c>
      <c r="S33" s="185">
        <v>11</v>
      </c>
      <c r="T33" s="185">
        <v>2.9</v>
      </c>
      <c r="U33" s="185">
        <v>8.9</v>
      </c>
      <c r="V33" s="185">
        <v>8.6</v>
      </c>
      <c r="W33" s="185">
        <v>7.8</v>
      </c>
      <c r="X33" s="185">
        <v>6.7</v>
      </c>
      <c r="Y33" s="185">
        <v>7.9</v>
      </c>
      <c r="Z33" s="185">
        <v>5.4</v>
      </c>
      <c r="AA33" s="185">
        <v>3.4</v>
      </c>
      <c r="AB33" s="185">
        <v>12.4</v>
      </c>
      <c r="AC33" s="185">
        <v>5.5</v>
      </c>
      <c r="AD33" s="185">
        <v>4</v>
      </c>
      <c r="AE33" s="185">
        <v>17.100000000000001</v>
      </c>
      <c r="AF33" s="185">
        <v>6.3</v>
      </c>
      <c r="AG33" s="185">
        <v>7</v>
      </c>
      <c r="AH33" s="185">
        <v>2.6</v>
      </c>
      <c r="AI33" s="185">
        <v>3.3</v>
      </c>
      <c r="AJ33" s="185">
        <v>2.9</v>
      </c>
      <c r="AK33" s="185">
        <v>20.6</v>
      </c>
      <c r="AL33" s="185">
        <v>11.4</v>
      </c>
      <c r="AM33" s="186">
        <v>21.9</v>
      </c>
      <c r="AN33" s="179"/>
    </row>
    <row r="34" spans="1:41" x14ac:dyDescent="0.2">
      <c r="A34" s="270" t="str">
        <f>'問10-1M（表）'!A34</f>
        <v>18～19歳（n = 22 ）　</v>
      </c>
      <c r="B34" s="32">
        <v>22</v>
      </c>
      <c r="C34" s="29">
        <v>4</v>
      </c>
      <c r="D34" s="30">
        <v>2</v>
      </c>
      <c r="E34" s="30">
        <v>4</v>
      </c>
      <c r="F34" s="30">
        <v>3</v>
      </c>
      <c r="G34" s="30">
        <v>4</v>
      </c>
      <c r="H34" s="30">
        <v>3</v>
      </c>
      <c r="I34" s="30">
        <v>4</v>
      </c>
      <c r="J34" s="30">
        <v>4</v>
      </c>
      <c r="K34" s="30">
        <v>1</v>
      </c>
      <c r="L34" s="30">
        <v>1</v>
      </c>
      <c r="M34" s="30">
        <v>1</v>
      </c>
      <c r="N34" s="30">
        <v>2</v>
      </c>
      <c r="O34" s="30">
        <v>1</v>
      </c>
      <c r="P34" s="30">
        <v>9</v>
      </c>
      <c r="Q34" s="30">
        <v>5</v>
      </c>
      <c r="R34" s="30">
        <v>0</v>
      </c>
      <c r="S34" s="30">
        <v>0</v>
      </c>
      <c r="T34" s="30">
        <v>0</v>
      </c>
      <c r="U34" s="30">
        <v>3</v>
      </c>
      <c r="V34" s="30">
        <v>1</v>
      </c>
      <c r="W34" s="30">
        <v>2</v>
      </c>
      <c r="X34" s="30">
        <v>1</v>
      </c>
      <c r="Y34" s="30">
        <v>0</v>
      </c>
      <c r="Z34" s="30">
        <v>0</v>
      </c>
      <c r="AA34" s="30">
        <v>0</v>
      </c>
      <c r="AB34" s="30">
        <v>1</v>
      </c>
      <c r="AC34" s="30">
        <v>0</v>
      </c>
      <c r="AD34" s="30">
        <v>1</v>
      </c>
      <c r="AE34" s="30">
        <v>3</v>
      </c>
      <c r="AF34" s="30">
        <v>3</v>
      </c>
      <c r="AG34" s="30">
        <v>5</v>
      </c>
      <c r="AH34" s="30">
        <v>1</v>
      </c>
      <c r="AI34" s="30">
        <v>2</v>
      </c>
      <c r="AJ34" s="30">
        <v>1</v>
      </c>
      <c r="AK34" s="30">
        <v>7</v>
      </c>
      <c r="AL34" s="30">
        <v>2</v>
      </c>
      <c r="AM34" s="31">
        <v>1</v>
      </c>
      <c r="AN34" s="5">
        <f>SUM(C34:AM34)</f>
        <v>82</v>
      </c>
      <c r="AO34" t="str">
        <f>" 18～19歳（n = "&amp;TEXT(B34,"#,###")&amp;"）"</f>
        <v xml:space="preserve"> 18～19歳（n = 22）</v>
      </c>
    </row>
    <row r="35" spans="1:41" x14ac:dyDescent="0.2">
      <c r="A35" s="271"/>
      <c r="B35" s="33">
        <v>100</v>
      </c>
      <c r="C35" s="18">
        <v>18.2</v>
      </c>
      <c r="D35" s="185">
        <v>9.1</v>
      </c>
      <c r="E35" s="185">
        <v>18.2</v>
      </c>
      <c r="F35" s="185">
        <v>13.6</v>
      </c>
      <c r="G35" s="185">
        <v>18.2</v>
      </c>
      <c r="H35" s="185">
        <v>13.6</v>
      </c>
      <c r="I35" s="185">
        <v>18.2</v>
      </c>
      <c r="J35" s="185">
        <v>18.2</v>
      </c>
      <c r="K35" s="185">
        <v>4.5</v>
      </c>
      <c r="L35" s="185">
        <v>4.5</v>
      </c>
      <c r="M35" s="185">
        <v>4.5</v>
      </c>
      <c r="N35" s="185">
        <v>9.1</v>
      </c>
      <c r="O35" s="185">
        <v>4.5</v>
      </c>
      <c r="P35" s="185">
        <v>40.9</v>
      </c>
      <c r="Q35" s="185">
        <v>22.7</v>
      </c>
      <c r="R35" s="185">
        <v>0</v>
      </c>
      <c r="S35" s="185">
        <v>0</v>
      </c>
      <c r="T35" s="185">
        <v>0</v>
      </c>
      <c r="U35" s="185">
        <v>13.6</v>
      </c>
      <c r="V35" s="185">
        <v>4.5</v>
      </c>
      <c r="W35" s="185">
        <v>9.1</v>
      </c>
      <c r="X35" s="185">
        <v>4.5</v>
      </c>
      <c r="Y35" s="185">
        <v>0</v>
      </c>
      <c r="Z35" s="185">
        <v>0</v>
      </c>
      <c r="AA35" s="185">
        <v>0</v>
      </c>
      <c r="AB35" s="185">
        <v>4.5</v>
      </c>
      <c r="AC35" s="185">
        <v>0</v>
      </c>
      <c r="AD35" s="185">
        <v>4.5</v>
      </c>
      <c r="AE35" s="185">
        <v>13.6</v>
      </c>
      <c r="AF35" s="185">
        <v>13.6</v>
      </c>
      <c r="AG35" s="185">
        <v>22.7</v>
      </c>
      <c r="AH35" s="185">
        <v>4.5</v>
      </c>
      <c r="AI35" s="185">
        <v>9.1</v>
      </c>
      <c r="AJ35" s="185">
        <v>4.5</v>
      </c>
      <c r="AK35" s="185">
        <v>31.8</v>
      </c>
      <c r="AL35" s="185">
        <v>9.1</v>
      </c>
      <c r="AM35" s="186">
        <v>4.5</v>
      </c>
      <c r="AN35" s="179"/>
    </row>
    <row r="36" spans="1:41" x14ac:dyDescent="0.2">
      <c r="A36" s="270" t="str">
        <f>'問10-1M（表）'!A36</f>
        <v>20～29歳（n = 83 ）　</v>
      </c>
      <c r="B36" s="32">
        <v>83</v>
      </c>
      <c r="C36" s="29">
        <v>10</v>
      </c>
      <c r="D36" s="30">
        <v>5</v>
      </c>
      <c r="E36" s="30">
        <v>6</v>
      </c>
      <c r="F36" s="30">
        <v>3</v>
      </c>
      <c r="G36" s="30">
        <v>9</v>
      </c>
      <c r="H36" s="30">
        <v>2</v>
      </c>
      <c r="I36" s="30">
        <v>1</v>
      </c>
      <c r="J36" s="30">
        <v>7</v>
      </c>
      <c r="K36" s="30">
        <v>4</v>
      </c>
      <c r="L36" s="30">
        <v>1</v>
      </c>
      <c r="M36" s="30">
        <v>0</v>
      </c>
      <c r="N36" s="30">
        <v>7</v>
      </c>
      <c r="O36" s="30">
        <v>4</v>
      </c>
      <c r="P36" s="30">
        <v>22</v>
      </c>
      <c r="Q36" s="30">
        <v>23</v>
      </c>
      <c r="R36" s="30">
        <v>8</v>
      </c>
      <c r="S36" s="30">
        <v>8</v>
      </c>
      <c r="T36" s="30">
        <v>4</v>
      </c>
      <c r="U36" s="30">
        <v>6</v>
      </c>
      <c r="V36" s="30">
        <v>11</v>
      </c>
      <c r="W36" s="30">
        <v>8</v>
      </c>
      <c r="X36" s="30">
        <v>4</v>
      </c>
      <c r="Y36" s="30">
        <v>9</v>
      </c>
      <c r="Z36" s="30">
        <v>2</v>
      </c>
      <c r="AA36" s="30">
        <v>0</v>
      </c>
      <c r="AB36" s="30">
        <v>5</v>
      </c>
      <c r="AC36" s="30">
        <v>1</v>
      </c>
      <c r="AD36" s="30">
        <v>3</v>
      </c>
      <c r="AE36" s="30">
        <v>16</v>
      </c>
      <c r="AF36" s="30">
        <v>5</v>
      </c>
      <c r="AG36" s="30">
        <v>5</v>
      </c>
      <c r="AH36" s="30">
        <v>3</v>
      </c>
      <c r="AI36" s="30">
        <v>2</v>
      </c>
      <c r="AJ36" s="30">
        <v>5</v>
      </c>
      <c r="AK36" s="30">
        <v>20</v>
      </c>
      <c r="AL36" s="30">
        <v>17</v>
      </c>
      <c r="AM36" s="31">
        <v>11</v>
      </c>
      <c r="AN36" s="5">
        <f>SUM(C36:AM36)</f>
        <v>257</v>
      </c>
      <c r="AO36" t="str">
        <f>" 20～29歳（n = "&amp;TEXT(B36,"#,###")&amp;"）"</f>
        <v xml:space="preserve"> 20～29歳（n = 83）</v>
      </c>
    </row>
    <row r="37" spans="1:41" x14ac:dyDescent="0.2">
      <c r="A37" s="271"/>
      <c r="B37" s="33">
        <v>100</v>
      </c>
      <c r="C37" s="18">
        <v>12</v>
      </c>
      <c r="D37" s="185">
        <v>6</v>
      </c>
      <c r="E37" s="185">
        <v>7.2</v>
      </c>
      <c r="F37" s="185">
        <v>3.6</v>
      </c>
      <c r="G37" s="185">
        <v>10.8</v>
      </c>
      <c r="H37" s="185">
        <v>2.4</v>
      </c>
      <c r="I37" s="185">
        <v>1.2</v>
      </c>
      <c r="J37" s="185">
        <v>8.4</v>
      </c>
      <c r="K37" s="185">
        <v>4.8</v>
      </c>
      <c r="L37" s="185">
        <v>1.2</v>
      </c>
      <c r="M37" s="185">
        <v>0</v>
      </c>
      <c r="N37" s="185">
        <v>8.4</v>
      </c>
      <c r="O37" s="185">
        <v>4.8</v>
      </c>
      <c r="P37" s="185">
        <v>26.5</v>
      </c>
      <c r="Q37" s="185">
        <v>27.7</v>
      </c>
      <c r="R37" s="185">
        <v>9.6</v>
      </c>
      <c r="S37" s="185">
        <v>9.6</v>
      </c>
      <c r="T37" s="185">
        <v>4.8</v>
      </c>
      <c r="U37" s="185">
        <v>7.2</v>
      </c>
      <c r="V37" s="185">
        <v>13.3</v>
      </c>
      <c r="W37" s="185">
        <v>9.6</v>
      </c>
      <c r="X37" s="185">
        <v>4.8</v>
      </c>
      <c r="Y37" s="185">
        <v>10.8</v>
      </c>
      <c r="Z37" s="185">
        <v>2.4</v>
      </c>
      <c r="AA37" s="185">
        <v>0</v>
      </c>
      <c r="AB37" s="185">
        <v>6</v>
      </c>
      <c r="AC37" s="185">
        <v>1.2</v>
      </c>
      <c r="AD37" s="185">
        <v>3.6</v>
      </c>
      <c r="AE37" s="185">
        <v>19.3</v>
      </c>
      <c r="AF37" s="185">
        <v>6</v>
      </c>
      <c r="AG37" s="185">
        <v>6</v>
      </c>
      <c r="AH37" s="185">
        <v>3.6</v>
      </c>
      <c r="AI37" s="185">
        <v>2.4</v>
      </c>
      <c r="AJ37" s="185">
        <v>6</v>
      </c>
      <c r="AK37" s="185">
        <v>24.1</v>
      </c>
      <c r="AL37" s="185">
        <v>20.5</v>
      </c>
      <c r="AM37" s="186">
        <v>13.3</v>
      </c>
      <c r="AN37" s="179"/>
    </row>
    <row r="38" spans="1:41" x14ac:dyDescent="0.2">
      <c r="A38" s="270" t="str">
        <f>'問10-1M（表）'!A38</f>
        <v>30～39歳（n = 142 ）　</v>
      </c>
      <c r="B38" s="32">
        <v>142</v>
      </c>
      <c r="C38" s="29">
        <v>11</v>
      </c>
      <c r="D38" s="30">
        <v>7</v>
      </c>
      <c r="E38" s="30">
        <v>19</v>
      </c>
      <c r="F38" s="30">
        <v>9</v>
      </c>
      <c r="G38" s="30">
        <v>9</v>
      </c>
      <c r="H38" s="30">
        <v>9</v>
      </c>
      <c r="I38" s="30">
        <v>5</v>
      </c>
      <c r="J38" s="30">
        <v>11</v>
      </c>
      <c r="K38" s="30">
        <v>5</v>
      </c>
      <c r="L38" s="30">
        <v>6</v>
      </c>
      <c r="M38" s="30">
        <v>3</v>
      </c>
      <c r="N38" s="30">
        <v>19</v>
      </c>
      <c r="O38" s="30">
        <v>12</v>
      </c>
      <c r="P38" s="30">
        <v>45</v>
      </c>
      <c r="Q38" s="30">
        <v>52</v>
      </c>
      <c r="R38" s="30">
        <v>20</v>
      </c>
      <c r="S38" s="30">
        <v>13</v>
      </c>
      <c r="T38" s="30">
        <v>2</v>
      </c>
      <c r="U38" s="30">
        <v>10</v>
      </c>
      <c r="V38" s="30">
        <v>14</v>
      </c>
      <c r="W38" s="30">
        <v>15</v>
      </c>
      <c r="X38" s="30">
        <v>5</v>
      </c>
      <c r="Y38" s="30">
        <v>17</v>
      </c>
      <c r="Z38" s="30">
        <v>3</v>
      </c>
      <c r="AA38" s="30">
        <v>2</v>
      </c>
      <c r="AB38" s="30">
        <v>16</v>
      </c>
      <c r="AC38" s="30">
        <v>1</v>
      </c>
      <c r="AD38" s="30">
        <v>6</v>
      </c>
      <c r="AE38" s="30">
        <v>16</v>
      </c>
      <c r="AF38" s="30">
        <v>11</v>
      </c>
      <c r="AG38" s="30">
        <v>16</v>
      </c>
      <c r="AH38" s="30">
        <v>4</v>
      </c>
      <c r="AI38" s="30">
        <v>3</v>
      </c>
      <c r="AJ38" s="30">
        <v>1</v>
      </c>
      <c r="AK38" s="30">
        <v>34</v>
      </c>
      <c r="AL38" s="30">
        <v>20</v>
      </c>
      <c r="AM38" s="31">
        <v>23</v>
      </c>
      <c r="AN38" s="5">
        <f>SUM(C38:AM38)</f>
        <v>474</v>
      </c>
      <c r="AO38" t="str">
        <f>" 30～39歳（n = "&amp;TEXT(B38,"#,###")&amp;"）"</f>
        <v xml:space="preserve"> 30～39歳（n = 142）</v>
      </c>
    </row>
    <row r="39" spans="1:41" x14ac:dyDescent="0.2">
      <c r="A39" s="271"/>
      <c r="B39" s="33">
        <v>100</v>
      </c>
      <c r="C39" s="18">
        <v>7.7</v>
      </c>
      <c r="D39" s="185">
        <v>4.9000000000000004</v>
      </c>
      <c r="E39" s="185">
        <v>13.4</v>
      </c>
      <c r="F39" s="185">
        <v>6.3</v>
      </c>
      <c r="G39" s="185">
        <v>6.3</v>
      </c>
      <c r="H39" s="185">
        <v>6.3</v>
      </c>
      <c r="I39" s="185">
        <v>3.5</v>
      </c>
      <c r="J39" s="185">
        <v>7.7</v>
      </c>
      <c r="K39" s="185">
        <v>3.5</v>
      </c>
      <c r="L39" s="185">
        <v>4.2</v>
      </c>
      <c r="M39" s="185">
        <v>2.1</v>
      </c>
      <c r="N39" s="185">
        <v>13.4</v>
      </c>
      <c r="O39" s="185">
        <v>8.5</v>
      </c>
      <c r="P39" s="185">
        <v>31.7</v>
      </c>
      <c r="Q39" s="185">
        <v>36.6</v>
      </c>
      <c r="R39" s="185">
        <v>14.1</v>
      </c>
      <c r="S39" s="185">
        <v>9.1999999999999993</v>
      </c>
      <c r="T39" s="185">
        <v>1.4</v>
      </c>
      <c r="U39" s="185">
        <v>7</v>
      </c>
      <c r="V39" s="185">
        <v>9.9</v>
      </c>
      <c r="W39" s="185">
        <v>10.6</v>
      </c>
      <c r="X39" s="185">
        <v>3.5</v>
      </c>
      <c r="Y39" s="185">
        <v>12</v>
      </c>
      <c r="Z39" s="185">
        <v>2.1</v>
      </c>
      <c r="AA39" s="185">
        <v>1.4</v>
      </c>
      <c r="AB39" s="185">
        <v>11.3</v>
      </c>
      <c r="AC39" s="185">
        <v>0.7</v>
      </c>
      <c r="AD39" s="185">
        <v>4.2</v>
      </c>
      <c r="AE39" s="185">
        <v>11.3</v>
      </c>
      <c r="AF39" s="185">
        <v>7.7</v>
      </c>
      <c r="AG39" s="185">
        <v>11.3</v>
      </c>
      <c r="AH39" s="185">
        <v>2.8</v>
      </c>
      <c r="AI39" s="185">
        <v>2.1</v>
      </c>
      <c r="AJ39" s="185">
        <v>0.7</v>
      </c>
      <c r="AK39" s="185">
        <v>23.9</v>
      </c>
      <c r="AL39" s="185">
        <v>14.1</v>
      </c>
      <c r="AM39" s="186">
        <v>16.2</v>
      </c>
      <c r="AN39" s="179"/>
    </row>
    <row r="40" spans="1:41" x14ac:dyDescent="0.2">
      <c r="A40" s="270" t="str">
        <f>'問10-1M（表）'!A40</f>
        <v>40～49歳（n = 248 ）　</v>
      </c>
      <c r="B40" s="32">
        <v>248</v>
      </c>
      <c r="C40" s="29">
        <v>19</v>
      </c>
      <c r="D40" s="30">
        <v>12</v>
      </c>
      <c r="E40" s="30">
        <v>20</v>
      </c>
      <c r="F40" s="30">
        <v>20</v>
      </c>
      <c r="G40" s="30">
        <v>28</v>
      </c>
      <c r="H40" s="30">
        <v>15</v>
      </c>
      <c r="I40" s="30">
        <v>10</v>
      </c>
      <c r="J40" s="30">
        <v>22</v>
      </c>
      <c r="K40" s="30">
        <v>3</v>
      </c>
      <c r="L40" s="30">
        <v>4</v>
      </c>
      <c r="M40" s="30">
        <v>9</v>
      </c>
      <c r="N40" s="30">
        <v>30</v>
      </c>
      <c r="O40" s="30">
        <v>22</v>
      </c>
      <c r="P40" s="30">
        <v>50</v>
      </c>
      <c r="Q40" s="30">
        <v>66</v>
      </c>
      <c r="R40" s="30">
        <v>25</v>
      </c>
      <c r="S40" s="30">
        <v>25</v>
      </c>
      <c r="T40" s="30">
        <v>9</v>
      </c>
      <c r="U40" s="30">
        <v>22</v>
      </c>
      <c r="V40" s="30">
        <v>25</v>
      </c>
      <c r="W40" s="30">
        <v>39</v>
      </c>
      <c r="X40" s="30">
        <v>8</v>
      </c>
      <c r="Y40" s="30">
        <v>18</v>
      </c>
      <c r="Z40" s="30">
        <v>10</v>
      </c>
      <c r="AA40" s="30">
        <v>5</v>
      </c>
      <c r="AB40" s="30">
        <v>25</v>
      </c>
      <c r="AC40" s="30">
        <v>8</v>
      </c>
      <c r="AD40" s="30">
        <v>6</v>
      </c>
      <c r="AE40" s="30">
        <v>34</v>
      </c>
      <c r="AF40" s="30">
        <v>24</v>
      </c>
      <c r="AG40" s="30">
        <v>24</v>
      </c>
      <c r="AH40" s="30">
        <v>10</v>
      </c>
      <c r="AI40" s="30">
        <v>4</v>
      </c>
      <c r="AJ40" s="30">
        <v>9</v>
      </c>
      <c r="AK40" s="30">
        <v>44</v>
      </c>
      <c r="AL40" s="30">
        <v>27</v>
      </c>
      <c r="AM40" s="31">
        <v>44</v>
      </c>
      <c r="AN40" s="5">
        <f>SUM(C40:AM40)</f>
        <v>775</v>
      </c>
      <c r="AO40" t="str">
        <f>" 40～49歳（n = "&amp;TEXT(B40,"#,###")&amp;"）"</f>
        <v xml:space="preserve"> 40～49歳（n = 248）</v>
      </c>
    </row>
    <row r="41" spans="1:41" x14ac:dyDescent="0.2">
      <c r="A41" s="271"/>
      <c r="B41" s="33">
        <v>100</v>
      </c>
      <c r="C41" s="18">
        <v>7.7</v>
      </c>
      <c r="D41" s="185">
        <v>4.8</v>
      </c>
      <c r="E41" s="185">
        <v>8.1</v>
      </c>
      <c r="F41" s="185">
        <v>8.1</v>
      </c>
      <c r="G41" s="185">
        <v>11.3</v>
      </c>
      <c r="H41" s="185">
        <v>6</v>
      </c>
      <c r="I41" s="185">
        <v>4</v>
      </c>
      <c r="J41" s="185">
        <v>8.9</v>
      </c>
      <c r="K41" s="185">
        <v>1.2</v>
      </c>
      <c r="L41" s="185">
        <v>1.6</v>
      </c>
      <c r="M41" s="185">
        <v>3.6</v>
      </c>
      <c r="N41" s="185">
        <v>12.1</v>
      </c>
      <c r="O41" s="185">
        <v>8.9</v>
      </c>
      <c r="P41" s="185">
        <v>20.2</v>
      </c>
      <c r="Q41" s="185">
        <v>26.6</v>
      </c>
      <c r="R41" s="185">
        <v>10.1</v>
      </c>
      <c r="S41" s="185">
        <v>10.1</v>
      </c>
      <c r="T41" s="185">
        <v>3.6</v>
      </c>
      <c r="U41" s="185">
        <v>8.9</v>
      </c>
      <c r="V41" s="185">
        <v>10.1</v>
      </c>
      <c r="W41" s="185">
        <v>15.7</v>
      </c>
      <c r="X41" s="185">
        <v>3.2</v>
      </c>
      <c r="Y41" s="185">
        <v>7.3</v>
      </c>
      <c r="Z41" s="185">
        <v>4</v>
      </c>
      <c r="AA41" s="185">
        <v>2</v>
      </c>
      <c r="AB41" s="185">
        <v>10.1</v>
      </c>
      <c r="AC41" s="185">
        <v>3.2</v>
      </c>
      <c r="AD41" s="185">
        <v>2.4</v>
      </c>
      <c r="AE41" s="185">
        <v>13.7</v>
      </c>
      <c r="AF41" s="185">
        <v>9.6999999999999993</v>
      </c>
      <c r="AG41" s="185">
        <v>9.6999999999999993</v>
      </c>
      <c r="AH41" s="185">
        <v>4</v>
      </c>
      <c r="AI41" s="185">
        <v>1.6</v>
      </c>
      <c r="AJ41" s="185">
        <v>3.6</v>
      </c>
      <c r="AK41" s="185">
        <v>17.7</v>
      </c>
      <c r="AL41" s="185">
        <v>10.9</v>
      </c>
      <c r="AM41" s="186">
        <v>17.7</v>
      </c>
      <c r="AN41" s="179"/>
    </row>
    <row r="42" spans="1:41" x14ac:dyDescent="0.2">
      <c r="A42" s="270" t="str">
        <f>'問10-1M（表）'!A42</f>
        <v>50～59歳（n = 318 ）　</v>
      </c>
      <c r="B42" s="32">
        <v>318</v>
      </c>
      <c r="C42" s="29">
        <v>29</v>
      </c>
      <c r="D42" s="30">
        <v>18</v>
      </c>
      <c r="E42" s="30">
        <v>17</v>
      </c>
      <c r="F42" s="30">
        <v>25</v>
      </c>
      <c r="G42" s="30">
        <v>30</v>
      </c>
      <c r="H42" s="30">
        <v>20</v>
      </c>
      <c r="I42" s="30">
        <v>18</v>
      </c>
      <c r="J42" s="30">
        <v>34</v>
      </c>
      <c r="K42" s="30">
        <v>6</v>
      </c>
      <c r="L42" s="30">
        <v>12</v>
      </c>
      <c r="M42" s="30">
        <v>4</v>
      </c>
      <c r="N42" s="30">
        <v>60</v>
      </c>
      <c r="O42" s="30">
        <v>33</v>
      </c>
      <c r="P42" s="30">
        <v>68</v>
      </c>
      <c r="Q42" s="30">
        <v>47</v>
      </c>
      <c r="R42" s="30">
        <v>37</v>
      </c>
      <c r="S42" s="30">
        <v>40</v>
      </c>
      <c r="T42" s="30">
        <v>11</v>
      </c>
      <c r="U42" s="30">
        <v>35</v>
      </c>
      <c r="V42" s="30">
        <v>31</v>
      </c>
      <c r="W42" s="30">
        <v>30</v>
      </c>
      <c r="X42" s="30">
        <v>24</v>
      </c>
      <c r="Y42" s="30">
        <v>21</v>
      </c>
      <c r="Z42" s="30">
        <v>18</v>
      </c>
      <c r="AA42" s="30">
        <v>11</v>
      </c>
      <c r="AB42" s="30">
        <v>35</v>
      </c>
      <c r="AC42" s="30">
        <v>14</v>
      </c>
      <c r="AD42" s="30">
        <v>9</v>
      </c>
      <c r="AE42" s="30">
        <v>49</v>
      </c>
      <c r="AF42" s="30">
        <v>14</v>
      </c>
      <c r="AG42" s="30">
        <v>19</v>
      </c>
      <c r="AH42" s="30">
        <v>5</v>
      </c>
      <c r="AI42" s="30">
        <v>9</v>
      </c>
      <c r="AJ42" s="30">
        <v>9</v>
      </c>
      <c r="AK42" s="30">
        <v>71</v>
      </c>
      <c r="AL42" s="30">
        <v>34</v>
      </c>
      <c r="AM42" s="31">
        <v>64</v>
      </c>
      <c r="AN42" s="5">
        <f>SUM(C42:AM42)</f>
        <v>1011</v>
      </c>
      <c r="AO42" t="str">
        <f>" 50～59歳（n = "&amp;TEXT(B42,"#,###")&amp;"）"</f>
        <v xml:space="preserve"> 50～59歳（n = 318）</v>
      </c>
    </row>
    <row r="43" spans="1:41" x14ac:dyDescent="0.2">
      <c r="A43" s="271"/>
      <c r="B43" s="33">
        <v>100</v>
      </c>
      <c r="C43" s="18">
        <v>9.1</v>
      </c>
      <c r="D43" s="185">
        <v>5.7</v>
      </c>
      <c r="E43" s="185">
        <v>5.3</v>
      </c>
      <c r="F43" s="185">
        <v>7.9</v>
      </c>
      <c r="G43" s="185">
        <v>9.4</v>
      </c>
      <c r="H43" s="185">
        <v>6.3</v>
      </c>
      <c r="I43" s="185">
        <v>5.7</v>
      </c>
      <c r="J43" s="185">
        <v>10.7</v>
      </c>
      <c r="K43" s="185">
        <v>1.9</v>
      </c>
      <c r="L43" s="185">
        <v>3.8</v>
      </c>
      <c r="M43" s="185">
        <v>1.3</v>
      </c>
      <c r="N43" s="185">
        <v>18.899999999999999</v>
      </c>
      <c r="O43" s="185">
        <v>10.4</v>
      </c>
      <c r="P43" s="185">
        <v>21.4</v>
      </c>
      <c r="Q43" s="185">
        <v>14.8</v>
      </c>
      <c r="R43" s="185">
        <v>11.6</v>
      </c>
      <c r="S43" s="185">
        <v>12.6</v>
      </c>
      <c r="T43" s="185">
        <v>3.5</v>
      </c>
      <c r="U43" s="185">
        <v>11</v>
      </c>
      <c r="V43" s="185">
        <v>9.6999999999999993</v>
      </c>
      <c r="W43" s="185">
        <v>9.4</v>
      </c>
      <c r="X43" s="185">
        <v>7.5</v>
      </c>
      <c r="Y43" s="185">
        <v>6.6</v>
      </c>
      <c r="Z43" s="185">
        <v>5.7</v>
      </c>
      <c r="AA43" s="185">
        <v>3.5</v>
      </c>
      <c r="AB43" s="185">
        <v>11</v>
      </c>
      <c r="AC43" s="185">
        <v>4.4000000000000004</v>
      </c>
      <c r="AD43" s="185">
        <v>2.8</v>
      </c>
      <c r="AE43" s="185">
        <v>15.4</v>
      </c>
      <c r="AF43" s="185">
        <v>4.4000000000000004</v>
      </c>
      <c r="AG43" s="185">
        <v>6</v>
      </c>
      <c r="AH43" s="185">
        <v>1.6</v>
      </c>
      <c r="AI43" s="185">
        <v>2.8</v>
      </c>
      <c r="AJ43" s="185">
        <v>2.8</v>
      </c>
      <c r="AK43" s="185">
        <v>22.3</v>
      </c>
      <c r="AL43" s="185">
        <v>10.7</v>
      </c>
      <c r="AM43" s="186">
        <v>20.100000000000001</v>
      </c>
      <c r="AN43" s="179"/>
    </row>
    <row r="44" spans="1:41" x14ac:dyDescent="0.2">
      <c r="A44" s="270" t="str">
        <f>'問10-1M（表）'!A44</f>
        <v>60～69歳（n = 322 ）　</v>
      </c>
      <c r="B44" s="32">
        <v>322</v>
      </c>
      <c r="C44" s="29">
        <v>44</v>
      </c>
      <c r="D44" s="30">
        <v>22</v>
      </c>
      <c r="E44" s="30">
        <v>20</v>
      </c>
      <c r="F44" s="30">
        <v>30</v>
      </c>
      <c r="G44" s="30">
        <v>26</v>
      </c>
      <c r="H44" s="30">
        <v>22</v>
      </c>
      <c r="I44" s="30">
        <v>20</v>
      </c>
      <c r="J44" s="30">
        <v>48</v>
      </c>
      <c r="K44" s="30">
        <v>10</v>
      </c>
      <c r="L44" s="30">
        <v>14</v>
      </c>
      <c r="M44" s="30">
        <v>8</v>
      </c>
      <c r="N44" s="30">
        <v>59</v>
      </c>
      <c r="O44" s="30">
        <v>26</v>
      </c>
      <c r="P44" s="30">
        <v>54</v>
      </c>
      <c r="Q44" s="30">
        <v>36</v>
      </c>
      <c r="R44" s="30">
        <v>33</v>
      </c>
      <c r="S44" s="30">
        <v>42</v>
      </c>
      <c r="T44" s="30">
        <v>10</v>
      </c>
      <c r="U44" s="30">
        <v>32</v>
      </c>
      <c r="V44" s="30">
        <v>35</v>
      </c>
      <c r="W44" s="30">
        <v>18</v>
      </c>
      <c r="X44" s="30">
        <v>18</v>
      </c>
      <c r="Y44" s="30">
        <v>22</v>
      </c>
      <c r="Z44" s="30">
        <v>19</v>
      </c>
      <c r="AA44" s="30">
        <v>18</v>
      </c>
      <c r="AB44" s="30">
        <v>59</v>
      </c>
      <c r="AC44" s="30">
        <v>29</v>
      </c>
      <c r="AD44" s="30">
        <v>19</v>
      </c>
      <c r="AE44" s="30">
        <v>65</v>
      </c>
      <c r="AF44" s="30">
        <v>24</v>
      </c>
      <c r="AG44" s="30">
        <v>20</v>
      </c>
      <c r="AH44" s="30">
        <v>5</v>
      </c>
      <c r="AI44" s="30">
        <v>20</v>
      </c>
      <c r="AJ44" s="30">
        <v>11</v>
      </c>
      <c r="AK44" s="30">
        <v>65</v>
      </c>
      <c r="AL44" s="30">
        <v>39</v>
      </c>
      <c r="AM44" s="31">
        <v>53</v>
      </c>
      <c r="AN44" s="5">
        <f>SUM(C44:AM44)</f>
        <v>1095</v>
      </c>
      <c r="AO44" t="str">
        <f>" 60～69歳（n = "&amp;TEXT(B44,"#,###")&amp;"）"</f>
        <v xml:space="preserve"> 60～69歳（n = 322）</v>
      </c>
    </row>
    <row r="45" spans="1:41" x14ac:dyDescent="0.2">
      <c r="A45" s="271"/>
      <c r="B45" s="33">
        <v>100</v>
      </c>
      <c r="C45" s="18">
        <v>13.7</v>
      </c>
      <c r="D45" s="185">
        <v>6.8</v>
      </c>
      <c r="E45" s="185">
        <v>6.2</v>
      </c>
      <c r="F45" s="185">
        <v>9.3000000000000007</v>
      </c>
      <c r="G45" s="185">
        <v>8.1</v>
      </c>
      <c r="H45" s="185">
        <v>6.8</v>
      </c>
      <c r="I45" s="185">
        <v>6.2</v>
      </c>
      <c r="J45" s="185">
        <v>14.9</v>
      </c>
      <c r="K45" s="185">
        <v>3.1</v>
      </c>
      <c r="L45" s="185">
        <v>4.3</v>
      </c>
      <c r="M45" s="185">
        <v>2.5</v>
      </c>
      <c r="N45" s="185">
        <v>18.3</v>
      </c>
      <c r="O45" s="185">
        <v>8.1</v>
      </c>
      <c r="P45" s="185">
        <v>16.8</v>
      </c>
      <c r="Q45" s="185">
        <v>11.2</v>
      </c>
      <c r="R45" s="185">
        <v>10.199999999999999</v>
      </c>
      <c r="S45" s="185">
        <v>13</v>
      </c>
      <c r="T45" s="185">
        <v>3.1</v>
      </c>
      <c r="U45" s="185">
        <v>9.9</v>
      </c>
      <c r="V45" s="185">
        <v>10.9</v>
      </c>
      <c r="W45" s="185">
        <v>5.6</v>
      </c>
      <c r="X45" s="185">
        <v>5.6</v>
      </c>
      <c r="Y45" s="185">
        <v>6.8</v>
      </c>
      <c r="Z45" s="185">
        <v>5.9</v>
      </c>
      <c r="AA45" s="185">
        <v>5.6</v>
      </c>
      <c r="AB45" s="185">
        <v>18.3</v>
      </c>
      <c r="AC45" s="185">
        <v>9</v>
      </c>
      <c r="AD45" s="185">
        <v>5.9</v>
      </c>
      <c r="AE45" s="185">
        <v>20.2</v>
      </c>
      <c r="AF45" s="185">
        <v>7.5</v>
      </c>
      <c r="AG45" s="185">
        <v>6.2</v>
      </c>
      <c r="AH45" s="185">
        <v>1.6</v>
      </c>
      <c r="AI45" s="185">
        <v>6.2</v>
      </c>
      <c r="AJ45" s="185">
        <v>3.4</v>
      </c>
      <c r="AK45" s="185">
        <v>20.2</v>
      </c>
      <c r="AL45" s="185">
        <v>12.1</v>
      </c>
      <c r="AM45" s="186">
        <v>16.5</v>
      </c>
      <c r="AN45" s="179"/>
    </row>
    <row r="46" spans="1:41" x14ac:dyDescent="0.2">
      <c r="A46" s="270" t="str">
        <f>'問10-1M（表）'!A46</f>
        <v>70歳以上（n = 530 ）　</v>
      </c>
      <c r="B46" s="32">
        <v>530</v>
      </c>
      <c r="C46" s="29">
        <v>62</v>
      </c>
      <c r="D46" s="30">
        <v>21</v>
      </c>
      <c r="E46" s="30">
        <v>34</v>
      </c>
      <c r="F46" s="30">
        <v>35</v>
      </c>
      <c r="G46" s="30">
        <v>35</v>
      </c>
      <c r="H46" s="30">
        <v>24</v>
      </c>
      <c r="I46" s="30">
        <v>40</v>
      </c>
      <c r="J46" s="30">
        <v>63</v>
      </c>
      <c r="K46" s="30">
        <v>15</v>
      </c>
      <c r="L46" s="30">
        <v>19</v>
      </c>
      <c r="M46" s="30">
        <v>10</v>
      </c>
      <c r="N46" s="30">
        <v>118</v>
      </c>
      <c r="O46" s="30">
        <v>37</v>
      </c>
      <c r="P46" s="30">
        <v>86</v>
      </c>
      <c r="Q46" s="30">
        <v>26</v>
      </c>
      <c r="R46" s="30">
        <v>32</v>
      </c>
      <c r="S46" s="30">
        <v>57</v>
      </c>
      <c r="T46" s="30">
        <v>13</v>
      </c>
      <c r="U46" s="30">
        <v>42</v>
      </c>
      <c r="V46" s="30">
        <v>26</v>
      </c>
      <c r="W46" s="30">
        <v>19</v>
      </c>
      <c r="X46" s="30">
        <v>54</v>
      </c>
      <c r="Y46" s="30">
        <v>48</v>
      </c>
      <c r="Z46" s="30">
        <v>39</v>
      </c>
      <c r="AA46" s="30">
        <v>21</v>
      </c>
      <c r="AB46" s="30">
        <v>67</v>
      </c>
      <c r="AC46" s="30">
        <v>41</v>
      </c>
      <c r="AD46" s="30">
        <v>23</v>
      </c>
      <c r="AE46" s="30">
        <v>106</v>
      </c>
      <c r="AF46" s="30">
        <v>26</v>
      </c>
      <c r="AG46" s="30">
        <v>29</v>
      </c>
      <c r="AH46" s="30">
        <v>17</v>
      </c>
      <c r="AI46" s="30">
        <v>16</v>
      </c>
      <c r="AJ46" s="30">
        <v>13</v>
      </c>
      <c r="AK46" s="30">
        <v>105</v>
      </c>
      <c r="AL46" s="30">
        <v>53</v>
      </c>
      <c r="AM46" s="31">
        <v>155</v>
      </c>
      <c r="AN46" s="5">
        <f>SUM(C46:AM46)</f>
        <v>1627</v>
      </c>
      <c r="AO46" t="str">
        <f>" 70歳以上（n = "&amp;TEXT(B46,"#,###")&amp;"）"</f>
        <v xml:space="preserve"> 70歳以上（n = 530）</v>
      </c>
    </row>
    <row r="47" spans="1:41" x14ac:dyDescent="0.2">
      <c r="A47" s="271"/>
      <c r="B47" s="33">
        <v>100</v>
      </c>
      <c r="C47" s="18">
        <v>11.7</v>
      </c>
      <c r="D47" s="185">
        <v>4</v>
      </c>
      <c r="E47" s="185">
        <v>6.4</v>
      </c>
      <c r="F47" s="185">
        <v>6.6</v>
      </c>
      <c r="G47" s="185">
        <v>6.6</v>
      </c>
      <c r="H47" s="185">
        <v>4.5</v>
      </c>
      <c r="I47" s="185">
        <v>7.5</v>
      </c>
      <c r="J47" s="185">
        <v>11.9</v>
      </c>
      <c r="K47" s="185">
        <v>2.8</v>
      </c>
      <c r="L47" s="185">
        <v>3.6</v>
      </c>
      <c r="M47" s="185">
        <v>1.9</v>
      </c>
      <c r="N47" s="185">
        <v>22.3</v>
      </c>
      <c r="O47" s="185">
        <v>7</v>
      </c>
      <c r="P47" s="185">
        <v>16.2</v>
      </c>
      <c r="Q47" s="185">
        <v>4.9000000000000004</v>
      </c>
      <c r="R47" s="185">
        <v>6</v>
      </c>
      <c r="S47" s="185">
        <v>10.8</v>
      </c>
      <c r="T47" s="185">
        <v>2.5</v>
      </c>
      <c r="U47" s="185">
        <v>7.9</v>
      </c>
      <c r="V47" s="185">
        <v>4.9000000000000004</v>
      </c>
      <c r="W47" s="185">
        <v>3.6</v>
      </c>
      <c r="X47" s="185">
        <v>10.199999999999999</v>
      </c>
      <c r="Y47" s="185">
        <v>9.1</v>
      </c>
      <c r="Z47" s="185">
        <v>7.4</v>
      </c>
      <c r="AA47" s="185">
        <v>4</v>
      </c>
      <c r="AB47" s="185">
        <v>12.6</v>
      </c>
      <c r="AC47" s="185">
        <v>7.7</v>
      </c>
      <c r="AD47" s="185">
        <v>4.3</v>
      </c>
      <c r="AE47" s="185">
        <v>20</v>
      </c>
      <c r="AF47" s="185">
        <v>4.9000000000000004</v>
      </c>
      <c r="AG47" s="185">
        <v>5.5</v>
      </c>
      <c r="AH47" s="185">
        <v>3.2</v>
      </c>
      <c r="AI47" s="185">
        <v>3</v>
      </c>
      <c r="AJ47" s="185">
        <v>2.5</v>
      </c>
      <c r="AK47" s="185">
        <v>19.8</v>
      </c>
      <c r="AL47" s="185">
        <v>10</v>
      </c>
      <c r="AM47" s="186">
        <v>29.2</v>
      </c>
      <c r="AN47" s="179"/>
    </row>
    <row r="48" spans="1:41" s="171" customFormat="1" x14ac:dyDescent="0.2">
      <c r="A48" s="172"/>
      <c r="B48" s="170"/>
      <c r="C48" s="170">
        <f t="shared" ref="C48:AL48" si="13">_xlfn.RANK.EQ(C33,$C$33:$AL$33,0)</f>
        <v>10</v>
      </c>
      <c r="D48" s="170">
        <f t="shared" si="13"/>
        <v>27</v>
      </c>
      <c r="E48" s="170">
        <f t="shared" si="13"/>
        <v>19</v>
      </c>
      <c r="F48" s="170">
        <f t="shared" si="13"/>
        <v>18</v>
      </c>
      <c r="G48" s="170">
        <f t="shared" si="13"/>
        <v>14</v>
      </c>
      <c r="H48" s="170">
        <f t="shared" si="13"/>
        <v>24</v>
      </c>
      <c r="I48" s="170">
        <f t="shared" si="13"/>
        <v>23</v>
      </c>
      <c r="J48" s="170">
        <f t="shared" si="13"/>
        <v>8</v>
      </c>
      <c r="K48" s="170">
        <f t="shared" si="13"/>
        <v>34</v>
      </c>
      <c r="L48" s="170">
        <f t="shared" si="13"/>
        <v>29</v>
      </c>
      <c r="M48" s="170">
        <f t="shared" si="13"/>
        <v>36</v>
      </c>
      <c r="N48" s="170">
        <f t="shared" si="13"/>
        <v>3</v>
      </c>
      <c r="O48" s="170">
        <f t="shared" si="13"/>
        <v>15</v>
      </c>
      <c r="P48" s="170">
        <f t="shared" si="13"/>
        <v>2</v>
      </c>
      <c r="Q48" s="170">
        <f t="shared" si="13"/>
        <v>5</v>
      </c>
      <c r="R48" s="170">
        <f t="shared" si="13"/>
        <v>11</v>
      </c>
      <c r="S48" s="170">
        <f t="shared" si="13"/>
        <v>9</v>
      </c>
      <c r="T48" s="170">
        <f t="shared" si="13"/>
        <v>32</v>
      </c>
      <c r="U48" s="170">
        <f t="shared" si="13"/>
        <v>12</v>
      </c>
      <c r="V48" s="170">
        <f t="shared" si="13"/>
        <v>13</v>
      </c>
      <c r="W48" s="170">
        <f t="shared" si="13"/>
        <v>17</v>
      </c>
      <c r="X48" s="170">
        <f t="shared" si="13"/>
        <v>21</v>
      </c>
      <c r="Y48" s="170">
        <f t="shared" si="13"/>
        <v>16</v>
      </c>
      <c r="Z48" s="170">
        <f t="shared" si="13"/>
        <v>26</v>
      </c>
      <c r="AA48" s="170">
        <f t="shared" si="13"/>
        <v>29</v>
      </c>
      <c r="AB48" s="170">
        <f t="shared" si="13"/>
        <v>6</v>
      </c>
      <c r="AC48" s="170">
        <f t="shared" si="13"/>
        <v>25</v>
      </c>
      <c r="AD48" s="170">
        <f t="shared" si="13"/>
        <v>28</v>
      </c>
      <c r="AE48" s="170">
        <f t="shared" si="13"/>
        <v>4</v>
      </c>
      <c r="AF48" s="170">
        <f t="shared" si="13"/>
        <v>22</v>
      </c>
      <c r="AG48" s="170">
        <f t="shared" si="13"/>
        <v>20</v>
      </c>
      <c r="AH48" s="170">
        <f t="shared" si="13"/>
        <v>34</v>
      </c>
      <c r="AI48" s="170">
        <f t="shared" si="13"/>
        <v>31</v>
      </c>
      <c r="AJ48" s="170">
        <f t="shared" si="13"/>
        <v>32</v>
      </c>
      <c r="AK48" s="170">
        <f t="shared" si="13"/>
        <v>1</v>
      </c>
      <c r="AL48" s="170">
        <f t="shared" si="13"/>
        <v>7</v>
      </c>
      <c r="AM48" s="170">
        <v>37</v>
      </c>
      <c r="AN48" s="170"/>
    </row>
    <row r="49" spans="1:40" x14ac:dyDescent="0.2">
      <c r="A49" s="24" t="s">
        <v>2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40" x14ac:dyDescent="0.2">
      <c r="A50" s="6" t="s">
        <v>4</v>
      </c>
      <c r="B50" s="38"/>
      <c r="C50" s="170">
        <v>1</v>
      </c>
      <c r="D50" s="170">
        <v>2</v>
      </c>
      <c r="E50" s="170">
        <v>3</v>
      </c>
      <c r="F50" s="170">
        <v>4</v>
      </c>
      <c r="G50" s="170">
        <v>5</v>
      </c>
      <c r="H50" s="170">
        <v>6</v>
      </c>
      <c r="I50" s="170">
        <v>7</v>
      </c>
      <c r="J50" s="170">
        <v>8</v>
      </c>
      <c r="K50" s="170">
        <v>9</v>
      </c>
      <c r="L50" s="170">
        <v>10</v>
      </c>
      <c r="M50" s="170">
        <v>11</v>
      </c>
      <c r="N50" s="170">
        <v>12</v>
      </c>
      <c r="O50" s="170">
        <v>13</v>
      </c>
      <c r="P50" s="170">
        <v>14</v>
      </c>
      <c r="Q50" s="170">
        <v>15</v>
      </c>
      <c r="R50" s="170">
        <v>16</v>
      </c>
      <c r="S50" s="170">
        <v>17</v>
      </c>
      <c r="T50" s="170">
        <v>18</v>
      </c>
      <c r="U50" s="170">
        <v>19</v>
      </c>
      <c r="V50" s="170">
        <v>20</v>
      </c>
      <c r="W50" s="170">
        <v>21</v>
      </c>
      <c r="X50" s="170">
        <v>22</v>
      </c>
      <c r="Y50" s="170">
        <v>23</v>
      </c>
      <c r="Z50" s="170">
        <v>24</v>
      </c>
      <c r="AA50" s="170">
        <v>25</v>
      </c>
      <c r="AB50" s="170">
        <v>26</v>
      </c>
      <c r="AC50" s="170">
        <v>27</v>
      </c>
      <c r="AD50" s="170">
        <v>28</v>
      </c>
      <c r="AE50" s="170">
        <v>29</v>
      </c>
      <c r="AF50" s="170">
        <v>30</v>
      </c>
      <c r="AG50" s="170">
        <v>31</v>
      </c>
      <c r="AH50" s="170">
        <v>32</v>
      </c>
      <c r="AI50" s="170">
        <v>32</v>
      </c>
      <c r="AJ50" s="173">
        <v>34</v>
      </c>
      <c r="AK50" s="173">
        <v>35</v>
      </c>
      <c r="AL50" s="173">
        <v>36</v>
      </c>
      <c r="AM50" s="173">
        <v>37</v>
      </c>
    </row>
    <row r="51" spans="1:40" ht="64.8" x14ac:dyDescent="0.2">
      <c r="A51" s="10" t="s">
        <v>59</v>
      </c>
      <c r="B51" s="47" t="s">
        <v>156</v>
      </c>
      <c r="C51" s="48" t="s">
        <v>318</v>
      </c>
      <c r="D51" s="49" t="s">
        <v>339</v>
      </c>
      <c r="E51" s="203" t="s">
        <v>341</v>
      </c>
      <c r="F51" s="203" t="s">
        <v>324</v>
      </c>
      <c r="G51" s="203" t="s">
        <v>338</v>
      </c>
      <c r="H51" s="49" t="s">
        <v>327</v>
      </c>
      <c r="I51" s="203" t="s">
        <v>317</v>
      </c>
      <c r="J51" s="203" t="s">
        <v>345</v>
      </c>
      <c r="K51" s="203" t="s">
        <v>336</v>
      </c>
      <c r="L51" s="203" t="s">
        <v>352</v>
      </c>
      <c r="M51" s="203" t="s">
        <v>337</v>
      </c>
      <c r="N51" s="203" t="s">
        <v>334</v>
      </c>
      <c r="O51" s="49" t="s">
        <v>333</v>
      </c>
      <c r="P51" s="203" t="s">
        <v>348</v>
      </c>
      <c r="Q51" s="203" t="s">
        <v>340</v>
      </c>
      <c r="R51" s="203" t="s">
        <v>330</v>
      </c>
      <c r="S51" s="49" t="s">
        <v>280</v>
      </c>
      <c r="T51" s="203" t="s">
        <v>306</v>
      </c>
      <c r="U51" s="203" t="s">
        <v>366</v>
      </c>
      <c r="V51" s="203" t="s">
        <v>301</v>
      </c>
      <c r="W51" s="49" t="s">
        <v>285</v>
      </c>
      <c r="X51" s="203" t="s">
        <v>304</v>
      </c>
      <c r="Y51" s="49" t="s">
        <v>302</v>
      </c>
      <c r="Z51" s="203" t="s">
        <v>309</v>
      </c>
      <c r="AA51" s="203" t="s">
        <v>310</v>
      </c>
      <c r="AB51" s="203" t="s">
        <v>294</v>
      </c>
      <c r="AC51" s="203" t="s">
        <v>308</v>
      </c>
      <c r="AD51" s="203" t="s">
        <v>297</v>
      </c>
      <c r="AE51" s="203" t="s">
        <v>300</v>
      </c>
      <c r="AF51" s="203" t="s">
        <v>284</v>
      </c>
      <c r="AG51" s="203" t="s">
        <v>299</v>
      </c>
      <c r="AH51" s="203" t="s">
        <v>289</v>
      </c>
      <c r="AI51" s="203" t="s">
        <v>369</v>
      </c>
      <c r="AJ51" s="203" t="s">
        <v>295</v>
      </c>
      <c r="AK51" s="203" t="s">
        <v>307</v>
      </c>
      <c r="AL51" s="49" t="s">
        <v>281</v>
      </c>
      <c r="AM51" s="240" t="s">
        <v>0</v>
      </c>
      <c r="AN51" s="5" t="s">
        <v>117</v>
      </c>
    </row>
    <row r="52" spans="1:40" x14ac:dyDescent="0.2">
      <c r="A52" s="270" t="str">
        <f>A32</f>
        <v>全体（n = 1,699 ）　</v>
      </c>
      <c r="B52" s="215">
        <f>B32</f>
        <v>1699</v>
      </c>
      <c r="C52" s="109">
        <v>350</v>
      </c>
      <c r="D52" s="110">
        <v>338</v>
      </c>
      <c r="E52" s="110">
        <v>300</v>
      </c>
      <c r="F52" s="110">
        <v>291</v>
      </c>
      <c r="G52" s="110">
        <v>258</v>
      </c>
      <c r="H52" s="110">
        <v>210</v>
      </c>
      <c r="I52" s="110">
        <v>194</v>
      </c>
      <c r="J52" s="110">
        <v>191</v>
      </c>
      <c r="K52" s="110">
        <v>187</v>
      </c>
      <c r="L52" s="110">
        <v>181</v>
      </c>
      <c r="M52" s="110">
        <v>157</v>
      </c>
      <c r="N52" s="110">
        <v>152</v>
      </c>
      <c r="O52" s="110">
        <v>146</v>
      </c>
      <c r="P52" s="110">
        <v>143</v>
      </c>
      <c r="Q52" s="110">
        <v>136</v>
      </c>
      <c r="R52" s="110">
        <v>135</v>
      </c>
      <c r="S52" s="110">
        <v>132</v>
      </c>
      <c r="T52" s="110">
        <v>128</v>
      </c>
      <c r="U52" s="110">
        <v>121</v>
      </c>
      <c r="V52" s="142">
        <v>119</v>
      </c>
      <c r="W52" s="110">
        <v>114</v>
      </c>
      <c r="X52" s="110">
        <v>107</v>
      </c>
      <c r="Y52" s="110">
        <v>98</v>
      </c>
      <c r="Z52" s="110">
        <v>95</v>
      </c>
      <c r="AA52" s="110">
        <v>94</v>
      </c>
      <c r="AB52" s="110">
        <v>92</v>
      </c>
      <c r="AC52" s="110">
        <v>89</v>
      </c>
      <c r="AD52" s="110">
        <v>68</v>
      </c>
      <c r="AE52" s="110">
        <v>58</v>
      </c>
      <c r="AF52" s="110">
        <v>58</v>
      </c>
      <c r="AG52" s="110">
        <v>56</v>
      </c>
      <c r="AH52" s="110">
        <v>50</v>
      </c>
      <c r="AI52" s="110">
        <v>50</v>
      </c>
      <c r="AJ52" s="110">
        <v>45</v>
      </c>
      <c r="AK52" s="110">
        <v>44</v>
      </c>
      <c r="AL52" s="110">
        <v>35</v>
      </c>
      <c r="AM52" s="112">
        <v>372</v>
      </c>
      <c r="AN52" s="5">
        <f>SUM(C52:AM52)</f>
        <v>5394</v>
      </c>
    </row>
    <row r="53" spans="1:40" x14ac:dyDescent="0.2">
      <c r="A53" s="271"/>
      <c r="B53" s="102">
        <f t="shared" ref="B53:B67" si="14">B33</f>
        <v>100</v>
      </c>
      <c r="C53" s="113">
        <v>20.6</v>
      </c>
      <c r="D53" s="114">
        <v>19.899999999999999</v>
      </c>
      <c r="E53" s="114">
        <v>17.7</v>
      </c>
      <c r="F53" s="114">
        <v>17.100000000000001</v>
      </c>
      <c r="G53" s="114">
        <v>15.2</v>
      </c>
      <c r="H53" s="114">
        <v>12.4</v>
      </c>
      <c r="I53" s="114">
        <v>11.4</v>
      </c>
      <c r="J53" s="114">
        <v>11.2</v>
      </c>
      <c r="K53" s="114">
        <v>11</v>
      </c>
      <c r="L53" s="114">
        <v>10.7</v>
      </c>
      <c r="M53" s="114">
        <v>9.1999999999999993</v>
      </c>
      <c r="N53" s="114">
        <v>8.9</v>
      </c>
      <c r="O53" s="114">
        <v>8.6</v>
      </c>
      <c r="P53" s="114">
        <v>8.4</v>
      </c>
      <c r="Q53" s="114">
        <v>8</v>
      </c>
      <c r="R53" s="114">
        <v>7.9</v>
      </c>
      <c r="S53" s="114">
        <v>7.8</v>
      </c>
      <c r="T53" s="114">
        <v>7.5</v>
      </c>
      <c r="U53" s="114">
        <v>7.1</v>
      </c>
      <c r="V53" s="130">
        <v>7</v>
      </c>
      <c r="W53" s="114">
        <v>6.7</v>
      </c>
      <c r="X53" s="114">
        <v>6.3</v>
      </c>
      <c r="Y53" s="114">
        <v>5.8</v>
      </c>
      <c r="Z53" s="114">
        <v>5.6</v>
      </c>
      <c r="AA53" s="114">
        <v>5.5</v>
      </c>
      <c r="AB53" s="114">
        <v>5.4</v>
      </c>
      <c r="AC53" s="114">
        <v>5.2</v>
      </c>
      <c r="AD53" s="114">
        <v>4</v>
      </c>
      <c r="AE53" s="114">
        <v>3.4</v>
      </c>
      <c r="AF53" s="114">
        <v>3.4</v>
      </c>
      <c r="AG53" s="114">
        <v>3.3</v>
      </c>
      <c r="AH53" s="114">
        <v>2.9</v>
      </c>
      <c r="AI53" s="114">
        <v>2.9</v>
      </c>
      <c r="AJ53" s="114">
        <v>2.6</v>
      </c>
      <c r="AK53" s="114">
        <v>2.6</v>
      </c>
      <c r="AL53" s="114">
        <v>2.1</v>
      </c>
      <c r="AM53" s="116">
        <v>21.9</v>
      </c>
      <c r="AN53" s="179"/>
    </row>
    <row r="54" spans="1:40" x14ac:dyDescent="0.2">
      <c r="A54" s="270" t="str">
        <f>A34</f>
        <v>18～19歳（n = 22 ）　</v>
      </c>
      <c r="B54" s="101">
        <f t="shared" si="14"/>
        <v>22</v>
      </c>
      <c r="C54" s="117">
        <v>7</v>
      </c>
      <c r="D54" s="118">
        <v>9</v>
      </c>
      <c r="E54" s="118">
        <v>2</v>
      </c>
      <c r="F54" s="118">
        <v>3</v>
      </c>
      <c r="G54" s="118">
        <v>5</v>
      </c>
      <c r="H54" s="118">
        <v>1</v>
      </c>
      <c r="I54" s="118">
        <v>2</v>
      </c>
      <c r="J54" s="118">
        <v>4</v>
      </c>
      <c r="K54" s="118">
        <v>0</v>
      </c>
      <c r="L54" s="118">
        <v>4</v>
      </c>
      <c r="M54" s="118">
        <v>0</v>
      </c>
      <c r="N54" s="118">
        <v>3</v>
      </c>
      <c r="O54" s="118">
        <v>1</v>
      </c>
      <c r="P54" s="118">
        <v>4</v>
      </c>
      <c r="Q54" s="118">
        <v>1</v>
      </c>
      <c r="R54" s="118">
        <v>0</v>
      </c>
      <c r="S54" s="118">
        <v>2</v>
      </c>
      <c r="T54" s="118">
        <v>3</v>
      </c>
      <c r="U54" s="118">
        <v>4</v>
      </c>
      <c r="V54" s="129">
        <v>5</v>
      </c>
      <c r="W54" s="118">
        <v>1</v>
      </c>
      <c r="X54" s="118">
        <v>3</v>
      </c>
      <c r="Y54" s="118">
        <v>4</v>
      </c>
      <c r="Z54" s="118">
        <v>3</v>
      </c>
      <c r="AA54" s="118">
        <v>0</v>
      </c>
      <c r="AB54" s="118">
        <v>0</v>
      </c>
      <c r="AC54" s="118">
        <v>2</v>
      </c>
      <c r="AD54" s="118">
        <v>1</v>
      </c>
      <c r="AE54" s="118">
        <v>1</v>
      </c>
      <c r="AF54" s="118">
        <v>0</v>
      </c>
      <c r="AG54" s="118">
        <v>2</v>
      </c>
      <c r="AH54" s="118">
        <v>0</v>
      </c>
      <c r="AI54" s="118">
        <v>1</v>
      </c>
      <c r="AJ54" s="118">
        <v>1</v>
      </c>
      <c r="AK54" s="118">
        <v>1</v>
      </c>
      <c r="AL54" s="118">
        <v>1</v>
      </c>
      <c r="AM54" s="119">
        <v>1</v>
      </c>
      <c r="AN54" s="5">
        <f>SUM(C54:AM54)</f>
        <v>82</v>
      </c>
    </row>
    <row r="55" spans="1:40" x14ac:dyDescent="0.2">
      <c r="A55" s="271"/>
      <c r="B55" s="102">
        <f t="shared" si="14"/>
        <v>100</v>
      </c>
      <c r="C55" s="113">
        <v>31.8</v>
      </c>
      <c r="D55" s="114">
        <v>40.9</v>
      </c>
      <c r="E55" s="114">
        <v>9.1</v>
      </c>
      <c r="F55" s="114">
        <v>13.6</v>
      </c>
      <c r="G55" s="114">
        <v>22.7</v>
      </c>
      <c r="H55" s="114">
        <v>4.5</v>
      </c>
      <c r="I55" s="114">
        <v>9.1</v>
      </c>
      <c r="J55" s="114">
        <v>18.2</v>
      </c>
      <c r="K55" s="114">
        <v>0</v>
      </c>
      <c r="L55" s="114">
        <v>18.2</v>
      </c>
      <c r="M55" s="114">
        <v>0</v>
      </c>
      <c r="N55" s="114">
        <v>13.6</v>
      </c>
      <c r="O55" s="114">
        <v>4.5</v>
      </c>
      <c r="P55" s="114">
        <v>18.2</v>
      </c>
      <c r="Q55" s="114">
        <v>4.5</v>
      </c>
      <c r="R55" s="114">
        <v>0</v>
      </c>
      <c r="S55" s="114">
        <v>9.1</v>
      </c>
      <c r="T55" s="114">
        <v>13.6</v>
      </c>
      <c r="U55" s="114">
        <v>18.2</v>
      </c>
      <c r="V55" s="130">
        <v>22.7</v>
      </c>
      <c r="W55" s="114">
        <v>4.5</v>
      </c>
      <c r="X55" s="114">
        <v>13.6</v>
      </c>
      <c r="Y55" s="114">
        <v>18.2</v>
      </c>
      <c r="Z55" s="114">
        <v>13.6</v>
      </c>
      <c r="AA55" s="114">
        <v>0</v>
      </c>
      <c r="AB55" s="114">
        <v>0</v>
      </c>
      <c r="AC55" s="114">
        <v>9.1</v>
      </c>
      <c r="AD55" s="114">
        <v>4.5</v>
      </c>
      <c r="AE55" s="114">
        <v>4.5</v>
      </c>
      <c r="AF55" s="114">
        <v>0</v>
      </c>
      <c r="AG55" s="114">
        <v>9.1</v>
      </c>
      <c r="AH55" s="114">
        <v>0</v>
      </c>
      <c r="AI55" s="114">
        <v>4.5</v>
      </c>
      <c r="AJ55" s="114">
        <v>4.5</v>
      </c>
      <c r="AK55" s="114">
        <v>4.5</v>
      </c>
      <c r="AL55" s="114">
        <v>4.5</v>
      </c>
      <c r="AM55" s="116">
        <v>4.5</v>
      </c>
      <c r="AN55" s="179"/>
    </row>
    <row r="56" spans="1:40" x14ac:dyDescent="0.2">
      <c r="A56" s="270" t="str">
        <f>A36</f>
        <v>20～29歳（n = 83 ）　</v>
      </c>
      <c r="B56" s="101">
        <f t="shared" si="14"/>
        <v>83</v>
      </c>
      <c r="C56" s="117">
        <v>20</v>
      </c>
      <c r="D56" s="118">
        <v>22</v>
      </c>
      <c r="E56" s="118">
        <v>7</v>
      </c>
      <c r="F56" s="118">
        <v>16</v>
      </c>
      <c r="G56" s="118">
        <v>23</v>
      </c>
      <c r="H56" s="118">
        <v>5</v>
      </c>
      <c r="I56" s="118">
        <v>17</v>
      </c>
      <c r="J56" s="118">
        <v>7</v>
      </c>
      <c r="K56" s="118">
        <v>8</v>
      </c>
      <c r="L56" s="118">
        <v>10</v>
      </c>
      <c r="M56" s="118">
        <v>8</v>
      </c>
      <c r="N56" s="118">
        <v>6</v>
      </c>
      <c r="O56" s="118">
        <v>11</v>
      </c>
      <c r="P56" s="118">
        <v>9</v>
      </c>
      <c r="Q56" s="118">
        <v>4</v>
      </c>
      <c r="R56" s="118">
        <v>9</v>
      </c>
      <c r="S56" s="118">
        <v>8</v>
      </c>
      <c r="T56" s="118">
        <v>3</v>
      </c>
      <c r="U56" s="118">
        <v>6</v>
      </c>
      <c r="V56" s="129">
        <v>5</v>
      </c>
      <c r="W56" s="118">
        <v>4</v>
      </c>
      <c r="X56" s="118">
        <v>5</v>
      </c>
      <c r="Y56" s="118">
        <v>1</v>
      </c>
      <c r="Z56" s="118">
        <v>2</v>
      </c>
      <c r="AA56" s="118">
        <v>1</v>
      </c>
      <c r="AB56" s="118">
        <v>2</v>
      </c>
      <c r="AC56" s="118">
        <v>5</v>
      </c>
      <c r="AD56" s="118">
        <v>3</v>
      </c>
      <c r="AE56" s="118">
        <v>1</v>
      </c>
      <c r="AF56" s="118">
        <v>0</v>
      </c>
      <c r="AG56" s="118">
        <v>2</v>
      </c>
      <c r="AH56" s="118">
        <v>4</v>
      </c>
      <c r="AI56" s="118">
        <v>5</v>
      </c>
      <c r="AJ56" s="118">
        <v>3</v>
      </c>
      <c r="AK56" s="118">
        <v>4</v>
      </c>
      <c r="AL56" s="118">
        <v>0</v>
      </c>
      <c r="AM56" s="119">
        <v>11</v>
      </c>
      <c r="AN56" s="5">
        <f>SUM(C56:AM56)</f>
        <v>257</v>
      </c>
    </row>
    <row r="57" spans="1:40" x14ac:dyDescent="0.2">
      <c r="A57" s="271"/>
      <c r="B57" s="102">
        <f t="shared" si="14"/>
        <v>100</v>
      </c>
      <c r="C57" s="113">
        <v>24.1</v>
      </c>
      <c r="D57" s="114">
        <v>26.5</v>
      </c>
      <c r="E57" s="114">
        <v>8.4</v>
      </c>
      <c r="F57" s="114">
        <v>19.3</v>
      </c>
      <c r="G57" s="114">
        <v>27.7</v>
      </c>
      <c r="H57" s="114">
        <v>6</v>
      </c>
      <c r="I57" s="114">
        <v>20.5</v>
      </c>
      <c r="J57" s="114">
        <v>8.4</v>
      </c>
      <c r="K57" s="114">
        <v>9.6</v>
      </c>
      <c r="L57" s="114">
        <v>12</v>
      </c>
      <c r="M57" s="114">
        <v>9.6</v>
      </c>
      <c r="N57" s="114">
        <v>7.2</v>
      </c>
      <c r="O57" s="114">
        <v>13.3</v>
      </c>
      <c r="P57" s="114">
        <v>10.8</v>
      </c>
      <c r="Q57" s="114">
        <v>4.8</v>
      </c>
      <c r="R57" s="114">
        <v>10.8</v>
      </c>
      <c r="S57" s="114">
        <v>9.6</v>
      </c>
      <c r="T57" s="114">
        <v>3.6</v>
      </c>
      <c r="U57" s="114">
        <v>7.2</v>
      </c>
      <c r="V57" s="130">
        <v>6</v>
      </c>
      <c r="W57" s="114">
        <v>4.8</v>
      </c>
      <c r="X57" s="114">
        <v>6</v>
      </c>
      <c r="Y57" s="114">
        <v>1.2</v>
      </c>
      <c r="Z57" s="114">
        <v>2.4</v>
      </c>
      <c r="AA57" s="114">
        <v>1.2</v>
      </c>
      <c r="AB57" s="114">
        <v>2.4</v>
      </c>
      <c r="AC57" s="114">
        <v>6</v>
      </c>
      <c r="AD57" s="114">
        <v>3.6</v>
      </c>
      <c r="AE57" s="114">
        <v>1.2</v>
      </c>
      <c r="AF57" s="114">
        <v>0</v>
      </c>
      <c r="AG57" s="114">
        <v>2.4</v>
      </c>
      <c r="AH57" s="114">
        <v>4.8</v>
      </c>
      <c r="AI57" s="114">
        <v>6</v>
      </c>
      <c r="AJ57" s="114">
        <v>3.6</v>
      </c>
      <c r="AK57" s="114">
        <v>4.8</v>
      </c>
      <c r="AL57" s="114">
        <v>0</v>
      </c>
      <c r="AM57" s="116">
        <v>13.3</v>
      </c>
      <c r="AN57" s="179"/>
    </row>
    <row r="58" spans="1:40" x14ac:dyDescent="0.2">
      <c r="A58" s="270" t="str">
        <f>A38</f>
        <v>30～39歳（n = 142 ）　</v>
      </c>
      <c r="B58" s="101">
        <f t="shared" si="14"/>
        <v>142</v>
      </c>
      <c r="C58" s="117">
        <v>34</v>
      </c>
      <c r="D58" s="118">
        <v>45</v>
      </c>
      <c r="E58" s="118">
        <v>19</v>
      </c>
      <c r="F58" s="118">
        <v>16</v>
      </c>
      <c r="G58" s="118">
        <v>52</v>
      </c>
      <c r="H58" s="118">
        <v>16</v>
      </c>
      <c r="I58" s="118">
        <v>20</v>
      </c>
      <c r="J58" s="118">
        <v>11</v>
      </c>
      <c r="K58" s="118">
        <v>13</v>
      </c>
      <c r="L58" s="118">
        <v>11</v>
      </c>
      <c r="M58" s="118">
        <v>20</v>
      </c>
      <c r="N58" s="118">
        <v>10</v>
      </c>
      <c r="O58" s="118">
        <v>14</v>
      </c>
      <c r="P58" s="118">
        <v>9</v>
      </c>
      <c r="Q58" s="118">
        <v>12</v>
      </c>
      <c r="R58" s="118">
        <v>17</v>
      </c>
      <c r="S58" s="118">
        <v>15</v>
      </c>
      <c r="T58" s="118">
        <v>9</v>
      </c>
      <c r="U58" s="118">
        <v>19</v>
      </c>
      <c r="V58" s="129">
        <v>16</v>
      </c>
      <c r="W58" s="118">
        <v>5</v>
      </c>
      <c r="X58" s="118">
        <v>11</v>
      </c>
      <c r="Y58" s="118">
        <v>5</v>
      </c>
      <c r="Z58" s="118">
        <v>9</v>
      </c>
      <c r="AA58" s="118">
        <v>1</v>
      </c>
      <c r="AB58" s="118">
        <v>3</v>
      </c>
      <c r="AC58" s="118">
        <v>7</v>
      </c>
      <c r="AD58" s="118">
        <v>6</v>
      </c>
      <c r="AE58" s="118">
        <v>6</v>
      </c>
      <c r="AF58" s="118">
        <v>2</v>
      </c>
      <c r="AG58" s="118">
        <v>3</v>
      </c>
      <c r="AH58" s="118">
        <v>2</v>
      </c>
      <c r="AI58" s="118">
        <v>1</v>
      </c>
      <c r="AJ58" s="118">
        <v>4</v>
      </c>
      <c r="AK58" s="118">
        <v>5</v>
      </c>
      <c r="AL58" s="118">
        <v>3</v>
      </c>
      <c r="AM58" s="119">
        <v>23</v>
      </c>
      <c r="AN58" s="5">
        <f>SUM(C58:AM58)</f>
        <v>474</v>
      </c>
    </row>
    <row r="59" spans="1:40" x14ac:dyDescent="0.2">
      <c r="A59" s="271"/>
      <c r="B59" s="102">
        <f t="shared" si="14"/>
        <v>100</v>
      </c>
      <c r="C59" s="113">
        <v>23.9</v>
      </c>
      <c r="D59" s="114">
        <v>31.7</v>
      </c>
      <c r="E59" s="114">
        <v>13.4</v>
      </c>
      <c r="F59" s="114">
        <v>11.3</v>
      </c>
      <c r="G59" s="114">
        <v>36.6</v>
      </c>
      <c r="H59" s="114">
        <v>11.3</v>
      </c>
      <c r="I59" s="114">
        <v>14.1</v>
      </c>
      <c r="J59" s="114">
        <v>7.7</v>
      </c>
      <c r="K59" s="114">
        <v>9.1999999999999993</v>
      </c>
      <c r="L59" s="114">
        <v>7.7</v>
      </c>
      <c r="M59" s="114">
        <v>14.1</v>
      </c>
      <c r="N59" s="114">
        <v>7</v>
      </c>
      <c r="O59" s="114">
        <v>9.9</v>
      </c>
      <c r="P59" s="114">
        <v>6.3</v>
      </c>
      <c r="Q59" s="114">
        <v>8.5</v>
      </c>
      <c r="R59" s="114">
        <v>12</v>
      </c>
      <c r="S59" s="114">
        <v>10.6</v>
      </c>
      <c r="T59" s="114">
        <v>6.3</v>
      </c>
      <c r="U59" s="114">
        <v>13.4</v>
      </c>
      <c r="V59" s="130">
        <v>11.3</v>
      </c>
      <c r="W59" s="114">
        <v>3.5</v>
      </c>
      <c r="X59" s="114">
        <v>7.7</v>
      </c>
      <c r="Y59" s="114">
        <v>3.5</v>
      </c>
      <c r="Z59" s="114">
        <v>6.3</v>
      </c>
      <c r="AA59" s="114">
        <v>0.7</v>
      </c>
      <c r="AB59" s="114">
        <v>2.1</v>
      </c>
      <c r="AC59" s="114">
        <v>4.9000000000000004</v>
      </c>
      <c r="AD59" s="114">
        <v>4.2</v>
      </c>
      <c r="AE59" s="114">
        <v>4.2</v>
      </c>
      <c r="AF59" s="114">
        <v>1.4</v>
      </c>
      <c r="AG59" s="114">
        <v>2.1</v>
      </c>
      <c r="AH59" s="114">
        <v>1.4</v>
      </c>
      <c r="AI59" s="114">
        <v>0.7</v>
      </c>
      <c r="AJ59" s="114">
        <v>2.8</v>
      </c>
      <c r="AK59" s="114">
        <v>3.5</v>
      </c>
      <c r="AL59" s="114">
        <v>2.1</v>
      </c>
      <c r="AM59" s="116">
        <v>16.2</v>
      </c>
      <c r="AN59" s="179"/>
    </row>
    <row r="60" spans="1:40" x14ac:dyDescent="0.2">
      <c r="A60" s="270" t="str">
        <f>A40</f>
        <v>40～49歳（n = 248 ）　</v>
      </c>
      <c r="B60" s="101">
        <f t="shared" si="14"/>
        <v>248</v>
      </c>
      <c r="C60" s="117">
        <v>44</v>
      </c>
      <c r="D60" s="118">
        <v>50</v>
      </c>
      <c r="E60" s="118">
        <v>30</v>
      </c>
      <c r="F60" s="118">
        <v>34</v>
      </c>
      <c r="G60" s="118">
        <v>66</v>
      </c>
      <c r="H60" s="118">
        <v>25</v>
      </c>
      <c r="I60" s="118">
        <v>27</v>
      </c>
      <c r="J60" s="118">
        <v>22</v>
      </c>
      <c r="K60" s="118">
        <v>25</v>
      </c>
      <c r="L60" s="118">
        <v>19</v>
      </c>
      <c r="M60" s="118">
        <v>25</v>
      </c>
      <c r="N60" s="118">
        <v>22</v>
      </c>
      <c r="O60" s="118">
        <v>25</v>
      </c>
      <c r="P60" s="118">
        <v>28</v>
      </c>
      <c r="Q60" s="118">
        <v>22</v>
      </c>
      <c r="R60" s="118">
        <v>18</v>
      </c>
      <c r="S60" s="118">
        <v>39</v>
      </c>
      <c r="T60" s="118">
        <v>20</v>
      </c>
      <c r="U60" s="118">
        <v>20</v>
      </c>
      <c r="V60" s="129">
        <v>24</v>
      </c>
      <c r="W60" s="118">
        <v>8</v>
      </c>
      <c r="X60" s="118">
        <v>24</v>
      </c>
      <c r="Y60" s="118">
        <v>10</v>
      </c>
      <c r="Z60" s="118">
        <v>15</v>
      </c>
      <c r="AA60" s="118">
        <v>8</v>
      </c>
      <c r="AB60" s="118">
        <v>10</v>
      </c>
      <c r="AC60" s="118">
        <v>12</v>
      </c>
      <c r="AD60" s="118">
        <v>6</v>
      </c>
      <c r="AE60" s="118">
        <v>4</v>
      </c>
      <c r="AF60" s="118">
        <v>5</v>
      </c>
      <c r="AG60" s="118">
        <v>4</v>
      </c>
      <c r="AH60" s="118">
        <v>9</v>
      </c>
      <c r="AI60" s="118">
        <v>9</v>
      </c>
      <c r="AJ60" s="118">
        <v>10</v>
      </c>
      <c r="AK60" s="118">
        <v>3</v>
      </c>
      <c r="AL60" s="118">
        <v>9</v>
      </c>
      <c r="AM60" s="119">
        <v>44</v>
      </c>
      <c r="AN60" s="5">
        <f>SUM(C60:AM60)</f>
        <v>775</v>
      </c>
    </row>
    <row r="61" spans="1:40" x14ac:dyDescent="0.2">
      <c r="A61" s="271"/>
      <c r="B61" s="102">
        <f t="shared" si="14"/>
        <v>100</v>
      </c>
      <c r="C61" s="113">
        <v>17.7</v>
      </c>
      <c r="D61" s="114">
        <v>20.2</v>
      </c>
      <c r="E61" s="114">
        <v>12.1</v>
      </c>
      <c r="F61" s="114">
        <v>13.7</v>
      </c>
      <c r="G61" s="114">
        <v>26.6</v>
      </c>
      <c r="H61" s="114">
        <v>10.1</v>
      </c>
      <c r="I61" s="114">
        <v>10.9</v>
      </c>
      <c r="J61" s="114">
        <v>8.9</v>
      </c>
      <c r="K61" s="114">
        <v>10.1</v>
      </c>
      <c r="L61" s="114">
        <v>7.7</v>
      </c>
      <c r="M61" s="114">
        <v>10.1</v>
      </c>
      <c r="N61" s="114">
        <v>8.9</v>
      </c>
      <c r="O61" s="114">
        <v>10.1</v>
      </c>
      <c r="P61" s="114">
        <v>11.3</v>
      </c>
      <c r="Q61" s="114">
        <v>8.9</v>
      </c>
      <c r="R61" s="114">
        <v>7.3</v>
      </c>
      <c r="S61" s="114">
        <v>15.7</v>
      </c>
      <c r="T61" s="114">
        <v>8.1</v>
      </c>
      <c r="U61" s="114">
        <v>8.1</v>
      </c>
      <c r="V61" s="130">
        <v>9.6999999999999993</v>
      </c>
      <c r="W61" s="114">
        <v>3.2</v>
      </c>
      <c r="X61" s="114">
        <v>9.6999999999999993</v>
      </c>
      <c r="Y61" s="114">
        <v>4</v>
      </c>
      <c r="Z61" s="114">
        <v>6</v>
      </c>
      <c r="AA61" s="114">
        <v>3.2</v>
      </c>
      <c r="AB61" s="114">
        <v>4</v>
      </c>
      <c r="AC61" s="114">
        <v>4.8</v>
      </c>
      <c r="AD61" s="114">
        <v>2.4</v>
      </c>
      <c r="AE61" s="114">
        <v>1.6</v>
      </c>
      <c r="AF61" s="114">
        <v>2</v>
      </c>
      <c r="AG61" s="114">
        <v>1.6</v>
      </c>
      <c r="AH61" s="114">
        <v>3.6</v>
      </c>
      <c r="AI61" s="114">
        <v>3.6</v>
      </c>
      <c r="AJ61" s="114">
        <v>4</v>
      </c>
      <c r="AK61" s="114">
        <v>1.2</v>
      </c>
      <c r="AL61" s="114">
        <v>3.6</v>
      </c>
      <c r="AM61" s="116">
        <v>17.7</v>
      </c>
      <c r="AN61" s="179"/>
    </row>
    <row r="62" spans="1:40" x14ac:dyDescent="0.2">
      <c r="A62" s="270" t="str">
        <f>A42</f>
        <v>50～59歳（n = 318 ）　</v>
      </c>
      <c r="B62" s="101">
        <f t="shared" si="14"/>
        <v>318</v>
      </c>
      <c r="C62" s="117">
        <v>71</v>
      </c>
      <c r="D62" s="118">
        <v>68</v>
      </c>
      <c r="E62" s="118">
        <v>60</v>
      </c>
      <c r="F62" s="118">
        <v>49</v>
      </c>
      <c r="G62" s="118">
        <v>47</v>
      </c>
      <c r="H62" s="118">
        <v>35</v>
      </c>
      <c r="I62" s="118">
        <v>34</v>
      </c>
      <c r="J62" s="118">
        <v>34</v>
      </c>
      <c r="K62" s="118">
        <v>40</v>
      </c>
      <c r="L62" s="118">
        <v>29</v>
      </c>
      <c r="M62" s="118">
        <v>37</v>
      </c>
      <c r="N62" s="118">
        <v>35</v>
      </c>
      <c r="O62" s="118">
        <v>31</v>
      </c>
      <c r="P62" s="118">
        <v>30</v>
      </c>
      <c r="Q62" s="118">
        <v>33</v>
      </c>
      <c r="R62" s="118">
        <v>21</v>
      </c>
      <c r="S62" s="118">
        <v>30</v>
      </c>
      <c r="T62" s="118">
        <v>25</v>
      </c>
      <c r="U62" s="118">
        <v>17</v>
      </c>
      <c r="V62" s="129">
        <v>19</v>
      </c>
      <c r="W62" s="118">
        <v>24</v>
      </c>
      <c r="X62" s="118">
        <v>14</v>
      </c>
      <c r="Y62" s="118">
        <v>18</v>
      </c>
      <c r="Z62" s="118">
        <v>20</v>
      </c>
      <c r="AA62" s="118">
        <v>14</v>
      </c>
      <c r="AB62" s="118">
        <v>18</v>
      </c>
      <c r="AC62" s="118">
        <v>18</v>
      </c>
      <c r="AD62" s="118">
        <v>9</v>
      </c>
      <c r="AE62" s="118">
        <v>12</v>
      </c>
      <c r="AF62" s="118">
        <v>11</v>
      </c>
      <c r="AG62" s="118">
        <v>9</v>
      </c>
      <c r="AH62" s="118">
        <v>11</v>
      </c>
      <c r="AI62" s="118">
        <v>9</v>
      </c>
      <c r="AJ62" s="118">
        <v>5</v>
      </c>
      <c r="AK62" s="118">
        <v>6</v>
      </c>
      <c r="AL62" s="118">
        <v>4</v>
      </c>
      <c r="AM62" s="119">
        <v>64</v>
      </c>
      <c r="AN62" s="5">
        <f>SUM(C62:AM62)</f>
        <v>1011</v>
      </c>
    </row>
    <row r="63" spans="1:40" x14ac:dyDescent="0.2">
      <c r="A63" s="271"/>
      <c r="B63" s="102">
        <f t="shared" si="14"/>
        <v>100</v>
      </c>
      <c r="C63" s="113">
        <v>22.3</v>
      </c>
      <c r="D63" s="114">
        <v>21.4</v>
      </c>
      <c r="E63" s="114">
        <v>18.899999999999999</v>
      </c>
      <c r="F63" s="114">
        <v>15.4</v>
      </c>
      <c r="G63" s="114">
        <v>14.8</v>
      </c>
      <c r="H63" s="114">
        <v>11</v>
      </c>
      <c r="I63" s="114">
        <v>10.7</v>
      </c>
      <c r="J63" s="114">
        <v>10.7</v>
      </c>
      <c r="K63" s="114">
        <v>12.6</v>
      </c>
      <c r="L63" s="114">
        <v>9.1</v>
      </c>
      <c r="M63" s="114">
        <v>11.6</v>
      </c>
      <c r="N63" s="114">
        <v>11</v>
      </c>
      <c r="O63" s="114">
        <v>9.6999999999999993</v>
      </c>
      <c r="P63" s="114">
        <v>9.4</v>
      </c>
      <c r="Q63" s="114">
        <v>10.4</v>
      </c>
      <c r="R63" s="114">
        <v>6.6</v>
      </c>
      <c r="S63" s="114">
        <v>9.4</v>
      </c>
      <c r="T63" s="114">
        <v>7.9</v>
      </c>
      <c r="U63" s="114">
        <v>5.3</v>
      </c>
      <c r="V63" s="130">
        <v>6</v>
      </c>
      <c r="W63" s="114">
        <v>7.5</v>
      </c>
      <c r="X63" s="114">
        <v>4.4000000000000004</v>
      </c>
      <c r="Y63" s="114">
        <v>5.7</v>
      </c>
      <c r="Z63" s="114">
        <v>6.3</v>
      </c>
      <c r="AA63" s="114">
        <v>4.4000000000000004</v>
      </c>
      <c r="AB63" s="114">
        <v>5.7</v>
      </c>
      <c r="AC63" s="114">
        <v>5.7</v>
      </c>
      <c r="AD63" s="114">
        <v>2.8</v>
      </c>
      <c r="AE63" s="114">
        <v>3.8</v>
      </c>
      <c r="AF63" s="114">
        <v>3.5</v>
      </c>
      <c r="AG63" s="114">
        <v>2.8</v>
      </c>
      <c r="AH63" s="114">
        <v>3.5</v>
      </c>
      <c r="AI63" s="114">
        <v>2.8</v>
      </c>
      <c r="AJ63" s="114">
        <v>1.6</v>
      </c>
      <c r="AK63" s="114">
        <v>1.9</v>
      </c>
      <c r="AL63" s="114">
        <v>1.3</v>
      </c>
      <c r="AM63" s="116">
        <v>20.100000000000001</v>
      </c>
      <c r="AN63" s="179"/>
    </row>
    <row r="64" spans="1:40" x14ac:dyDescent="0.2">
      <c r="A64" s="270" t="str">
        <f>A44</f>
        <v>60～69歳（n = 322 ）　</v>
      </c>
      <c r="B64" s="101">
        <f t="shared" si="14"/>
        <v>322</v>
      </c>
      <c r="C64" s="117">
        <v>65</v>
      </c>
      <c r="D64" s="118">
        <v>54</v>
      </c>
      <c r="E64" s="118">
        <v>59</v>
      </c>
      <c r="F64" s="118">
        <v>65</v>
      </c>
      <c r="G64" s="118">
        <v>36</v>
      </c>
      <c r="H64" s="118">
        <v>59</v>
      </c>
      <c r="I64" s="118">
        <v>39</v>
      </c>
      <c r="J64" s="118">
        <v>48</v>
      </c>
      <c r="K64" s="118">
        <v>42</v>
      </c>
      <c r="L64" s="118">
        <v>44</v>
      </c>
      <c r="M64" s="118">
        <v>33</v>
      </c>
      <c r="N64" s="118">
        <v>32</v>
      </c>
      <c r="O64" s="118">
        <v>35</v>
      </c>
      <c r="P64" s="118">
        <v>26</v>
      </c>
      <c r="Q64" s="118">
        <v>26</v>
      </c>
      <c r="R64" s="118">
        <v>22</v>
      </c>
      <c r="S64" s="118">
        <v>18</v>
      </c>
      <c r="T64" s="118">
        <v>30</v>
      </c>
      <c r="U64" s="118">
        <v>20</v>
      </c>
      <c r="V64" s="129">
        <v>20</v>
      </c>
      <c r="W64" s="118">
        <v>18</v>
      </c>
      <c r="X64" s="118">
        <v>24</v>
      </c>
      <c r="Y64" s="118">
        <v>20</v>
      </c>
      <c r="Z64" s="118">
        <v>22</v>
      </c>
      <c r="AA64" s="118">
        <v>29</v>
      </c>
      <c r="AB64" s="118">
        <v>19</v>
      </c>
      <c r="AC64" s="118">
        <v>22</v>
      </c>
      <c r="AD64" s="118">
        <v>19</v>
      </c>
      <c r="AE64" s="118">
        <v>14</v>
      </c>
      <c r="AF64" s="118">
        <v>18</v>
      </c>
      <c r="AG64" s="118">
        <v>20</v>
      </c>
      <c r="AH64" s="118">
        <v>10</v>
      </c>
      <c r="AI64" s="118">
        <v>11</v>
      </c>
      <c r="AJ64" s="118">
        <v>5</v>
      </c>
      <c r="AK64" s="118">
        <v>10</v>
      </c>
      <c r="AL64" s="118">
        <v>8</v>
      </c>
      <c r="AM64" s="119">
        <v>53</v>
      </c>
      <c r="AN64" s="5">
        <f>SUM(C64:AM64)</f>
        <v>1095</v>
      </c>
    </row>
    <row r="65" spans="1:40" x14ac:dyDescent="0.2">
      <c r="A65" s="271"/>
      <c r="B65" s="102">
        <f t="shared" si="14"/>
        <v>100</v>
      </c>
      <c r="C65" s="113">
        <v>20.2</v>
      </c>
      <c r="D65" s="114">
        <v>16.8</v>
      </c>
      <c r="E65" s="114">
        <v>18.3</v>
      </c>
      <c r="F65" s="114">
        <v>20.2</v>
      </c>
      <c r="G65" s="114">
        <v>11.2</v>
      </c>
      <c r="H65" s="114">
        <v>18.3</v>
      </c>
      <c r="I65" s="114">
        <v>12.1</v>
      </c>
      <c r="J65" s="114">
        <v>14.9</v>
      </c>
      <c r="K65" s="114">
        <v>13</v>
      </c>
      <c r="L65" s="114">
        <v>13.7</v>
      </c>
      <c r="M65" s="114">
        <v>10.199999999999999</v>
      </c>
      <c r="N65" s="114">
        <v>9.9</v>
      </c>
      <c r="O65" s="114">
        <v>10.9</v>
      </c>
      <c r="P65" s="114">
        <v>8.1</v>
      </c>
      <c r="Q65" s="114">
        <v>8.1</v>
      </c>
      <c r="R65" s="114">
        <v>6.8</v>
      </c>
      <c r="S65" s="114">
        <v>5.6</v>
      </c>
      <c r="T65" s="114">
        <v>9.3000000000000007</v>
      </c>
      <c r="U65" s="114">
        <v>6.2</v>
      </c>
      <c r="V65" s="130">
        <v>6.2</v>
      </c>
      <c r="W65" s="114">
        <v>5.6</v>
      </c>
      <c r="X65" s="114">
        <v>7.5</v>
      </c>
      <c r="Y65" s="114">
        <v>6.2</v>
      </c>
      <c r="Z65" s="114">
        <v>6.8</v>
      </c>
      <c r="AA65" s="114">
        <v>9</v>
      </c>
      <c r="AB65" s="114">
        <v>5.9</v>
      </c>
      <c r="AC65" s="114">
        <v>6.8</v>
      </c>
      <c r="AD65" s="114">
        <v>5.9</v>
      </c>
      <c r="AE65" s="114">
        <v>4.3</v>
      </c>
      <c r="AF65" s="114">
        <v>5.6</v>
      </c>
      <c r="AG65" s="114">
        <v>6.2</v>
      </c>
      <c r="AH65" s="114">
        <v>3.1</v>
      </c>
      <c r="AI65" s="114">
        <v>3.4</v>
      </c>
      <c r="AJ65" s="114">
        <v>1.6</v>
      </c>
      <c r="AK65" s="114">
        <v>3.1</v>
      </c>
      <c r="AL65" s="114">
        <v>2.5</v>
      </c>
      <c r="AM65" s="116">
        <v>16.5</v>
      </c>
      <c r="AN65" s="179"/>
    </row>
    <row r="66" spans="1:40" x14ac:dyDescent="0.2">
      <c r="A66" s="270" t="str">
        <f>A46</f>
        <v>70歳以上（n = 530 ）　</v>
      </c>
      <c r="B66" s="101">
        <f t="shared" si="14"/>
        <v>530</v>
      </c>
      <c r="C66" s="117">
        <v>105</v>
      </c>
      <c r="D66" s="118">
        <v>86</v>
      </c>
      <c r="E66" s="118">
        <v>118</v>
      </c>
      <c r="F66" s="118">
        <v>106</v>
      </c>
      <c r="G66" s="118">
        <v>26</v>
      </c>
      <c r="H66" s="118">
        <v>67</v>
      </c>
      <c r="I66" s="118">
        <v>53</v>
      </c>
      <c r="J66" s="118">
        <v>63</v>
      </c>
      <c r="K66" s="118">
        <v>57</v>
      </c>
      <c r="L66" s="118">
        <v>62</v>
      </c>
      <c r="M66" s="118">
        <v>32</v>
      </c>
      <c r="N66" s="118">
        <v>42</v>
      </c>
      <c r="O66" s="118">
        <v>26</v>
      </c>
      <c r="P66" s="118">
        <v>35</v>
      </c>
      <c r="Q66" s="118">
        <v>37</v>
      </c>
      <c r="R66" s="118">
        <v>48</v>
      </c>
      <c r="S66" s="118">
        <v>19</v>
      </c>
      <c r="T66" s="118">
        <v>35</v>
      </c>
      <c r="U66" s="118">
        <v>34</v>
      </c>
      <c r="V66" s="129">
        <v>29</v>
      </c>
      <c r="W66" s="118">
        <v>54</v>
      </c>
      <c r="X66" s="118">
        <v>26</v>
      </c>
      <c r="Y66" s="118">
        <v>40</v>
      </c>
      <c r="Z66" s="118">
        <v>24</v>
      </c>
      <c r="AA66" s="118">
        <v>41</v>
      </c>
      <c r="AB66" s="118">
        <v>39</v>
      </c>
      <c r="AC66" s="118">
        <v>21</v>
      </c>
      <c r="AD66" s="118">
        <v>23</v>
      </c>
      <c r="AE66" s="118">
        <v>19</v>
      </c>
      <c r="AF66" s="118">
        <v>21</v>
      </c>
      <c r="AG66" s="118">
        <v>16</v>
      </c>
      <c r="AH66" s="118">
        <v>13</v>
      </c>
      <c r="AI66" s="118">
        <v>13</v>
      </c>
      <c r="AJ66" s="118">
        <v>17</v>
      </c>
      <c r="AK66" s="118">
        <v>15</v>
      </c>
      <c r="AL66" s="118">
        <v>10</v>
      </c>
      <c r="AM66" s="119">
        <v>155</v>
      </c>
      <c r="AN66" s="5">
        <f>SUM(C66:AM66)</f>
        <v>1627</v>
      </c>
    </row>
    <row r="67" spans="1:40" x14ac:dyDescent="0.2">
      <c r="A67" s="271"/>
      <c r="B67" s="102">
        <f t="shared" si="14"/>
        <v>100</v>
      </c>
      <c r="C67" s="113">
        <v>19.8</v>
      </c>
      <c r="D67" s="114">
        <v>16.2</v>
      </c>
      <c r="E67" s="114">
        <v>22.3</v>
      </c>
      <c r="F67" s="114">
        <v>20</v>
      </c>
      <c r="G67" s="114">
        <v>4.9000000000000004</v>
      </c>
      <c r="H67" s="114">
        <v>12.6</v>
      </c>
      <c r="I67" s="114">
        <v>10</v>
      </c>
      <c r="J67" s="114">
        <v>11.9</v>
      </c>
      <c r="K67" s="114">
        <v>10.8</v>
      </c>
      <c r="L67" s="114">
        <v>11.7</v>
      </c>
      <c r="M67" s="114">
        <v>6</v>
      </c>
      <c r="N67" s="114">
        <v>7.9</v>
      </c>
      <c r="O67" s="114">
        <v>4.9000000000000004</v>
      </c>
      <c r="P67" s="114">
        <v>6.6</v>
      </c>
      <c r="Q67" s="114">
        <v>7</v>
      </c>
      <c r="R67" s="114">
        <v>9.1</v>
      </c>
      <c r="S67" s="114">
        <v>3.6</v>
      </c>
      <c r="T67" s="114">
        <v>6.6</v>
      </c>
      <c r="U67" s="114">
        <v>6.4</v>
      </c>
      <c r="V67" s="130">
        <v>5.5</v>
      </c>
      <c r="W67" s="114">
        <v>10.199999999999999</v>
      </c>
      <c r="X67" s="114">
        <v>4.9000000000000004</v>
      </c>
      <c r="Y67" s="114">
        <v>7.5</v>
      </c>
      <c r="Z67" s="114">
        <v>4.5</v>
      </c>
      <c r="AA67" s="114">
        <v>7.7</v>
      </c>
      <c r="AB67" s="114">
        <v>7.4</v>
      </c>
      <c r="AC67" s="114">
        <v>4</v>
      </c>
      <c r="AD67" s="114">
        <v>4.3</v>
      </c>
      <c r="AE67" s="114">
        <v>3.6</v>
      </c>
      <c r="AF67" s="114">
        <v>4</v>
      </c>
      <c r="AG67" s="114">
        <v>3</v>
      </c>
      <c r="AH67" s="114">
        <v>2.5</v>
      </c>
      <c r="AI67" s="114">
        <v>2.5</v>
      </c>
      <c r="AJ67" s="114">
        <v>3.2</v>
      </c>
      <c r="AK67" s="114">
        <v>2.8</v>
      </c>
      <c r="AL67" s="114">
        <v>1.9</v>
      </c>
      <c r="AM67" s="116">
        <v>29.2</v>
      </c>
      <c r="AN67" s="179"/>
    </row>
    <row r="68" spans="1:40" s="171" customFormat="1" x14ac:dyDescent="0.2">
      <c r="A68" s="172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3"/>
      <c r="AK68" s="173"/>
      <c r="AL68" s="173"/>
      <c r="AM68" s="173"/>
      <c r="AN68" s="170"/>
    </row>
    <row r="69" spans="1:40" x14ac:dyDescent="0.2">
      <c r="A69" s="24" t="s">
        <v>2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40" x14ac:dyDescent="0.2">
      <c r="A70" s="6" t="s">
        <v>354</v>
      </c>
      <c r="B70" s="4"/>
      <c r="C70" s="25">
        <v>1</v>
      </c>
      <c r="D70" s="25">
        <v>2</v>
      </c>
      <c r="E70" s="25">
        <v>3</v>
      </c>
      <c r="F70" s="25">
        <v>4</v>
      </c>
      <c r="G70" s="25">
        <v>5</v>
      </c>
      <c r="H70" s="25">
        <v>6</v>
      </c>
      <c r="I70" s="25">
        <v>7</v>
      </c>
      <c r="J70" s="25">
        <v>8</v>
      </c>
      <c r="K70" s="25">
        <v>9</v>
      </c>
      <c r="L70" s="25">
        <v>10</v>
      </c>
      <c r="O70" s="160">
        <v>1</v>
      </c>
      <c r="P70" s="160">
        <v>2</v>
      </c>
      <c r="Q70" s="160">
        <v>3</v>
      </c>
      <c r="R70" s="160">
        <v>4</v>
      </c>
      <c r="S70" s="160">
        <v>5</v>
      </c>
      <c r="T70" s="160">
        <v>6</v>
      </c>
      <c r="U70" s="160">
        <v>7</v>
      </c>
      <c r="V70" s="160">
        <v>8</v>
      </c>
      <c r="W70" s="160">
        <v>9</v>
      </c>
      <c r="X70" s="160">
        <v>10</v>
      </c>
    </row>
    <row r="71" spans="1:40" ht="24" customHeight="1" x14ac:dyDescent="0.2">
      <c r="A71" s="10" t="str">
        <f>A31</f>
        <v>【年代別】</v>
      </c>
      <c r="B71" s="47" t="str">
        <f>B22</f>
        <v>調査数</v>
      </c>
      <c r="C71" s="48" t="str">
        <f t="shared" ref="C71:L71" si="15">C51</f>
        <v>若者の県内定着</v>
      </c>
      <c r="D71" s="49" t="str">
        <f t="shared" si="15"/>
        <v>少子化対策</v>
      </c>
      <c r="E71" s="49" t="str">
        <f t="shared" si="15"/>
        <v>高齢者福祉</v>
      </c>
      <c r="F71" s="49" t="str">
        <f t="shared" si="15"/>
        <v>公共交通の充実</v>
      </c>
      <c r="G71" s="49" t="str">
        <f t="shared" si="15"/>
        <v>子育て支援</v>
      </c>
      <c r="H71" s="49" t="str">
        <f t="shared" si="15"/>
        <v>道路整備・維持管理</v>
      </c>
      <c r="I71" s="50" t="str">
        <f t="shared" si="15"/>
        <v>県外からの移住・定住の促進</v>
      </c>
      <c r="J71" s="49" t="str">
        <f t="shared" si="15"/>
        <v>地域医療の確保</v>
      </c>
      <c r="K71" s="50" t="str">
        <f t="shared" si="15"/>
        <v>企業誘致</v>
      </c>
      <c r="L71" s="51" t="str">
        <f t="shared" si="15"/>
        <v>防災対策</v>
      </c>
      <c r="M71" s="37" t="s">
        <v>32</v>
      </c>
      <c r="N71" s="10" t="str">
        <f>A71</f>
        <v>【年代別】</v>
      </c>
      <c r="O71" s="48" t="str">
        <f t="shared" ref="O71:X71" si="16">C71</f>
        <v>若者の県内定着</v>
      </c>
      <c r="P71" s="49" t="str">
        <f t="shared" si="16"/>
        <v>少子化対策</v>
      </c>
      <c r="Q71" s="49" t="str">
        <f t="shared" si="16"/>
        <v>高齢者福祉</v>
      </c>
      <c r="R71" s="49" t="str">
        <f t="shared" si="16"/>
        <v>公共交通の充実</v>
      </c>
      <c r="S71" s="49" t="str">
        <f t="shared" si="16"/>
        <v>子育て支援</v>
      </c>
      <c r="T71" s="49" t="str">
        <f t="shared" si="16"/>
        <v>道路整備・維持管理</v>
      </c>
      <c r="U71" s="49" t="str">
        <f t="shared" si="16"/>
        <v>県外からの移住・定住の促進</v>
      </c>
      <c r="V71" s="49" t="str">
        <f t="shared" si="16"/>
        <v>地域医療の確保</v>
      </c>
      <c r="W71" s="50" t="str">
        <f t="shared" si="16"/>
        <v>企業誘致</v>
      </c>
      <c r="X71" s="51" t="str">
        <f t="shared" si="16"/>
        <v>防災対策</v>
      </c>
    </row>
    <row r="72" spans="1:40" ht="12.75" customHeight="1" x14ac:dyDescent="0.2">
      <c r="A72" s="270" t="str">
        <f>A32</f>
        <v>全体（n = 1,699 ）　</v>
      </c>
      <c r="B72" s="215">
        <f t="shared" ref="B72:B87" si="17">B32</f>
        <v>1699</v>
      </c>
      <c r="C72" s="109">
        <f t="shared" ref="C72:L72" si="18">C52</f>
        <v>350</v>
      </c>
      <c r="D72" s="110">
        <f t="shared" si="18"/>
        <v>338</v>
      </c>
      <c r="E72" s="110">
        <f t="shared" si="18"/>
        <v>300</v>
      </c>
      <c r="F72" s="110">
        <f t="shared" si="18"/>
        <v>291</v>
      </c>
      <c r="G72" s="110">
        <f t="shared" si="18"/>
        <v>258</v>
      </c>
      <c r="H72" s="110">
        <f t="shared" si="18"/>
        <v>210</v>
      </c>
      <c r="I72" s="111">
        <f t="shared" si="18"/>
        <v>194</v>
      </c>
      <c r="J72" s="110">
        <f t="shared" si="18"/>
        <v>191</v>
      </c>
      <c r="K72" s="111">
        <f t="shared" si="18"/>
        <v>187</v>
      </c>
      <c r="L72" s="112">
        <f t="shared" si="18"/>
        <v>181</v>
      </c>
      <c r="N72" s="81" t="str">
        <f>A74</f>
        <v>18～19歳（n = 22 ）　</v>
      </c>
      <c r="O72" s="72">
        <f t="shared" ref="O72:X72" si="19">C75</f>
        <v>31.8</v>
      </c>
      <c r="P72" s="73">
        <f t="shared" si="19"/>
        <v>40.9</v>
      </c>
      <c r="Q72" s="73">
        <f t="shared" si="19"/>
        <v>9.1</v>
      </c>
      <c r="R72" s="73">
        <f t="shared" si="19"/>
        <v>13.6</v>
      </c>
      <c r="S72" s="73">
        <f t="shared" si="19"/>
        <v>22.7</v>
      </c>
      <c r="T72" s="73">
        <f t="shared" si="19"/>
        <v>4.5</v>
      </c>
      <c r="U72" s="73">
        <f t="shared" si="19"/>
        <v>9.1</v>
      </c>
      <c r="V72" s="73">
        <f t="shared" si="19"/>
        <v>18.2</v>
      </c>
      <c r="W72" s="74">
        <f t="shared" si="19"/>
        <v>0</v>
      </c>
      <c r="X72" s="75">
        <f t="shared" si="19"/>
        <v>18.2</v>
      </c>
    </row>
    <row r="73" spans="1:40" ht="12.75" customHeight="1" x14ac:dyDescent="0.2">
      <c r="A73" s="271"/>
      <c r="B73" s="102">
        <f t="shared" si="17"/>
        <v>100</v>
      </c>
      <c r="C73" s="113">
        <f t="shared" ref="C73:L73" si="20">C53</f>
        <v>20.6</v>
      </c>
      <c r="D73" s="114">
        <f t="shared" si="20"/>
        <v>19.899999999999999</v>
      </c>
      <c r="E73" s="114">
        <f t="shared" si="20"/>
        <v>17.7</v>
      </c>
      <c r="F73" s="114">
        <f t="shared" si="20"/>
        <v>17.100000000000001</v>
      </c>
      <c r="G73" s="114">
        <f t="shared" si="20"/>
        <v>15.2</v>
      </c>
      <c r="H73" s="114">
        <f t="shared" si="20"/>
        <v>12.4</v>
      </c>
      <c r="I73" s="115">
        <f t="shared" si="20"/>
        <v>11.4</v>
      </c>
      <c r="J73" s="114">
        <f t="shared" si="20"/>
        <v>11.2</v>
      </c>
      <c r="K73" s="115">
        <f t="shared" si="20"/>
        <v>11</v>
      </c>
      <c r="L73" s="116">
        <f t="shared" si="20"/>
        <v>10.7</v>
      </c>
      <c r="N73" s="83" t="str">
        <f>A76</f>
        <v>20～29歳（n = 83 ）　</v>
      </c>
      <c r="O73" s="76">
        <f t="shared" ref="O73:X73" si="21">C77</f>
        <v>24.1</v>
      </c>
      <c r="P73" s="77">
        <f t="shared" si="21"/>
        <v>26.5</v>
      </c>
      <c r="Q73" s="77">
        <f t="shared" si="21"/>
        <v>8.4</v>
      </c>
      <c r="R73" s="77">
        <f t="shared" si="21"/>
        <v>19.3</v>
      </c>
      <c r="S73" s="77">
        <f t="shared" si="21"/>
        <v>27.7</v>
      </c>
      <c r="T73" s="77">
        <f t="shared" si="21"/>
        <v>6</v>
      </c>
      <c r="U73" s="77">
        <f t="shared" si="21"/>
        <v>20.5</v>
      </c>
      <c r="V73" s="77">
        <f t="shared" si="21"/>
        <v>8.4</v>
      </c>
      <c r="W73" s="78">
        <f t="shared" si="21"/>
        <v>9.6</v>
      </c>
      <c r="X73" s="79">
        <f t="shared" si="21"/>
        <v>12</v>
      </c>
    </row>
    <row r="74" spans="1:40" ht="12.75" customHeight="1" x14ac:dyDescent="0.2">
      <c r="A74" s="270" t="str">
        <f>A34</f>
        <v>18～19歳（n = 22 ）　</v>
      </c>
      <c r="B74" s="101">
        <f t="shared" si="17"/>
        <v>22</v>
      </c>
      <c r="C74" s="117">
        <f t="shared" ref="C74:L74" si="22">C54</f>
        <v>7</v>
      </c>
      <c r="D74" s="118">
        <f t="shared" si="22"/>
        <v>9</v>
      </c>
      <c r="E74" s="118">
        <f t="shared" si="22"/>
        <v>2</v>
      </c>
      <c r="F74" s="118">
        <f t="shared" si="22"/>
        <v>3</v>
      </c>
      <c r="G74" s="118">
        <f t="shared" si="22"/>
        <v>5</v>
      </c>
      <c r="H74" s="118">
        <f t="shared" si="22"/>
        <v>1</v>
      </c>
      <c r="I74" s="128">
        <f t="shared" si="22"/>
        <v>2</v>
      </c>
      <c r="J74" s="118">
        <f t="shared" si="22"/>
        <v>4</v>
      </c>
      <c r="K74" s="128">
        <f t="shared" si="22"/>
        <v>0</v>
      </c>
      <c r="L74" s="119">
        <f t="shared" si="22"/>
        <v>4</v>
      </c>
      <c r="N74" s="83" t="str">
        <f>A78</f>
        <v>30～39歳（n = 142 ）　</v>
      </c>
      <c r="O74" s="76">
        <f t="shared" ref="O74:X74" si="23">C79</f>
        <v>23.9</v>
      </c>
      <c r="P74" s="77">
        <f t="shared" si="23"/>
        <v>31.7</v>
      </c>
      <c r="Q74" s="77">
        <f t="shared" si="23"/>
        <v>13.4</v>
      </c>
      <c r="R74" s="77">
        <f t="shared" si="23"/>
        <v>11.3</v>
      </c>
      <c r="S74" s="77">
        <f t="shared" si="23"/>
        <v>36.6</v>
      </c>
      <c r="T74" s="77">
        <f t="shared" si="23"/>
        <v>11.3</v>
      </c>
      <c r="U74" s="77">
        <f t="shared" si="23"/>
        <v>14.1</v>
      </c>
      <c r="V74" s="77">
        <f t="shared" si="23"/>
        <v>7.7</v>
      </c>
      <c r="W74" s="78">
        <f t="shared" si="23"/>
        <v>9.1999999999999993</v>
      </c>
      <c r="X74" s="79">
        <f t="shared" si="23"/>
        <v>7.7</v>
      </c>
    </row>
    <row r="75" spans="1:40" ht="12.75" customHeight="1" x14ac:dyDescent="0.2">
      <c r="A75" s="271"/>
      <c r="B75" s="102">
        <f t="shared" si="17"/>
        <v>100</v>
      </c>
      <c r="C75" s="113">
        <f t="shared" ref="C75:L75" si="24">C55</f>
        <v>31.8</v>
      </c>
      <c r="D75" s="114">
        <f t="shared" si="24"/>
        <v>40.9</v>
      </c>
      <c r="E75" s="114">
        <f t="shared" si="24"/>
        <v>9.1</v>
      </c>
      <c r="F75" s="114">
        <f t="shared" si="24"/>
        <v>13.6</v>
      </c>
      <c r="G75" s="114">
        <f t="shared" si="24"/>
        <v>22.7</v>
      </c>
      <c r="H75" s="114">
        <f t="shared" si="24"/>
        <v>4.5</v>
      </c>
      <c r="I75" s="115">
        <f t="shared" si="24"/>
        <v>9.1</v>
      </c>
      <c r="J75" s="114">
        <f t="shared" si="24"/>
        <v>18.2</v>
      </c>
      <c r="K75" s="115">
        <f t="shared" si="24"/>
        <v>0</v>
      </c>
      <c r="L75" s="116">
        <f t="shared" si="24"/>
        <v>18.2</v>
      </c>
      <c r="N75" s="83" t="str">
        <f>A80</f>
        <v>40～49歳（n = 248 ）　</v>
      </c>
      <c r="O75" s="76">
        <f t="shared" ref="O75:X75" si="25">C81</f>
        <v>17.7</v>
      </c>
      <c r="P75" s="77">
        <f t="shared" si="25"/>
        <v>20.2</v>
      </c>
      <c r="Q75" s="77">
        <f t="shared" si="25"/>
        <v>12.1</v>
      </c>
      <c r="R75" s="77">
        <f t="shared" si="25"/>
        <v>13.7</v>
      </c>
      <c r="S75" s="77">
        <f t="shared" si="25"/>
        <v>26.6</v>
      </c>
      <c r="T75" s="77">
        <f t="shared" si="25"/>
        <v>10.1</v>
      </c>
      <c r="U75" s="77">
        <f t="shared" si="25"/>
        <v>10.9</v>
      </c>
      <c r="V75" s="77">
        <f t="shared" si="25"/>
        <v>8.9</v>
      </c>
      <c r="W75" s="78">
        <f t="shared" si="25"/>
        <v>10.1</v>
      </c>
      <c r="X75" s="79">
        <f t="shared" si="25"/>
        <v>7.7</v>
      </c>
    </row>
    <row r="76" spans="1:40" ht="12.75" customHeight="1" x14ac:dyDescent="0.2">
      <c r="A76" s="270" t="str">
        <f>A36</f>
        <v>20～29歳（n = 83 ）　</v>
      </c>
      <c r="B76" s="101">
        <f t="shared" si="17"/>
        <v>83</v>
      </c>
      <c r="C76" s="117">
        <f t="shared" ref="C76:L76" si="26">C56</f>
        <v>20</v>
      </c>
      <c r="D76" s="118">
        <f t="shared" si="26"/>
        <v>22</v>
      </c>
      <c r="E76" s="118">
        <f t="shared" si="26"/>
        <v>7</v>
      </c>
      <c r="F76" s="118">
        <f t="shared" si="26"/>
        <v>16</v>
      </c>
      <c r="G76" s="118">
        <f t="shared" si="26"/>
        <v>23</v>
      </c>
      <c r="H76" s="118">
        <f t="shared" si="26"/>
        <v>5</v>
      </c>
      <c r="I76" s="128">
        <f t="shared" si="26"/>
        <v>17</v>
      </c>
      <c r="J76" s="118">
        <f t="shared" si="26"/>
        <v>7</v>
      </c>
      <c r="K76" s="128">
        <f t="shared" si="26"/>
        <v>8</v>
      </c>
      <c r="L76" s="119">
        <f t="shared" si="26"/>
        <v>10</v>
      </c>
      <c r="N76" s="83" t="str">
        <f>A82</f>
        <v>50～59歳（n = 318 ）　</v>
      </c>
      <c r="O76" s="76">
        <f t="shared" ref="O76:X76" si="27">C83</f>
        <v>22.3</v>
      </c>
      <c r="P76" s="77">
        <f t="shared" si="27"/>
        <v>21.4</v>
      </c>
      <c r="Q76" s="77">
        <f t="shared" si="27"/>
        <v>18.899999999999999</v>
      </c>
      <c r="R76" s="77">
        <f t="shared" si="27"/>
        <v>15.4</v>
      </c>
      <c r="S76" s="77">
        <f t="shared" si="27"/>
        <v>14.8</v>
      </c>
      <c r="T76" s="77">
        <f t="shared" si="27"/>
        <v>11</v>
      </c>
      <c r="U76" s="77">
        <f t="shared" si="27"/>
        <v>10.7</v>
      </c>
      <c r="V76" s="77">
        <f t="shared" si="27"/>
        <v>10.7</v>
      </c>
      <c r="W76" s="78">
        <f t="shared" si="27"/>
        <v>12.6</v>
      </c>
      <c r="X76" s="79">
        <f t="shared" si="27"/>
        <v>9.1</v>
      </c>
    </row>
    <row r="77" spans="1:40" ht="12.75" customHeight="1" x14ac:dyDescent="0.2">
      <c r="A77" s="271"/>
      <c r="B77" s="102">
        <f t="shared" si="17"/>
        <v>100</v>
      </c>
      <c r="C77" s="113">
        <f t="shared" ref="C77:L77" si="28">C57</f>
        <v>24.1</v>
      </c>
      <c r="D77" s="114">
        <f t="shared" si="28"/>
        <v>26.5</v>
      </c>
      <c r="E77" s="114">
        <f t="shared" si="28"/>
        <v>8.4</v>
      </c>
      <c r="F77" s="114">
        <f t="shared" si="28"/>
        <v>19.3</v>
      </c>
      <c r="G77" s="114">
        <f t="shared" si="28"/>
        <v>27.7</v>
      </c>
      <c r="H77" s="114">
        <f t="shared" si="28"/>
        <v>6</v>
      </c>
      <c r="I77" s="115">
        <f t="shared" si="28"/>
        <v>20.5</v>
      </c>
      <c r="J77" s="114">
        <f t="shared" si="28"/>
        <v>8.4</v>
      </c>
      <c r="K77" s="115">
        <f t="shared" si="28"/>
        <v>9.6</v>
      </c>
      <c r="L77" s="116">
        <f t="shared" si="28"/>
        <v>12</v>
      </c>
      <c r="N77" s="83" t="str">
        <f>A84</f>
        <v>60～69歳（n = 322 ）　</v>
      </c>
      <c r="O77" s="76">
        <f t="shared" ref="O77:X77" si="29">C85</f>
        <v>20.2</v>
      </c>
      <c r="P77" s="77">
        <f t="shared" si="29"/>
        <v>16.8</v>
      </c>
      <c r="Q77" s="77">
        <f t="shared" si="29"/>
        <v>18.3</v>
      </c>
      <c r="R77" s="77">
        <f t="shared" si="29"/>
        <v>20.2</v>
      </c>
      <c r="S77" s="77">
        <f t="shared" si="29"/>
        <v>11.2</v>
      </c>
      <c r="T77" s="77">
        <f t="shared" si="29"/>
        <v>18.3</v>
      </c>
      <c r="U77" s="77">
        <f t="shared" si="29"/>
        <v>12.1</v>
      </c>
      <c r="V77" s="77">
        <f t="shared" si="29"/>
        <v>14.9</v>
      </c>
      <c r="W77" s="78">
        <f t="shared" si="29"/>
        <v>13</v>
      </c>
      <c r="X77" s="79">
        <f t="shared" si="29"/>
        <v>13.7</v>
      </c>
    </row>
    <row r="78" spans="1:40" ht="13.5" customHeight="1" x14ac:dyDescent="0.2">
      <c r="A78" s="270" t="str">
        <f>A38</f>
        <v>30～39歳（n = 142 ）　</v>
      </c>
      <c r="B78" s="101">
        <f t="shared" si="17"/>
        <v>142</v>
      </c>
      <c r="C78" s="117">
        <f t="shared" ref="C78:L78" si="30">C58</f>
        <v>34</v>
      </c>
      <c r="D78" s="118">
        <f t="shared" si="30"/>
        <v>45</v>
      </c>
      <c r="E78" s="118">
        <f t="shared" si="30"/>
        <v>19</v>
      </c>
      <c r="F78" s="118">
        <f t="shared" si="30"/>
        <v>16</v>
      </c>
      <c r="G78" s="118">
        <f t="shared" si="30"/>
        <v>52</v>
      </c>
      <c r="H78" s="118">
        <f t="shared" si="30"/>
        <v>16</v>
      </c>
      <c r="I78" s="128">
        <f t="shared" si="30"/>
        <v>20</v>
      </c>
      <c r="J78" s="118">
        <f t="shared" si="30"/>
        <v>11</v>
      </c>
      <c r="K78" s="128">
        <f t="shared" si="30"/>
        <v>13</v>
      </c>
      <c r="L78" s="119">
        <f t="shared" si="30"/>
        <v>11</v>
      </c>
      <c r="N78" s="82" t="str">
        <f>A86</f>
        <v>70歳以上（n = 530 ）　</v>
      </c>
      <c r="O78" s="66">
        <f t="shared" ref="O78:X78" si="31">C87</f>
        <v>19.8</v>
      </c>
      <c r="P78" s="67">
        <f t="shared" si="31"/>
        <v>16.2</v>
      </c>
      <c r="Q78" s="67">
        <f t="shared" si="31"/>
        <v>22.3</v>
      </c>
      <c r="R78" s="67">
        <f t="shared" si="31"/>
        <v>20</v>
      </c>
      <c r="S78" s="67">
        <f t="shared" si="31"/>
        <v>4.9000000000000004</v>
      </c>
      <c r="T78" s="67">
        <f t="shared" si="31"/>
        <v>12.6</v>
      </c>
      <c r="U78" s="67">
        <f t="shared" si="31"/>
        <v>10</v>
      </c>
      <c r="V78" s="67">
        <f t="shared" si="31"/>
        <v>11.9</v>
      </c>
      <c r="W78" s="68">
        <f t="shared" si="31"/>
        <v>10.8</v>
      </c>
      <c r="X78" s="69">
        <f t="shared" si="31"/>
        <v>11.7</v>
      </c>
    </row>
    <row r="79" spans="1:40" x14ac:dyDescent="0.2">
      <c r="A79" s="271"/>
      <c r="B79" s="102">
        <f t="shared" si="17"/>
        <v>100</v>
      </c>
      <c r="C79" s="113">
        <f t="shared" ref="C79:L79" si="32">C59</f>
        <v>23.9</v>
      </c>
      <c r="D79" s="114">
        <f t="shared" si="32"/>
        <v>31.7</v>
      </c>
      <c r="E79" s="114">
        <f t="shared" si="32"/>
        <v>13.4</v>
      </c>
      <c r="F79" s="114">
        <f t="shared" si="32"/>
        <v>11.3</v>
      </c>
      <c r="G79" s="114">
        <f t="shared" si="32"/>
        <v>36.6</v>
      </c>
      <c r="H79" s="114">
        <f t="shared" si="32"/>
        <v>11.3</v>
      </c>
      <c r="I79" s="115">
        <f t="shared" si="32"/>
        <v>14.1</v>
      </c>
      <c r="J79" s="114">
        <f t="shared" si="32"/>
        <v>7.7</v>
      </c>
      <c r="K79" s="115">
        <f t="shared" si="32"/>
        <v>9.1999999999999993</v>
      </c>
      <c r="L79" s="116">
        <f t="shared" si="32"/>
        <v>7.7</v>
      </c>
    </row>
    <row r="80" spans="1:40" x14ac:dyDescent="0.2">
      <c r="A80" s="270" t="str">
        <f>A40</f>
        <v>40～49歳（n = 248 ）　</v>
      </c>
      <c r="B80" s="101">
        <f t="shared" si="17"/>
        <v>248</v>
      </c>
      <c r="C80" s="117">
        <f t="shared" ref="C80:L80" si="33">C60</f>
        <v>44</v>
      </c>
      <c r="D80" s="118">
        <f t="shared" si="33"/>
        <v>50</v>
      </c>
      <c r="E80" s="118">
        <f t="shared" si="33"/>
        <v>30</v>
      </c>
      <c r="F80" s="118">
        <f t="shared" si="33"/>
        <v>34</v>
      </c>
      <c r="G80" s="118">
        <f t="shared" si="33"/>
        <v>66</v>
      </c>
      <c r="H80" s="118">
        <f t="shared" si="33"/>
        <v>25</v>
      </c>
      <c r="I80" s="128">
        <f t="shared" si="33"/>
        <v>27</v>
      </c>
      <c r="J80" s="118">
        <f t="shared" si="33"/>
        <v>22</v>
      </c>
      <c r="K80" s="128">
        <f t="shared" si="33"/>
        <v>25</v>
      </c>
      <c r="L80" s="119">
        <f t="shared" si="33"/>
        <v>19</v>
      </c>
    </row>
    <row r="81" spans="1:41" x14ac:dyDescent="0.2">
      <c r="A81" s="271"/>
      <c r="B81" s="102">
        <f t="shared" si="17"/>
        <v>100</v>
      </c>
      <c r="C81" s="113">
        <f t="shared" ref="C81:L81" si="34">C61</f>
        <v>17.7</v>
      </c>
      <c r="D81" s="114">
        <f t="shared" si="34"/>
        <v>20.2</v>
      </c>
      <c r="E81" s="114">
        <f t="shared" si="34"/>
        <v>12.1</v>
      </c>
      <c r="F81" s="114">
        <f t="shared" si="34"/>
        <v>13.7</v>
      </c>
      <c r="G81" s="114">
        <f t="shared" si="34"/>
        <v>26.6</v>
      </c>
      <c r="H81" s="114">
        <f t="shared" si="34"/>
        <v>10.1</v>
      </c>
      <c r="I81" s="115">
        <f t="shared" si="34"/>
        <v>10.9</v>
      </c>
      <c r="J81" s="114">
        <f t="shared" si="34"/>
        <v>8.9</v>
      </c>
      <c r="K81" s="115">
        <f t="shared" si="34"/>
        <v>10.1</v>
      </c>
      <c r="L81" s="116">
        <f t="shared" si="34"/>
        <v>7.7</v>
      </c>
    </row>
    <row r="82" spans="1:41" x14ac:dyDescent="0.2">
      <c r="A82" s="270" t="str">
        <f>A42</f>
        <v>50～59歳（n = 318 ）　</v>
      </c>
      <c r="B82" s="101">
        <f t="shared" si="17"/>
        <v>318</v>
      </c>
      <c r="C82" s="117">
        <f t="shared" ref="C82:L82" si="35">C62</f>
        <v>71</v>
      </c>
      <c r="D82" s="118">
        <f t="shared" si="35"/>
        <v>68</v>
      </c>
      <c r="E82" s="118">
        <f t="shared" si="35"/>
        <v>60</v>
      </c>
      <c r="F82" s="118">
        <f t="shared" si="35"/>
        <v>49</v>
      </c>
      <c r="G82" s="118">
        <f t="shared" si="35"/>
        <v>47</v>
      </c>
      <c r="H82" s="118">
        <f t="shared" si="35"/>
        <v>35</v>
      </c>
      <c r="I82" s="128">
        <f t="shared" si="35"/>
        <v>34</v>
      </c>
      <c r="J82" s="118">
        <f t="shared" si="35"/>
        <v>34</v>
      </c>
      <c r="K82" s="128">
        <f t="shared" si="35"/>
        <v>40</v>
      </c>
      <c r="L82" s="119">
        <f t="shared" si="35"/>
        <v>29</v>
      </c>
    </row>
    <row r="83" spans="1:41" x14ac:dyDescent="0.2">
      <c r="A83" s="271"/>
      <c r="B83" s="102">
        <f t="shared" si="17"/>
        <v>100</v>
      </c>
      <c r="C83" s="113">
        <f t="shared" ref="C83:L83" si="36">C63</f>
        <v>22.3</v>
      </c>
      <c r="D83" s="114">
        <f t="shared" si="36"/>
        <v>21.4</v>
      </c>
      <c r="E83" s="114">
        <f t="shared" si="36"/>
        <v>18.899999999999999</v>
      </c>
      <c r="F83" s="114">
        <f t="shared" si="36"/>
        <v>15.4</v>
      </c>
      <c r="G83" s="114">
        <f t="shared" si="36"/>
        <v>14.8</v>
      </c>
      <c r="H83" s="114">
        <f t="shared" si="36"/>
        <v>11</v>
      </c>
      <c r="I83" s="115">
        <f t="shared" si="36"/>
        <v>10.7</v>
      </c>
      <c r="J83" s="114">
        <f t="shared" si="36"/>
        <v>10.7</v>
      </c>
      <c r="K83" s="115">
        <f t="shared" si="36"/>
        <v>12.6</v>
      </c>
      <c r="L83" s="116">
        <f t="shared" si="36"/>
        <v>9.1</v>
      </c>
    </row>
    <row r="84" spans="1:41" x14ac:dyDescent="0.2">
      <c r="A84" s="270" t="str">
        <f>A44</f>
        <v>60～69歳（n = 322 ）　</v>
      </c>
      <c r="B84" s="101">
        <f t="shared" si="17"/>
        <v>322</v>
      </c>
      <c r="C84" s="117">
        <f t="shared" ref="C84:L84" si="37">C64</f>
        <v>65</v>
      </c>
      <c r="D84" s="118">
        <f t="shared" si="37"/>
        <v>54</v>
      </c>
      <c r="E84" s="118">
        <f t="shared" si="37"/>
        <v>59</v>
      </c>
      <c r="F84" s="118">
        <f t="shared" si="37"/>
        <v>65</v>
      </c>
      <c r="G84" s="118">
        <f t="shared" si="37"/>
        <v>36</v>
      </c>
      <c r="H84" s="118">
        <f t="shared" si="37"/>
        <v>59</v>
      </c>
      <c r="I84" s="128">
        <f t="shared" si="37"/>
        <v>39</v>
      </c>
      <c r="J84" s="118">
        <f t="shared" si="37"/>
        <v>48</v>
      </c>
      <c r="K84" s="128">
        <f t="shared" si="37"/>
        <v>42</v>
      </c>
      <c r="L84" s="119">
        <f t="shared" si="37"/>
        <v>44</v>
      </c>
    </row>
    <row r="85" spans="1:41" x14ac:dyDescent="0.2">
      <c r="A85" s="271"/>
      <c r="B85" s="102">
        <f t="shared" si="17"/>
        <v>100</v>
      </c>
      <c r="C85" s="113">
        <f t="shared" ref="C85:L85" si="38">C65</f>
        <v>20.2</v>
      </c>
      <c r="D85" s="114">
        <f t="shared" si="38"/>
        <v>16.8</v>
      </c>
      <c r="E85" s="114">
        <f t="shared" si="38"/>
        <v>18.3</v>
      </c>
      <c r="F85" s="114">
        <f t="shared" si="38"/>
        <v>20.2</v>
      </c>
      <c r="G85" s="114">
        <f t="shared" si="38"/>
        <v>11.2</v>
      </c>
      <c r="H85" s="114">
        <f t="shared" si="38"/>
        <v>18.3</v>
      </c>
      <c r="I85" s="115">
        <f t="shared" si="38"/>
        <v>12.1</v>
      </c>
      <c r="J85" s="114">
        <f t="shared" si="38"/>
        <v>14.9</v>
      </c>
      <c r="K85" s="115">
        <f t="shared" si="38"/>
        <v>13</v>
      </c>
      <c r="L85" s="116">
        <f t="shared" si="38"/>
        <v>13.7</v>
      </c>
    </row>
    <row r="86" spans="1:41" x14ac:dyDescent="0.2">
      <c r="A86" s="270" t="str">
        <f>A46</f>
        <v>70歳以上（n = 530 ）　</v>
      </c>
      <c r="B86" s="101">
        <f t="shared" si="17"/>
        <v>530</v>
      </c>
      <c r="C86" s="117">
        <f t="shared" ref="C86:L86" si="39">C66</f>
        <v>105</v>
      </c>
      <c r="D86" s="118">
        <f t="shared" si="39"/>
        <v>86</v>
      </c>
      <c r="E86" s="118">
        <f t="shared" si="39"/>
        <v>118</v>
      </c>
      <c r="F86" s="118">
        <f t="shared" si="39"/>
        <v>106</v>
      </c>
      <c r="G86" s="118">
        <f t="shared" si="39"/>
        <v>26</v>
      </c>
      <c r="H86" s="118">
        <f t="shared" si="39"/>
        <v>67</v>
      </c>
      <c r="I86" s="128">
        <f t="shared" si="39"/>
        <v>53</v>
      </c>
      <c r="J86" s="118">
        <f t="shared" si="39"/>
        <v>63</v>
      </c>
      <c r="K86" s="128">
        <f t="shared" si="39"/>
        <v>57</v>
      </c>
      <c r="L86" s="119">
        <f t="shared" si="39"/>
        <v>62</v>
      </c>
    </row>
    <row r="87" spans="1:41" x14ac:dyDescent="0.2">
      <c r="A87" s="271"/>
      <c r="B87" s="102">
        <f t="shared" si="17"/>
        <v>100</v>
      </c>
      <c r="C87" s="113">
        <f t="shared" ref="C87:L87" si="40">C67</f>
        <v>19.8</v>
      </c>
      <c r="D87" s="114">
        <f t="shared" si="40"/>
        <v>16.2</v>
      </c>
      <c r="E87" s="114">
        <f t="shared" si="40"/>
        <v>22.3</v>
      </c>
      <c r="F87" s="114">
        <f t="shared" si="40"/>
        <v>20</v>
      </c>
      <c r="G87" s="114">
        <f t="shared" si="40"/>
        <v>4.9000000000000004</v>
      </c>
      <c r="H87" s="114">
        <f t="shared" si="40"/>
        <v>12.6</v>
      </c>
      <c r="I87" s="115">
        <f t="shared" si="40"/>
        <v>10</v>
      </c>
      <c r="J87" s="114">
        <f t="shared" si="40"/>
        <v>11.9</v>
      </c>
      <c r="K87" s="115">
        <f t="shared" si="40"/>
        <v>10.8</v>
      </c>
      <c r="L87" s="116">
        <f t="shared" si="40"/>
        <v>11.7</v>
      </c>
    </row>
    <row r="89" spans="1:41" x14ac:dyDescent="0.2">
      <c r="A89" s="3" t="s">
        <v>371</v>
      </c>
      <c r="B89" s="1" t="str">
        <f>B30</f>
        <v>県の取り組みで努力が足りないと思う分野</v>
      </c>
      <c r="C89" s="7"/>
      <c r="D89" s="8"/>
      <c r="E89" s="7"/>
      <c r="F89" s="7"/>
      <c r="G89" s="7"/>
      <c r="H89" s="8" t="s">
        <v>1</v>
      </c>
      <c r="I89" s="7"/>
      <c r="J89" s="7"/>
      <c r="K89" s="7"/>
      <c r="L89" s="7"/>
      <c r="M89" s="8" t="s">
        <v>1</v>
      </c>
      <c r="N89" s="7"/>
      <c r="O89" s="7"/>
      <c r="P89" s="7"/>
      <c r="Q89" s="8" t="s">
        <v>1</v>
      </c>
      <c r="R89" s="7"/>
      <c r="S89" s="7"/>
      <c r="T89" s="7"/>
      <c r="U89" s="7"/>
      <c r="V89" s="8" t="s">
        <v>1</v>
      </c>
      <c r="W89" s="7"/>
      <c r="X89" s="7"/>
      <c r="Y89" s="7"/>
      <c r="Z89" s="8" t="s">
        <v>1</v>
      </c>
      <c r="AA89" s="7"/>
      <c r="AB89" s="7"/>
      <c r="AC89" s="7"/>
      <c r="AD89" s="7"/>
      <c r="AE89" s="8" t="s">
        <v>1</v>
      </c>
      <c r="AF89" s="7"/>
      <c r="AG89" s="7"/>
      <c r="AH89" s="7"/>
      <c r="AI89" s="8" t="s">
        <v>1</v>
      </c>
    </row>
    <row r="90" spans="1:41" ht="43.2" x14ac:dyDescent="0.2">
      <c r="A90" s="11" t="s">
        <v>27</v>
      </c>
      <c r="B90" s="47" t="str">
        <f>B31</f>
        <v>調査数</v>
      </c>
      <c r="C90" s="48" t="str">
        <f t="shared" ref="C90:AM90" si="41">C31</f>
        <v>防災対策</v>
      </c>
      <c r="D90" s="49" t="str">
        <f t="shared" si="41"/>
        <v>自然環境保全</v>
      </c>
      <c r="E90" s="49" t="str">
        <f t="shared" si="41"/>
        <v>住環境保全</v>
      </c>
      <c r="F90" s="49" t="str">
        <f t="shared" si="41"/>
        <v>廃棄物対策</v>
      </c>
      <c r="G90" s="49" t="str">
        <f t="shared" si="41"/>
        <v>消費者保護</v>
      </c>
      <c r="H90" s="49" t="str">
        <f t="shared" si="41"/>
        <v>防犯・交通安全対策</v>
      </c>
      <c r="I90" s="49" t="str">
        <f t="shared" si="41"/>
        <v>地域コミュニティの活性化</v>
      </c>
      <c r="J90" s="49" t="str">
        <f t="shared" si="41"/>
        <v>地域医療の確保</v>
      </c>
      <c r="K90" s="49" t="str">
        <f t="shared" si="41"/>
        <v>健康増進</v>
      </c>
      <c r="L90" s="49" t="str">
        <f t="shared" si="41"/>
        <v>食品の安全対策</v>
      </c>
      <c r="M90" s="49" t="str">
        <f t="shared" si="41"/>
        <v>薬物対策</v>
      </c>
      <c r="N90" s="49" t="str">
        <f t="shared" si="41"/>
        <v>高齢者福祉</v>
      </c>
      <c r="O90" s="49" t="str">
        <f t="shared" si="41"/>
        <v>障がい者福祉</v>
      </c>
      <c r="P90" s="49" t="str">
        <f t="shared" si="41"/>
        <v>少子化対策</v>
      </c>
      <c r="Q90" s="49" t="str">
        <f t="shared" si="41"/>
        <v>子育て支援</v>
      </c>
      <c r="R90" s="49" t="str">
        <f t="shared" si="41"/>
        <v>中小企業支援</v>
      </c>
      <c r="S90" s="49" t="str">
        <f t="shared" si="41"/>
        <v>企業誘致</v>
      </c>
      <c r="T90" s="49" t="str">
        <f t="shared" si="41"/>
        <v>成長産業分野の振興</v>
      </c>
      <c r="U90" s="49" t="str">
        <f t="shared" si="41"/>
        <v>観光振興</v>
      </c>
      <c r="V90" s="49" t="str">
        <f t="shared" si="41"/>
        <v>就労支援</v>
      </c>
      <c r="W90" s="49" t="str">
        <f t="shared" si="41"/>
        <v>労働環境改善</v>
      </c>
      <c r="X90" s="49" t="str">
        <f t="shared" si="41"/>
        <v>様々な産業を担う人材の育成</v>
      </c>
      <c r="Y90" s="49" t="str">
        <f t="shared" si="41"/>
        <v>女性の活躍推進</v>
      </c>
      <c r="Z90" s="49" t="str">
        <f t="shared" si="41"/>
        <v>農業等振興</v>
      </c>
      <c r="AA90" s="49" t="str">
        <f t="shared" si="41"/>
        <v>林業振興</v>
      </c>
      <c r="AB90" s="49" t="str">
        <f t="shared" si="41"/>
        <v>道路整備・維持管理</v>
      </c>
      <c r="AC90" s="49" t="str">
        <f t="shared" si="41"/>
        <v>河川整備・維持管理</v>
      </c>
      <c r="AD90" s="49" t="str">
        <f t="shared" si="41"/>
        <v>砂防対策</v>
      </c>
      <c r="AE90" s="49" t="str">
        <f t="shared" si="41"/>
        <v>公共交通の充実</v>
      </c>
      <c r="AF90" s="49" t="str">
        <f t="shared" si="41"/>
        <v>公園整備</v>
      </c>
      <c r="AG90" s="49" t="str">
        <f t="shared" si="41"/>
        <v>学校教育の充実</v>
      </c>
      <c r="AH90" s="49" t="str">
        <f t="shared" si="41"/>
        <v>社会教育・生涯学習の充実</v>
      </c>
      <c r="AI90" s="49" t="str">
        <f t="shared" si="41"/>
        <v>文化・芸術の振興</v>
      </c>
      <c r="AJ90" s="49" t="str">
        <f t="shared" si="41"/>
        <v>スポーツやレクリエーションの推進</v>
      </c>
      <c r="AK90" s="49" t="str">
        <f t="shared" si="41"/>
        <v>若者の県内定着</v>
      </c>
      <c r="AL90" s="49" t="str">
        <f t="shared" si="41"/>
        <v>県外からの移住・定住の推進</v>
      </c>
      <c r="AM90" s="51" t="str">
        <f t="shared" si="41"/>
        <v>無回答</v>
      </c>
      <c r="AN90" s="5" t="s">
        <v>117</v>
      </c>
    </row>
    <row r="91" spans="1:41" x14ac:dyDescent="0.2">
      <c r="A91" s="270" t="str">
        <f>'問10-1M（表）'!A91</f>
        <v>全体（n = 1,699 ）　</v>
      </c>
      <c r="B91" s="219">
        <v>1699</v>
      </c>
      <c r="C91" s="29">
        <v>181</v>
      </c>
      <c r="D91" s="30">
        <v>89</v>
      </c>
      <c r="E91" s="30">
        <v>121</v>
      </c>
      <c r="F91" s="30">
        <v>128</v>
      </c>
      <c r="G91" s="30">
        <v>143</v>
      </c>
      <c r="H91" s="30">
        <v>95</v>
      </c>
      <c r="I91" s="30">
        <v>98</v>
      </c>
      <c r="J91" s="30">
        <v>191</v>
      </c>
      <c r="K91" s="30">
        <v>44</v>
      </c>
      <c r="L91" s="30">
        <v>58</v>
      </c>
      <c r="M91" s="30">
        <v>35</v>
      </c>
      <c r="N91" s="30">
        <v>300</v>
      </c>
      <c r="O91" s="30">
        <v>136</v>
      </c>
      <c r="P91" s="30">
        <v>338</v>
      </c>
      <c r="Q91" s="30">
        <v>258</v>
      </c>
      <c r="R91" s="30">
        <v>157</v>
      </c>
      <c r="S91" s="30">
        <v>187</v>
      </c>
      <c r="T91" s="30">
        <v>50</v>
      </c>
      <c r="U91" s="30">
        <v>152</v>
      </c>
      <c r="V91" s="30">
        <v>146</v>
      </c>
      <c r="W91" s="30">
        <v>132</v>
      </c>
      <c r="X91" s="30">
        <v>114</v>
      </c>
      <c r="Y91" s="30">
        <v>135</v>
      </c>
      <c r="Z91" s="30">
        <v>92</v>
      </c>
      <c r="AA91" s="30">
        <v>58</v>
      </c>
      <c r="AB91" s="30">
        <v>210</v>
      </c>
      <c r="AC91" s="30">
        <v>94</v>
      </c>
      <c r="AD91" s="30">
        <v>68</v>
      </c>
      <c r="AE91" s="30">
        <v>291</v>
      </c>
      <c r="AF91" s="30">
        <v>107</v>
      </c>
      <c r="AG91" s="30">
        <v>119</v>
      </c>
      <c r="AH91" s="30">
        <v>45</v>
      </c>
      <c r="AI91" s="30">
        <v>56</v>
      </c>
      <c r="AJ91" s="30">
        <v>50</v>
      </c>
      <c r="AK91" s="30">
        <v>350</v>
      </c>
      <c r="AL91" s="30">
        <v>194</v>
      </c>
      <c r="AM91" s="31">
        <v>372</v>
      </c>
      <c r="AN91" s="5">
        <f>SUM(C91:AM91)</f>
        <v>5394</v>
      </c>
    </row>
    <row r="92" spans="1:41" x14ac:dyDescent="0.2">
      <c r="A92" s="271"/>
      <c r="B92" s="33">
        <v>100</v>
      </c>
      <c r="C92" s="18">
        <v>10.7</v>
      </c>
      <c r="D92" s="185">
        <v>5.2</v>
      </c>
      <c r="E92" s="185">
        <v>7.1</v>
      </c>
      <c r="F92" s="185">
        <v>7.5</v>
      </c>
      <c r="G92" s="185">
        <v>8.4</v>
      </c>
      <c r="H92" s="185">
        <v>5.6</v>
      </c>
      <c r="I92" s="185">
        <v>5.8</v>
      </c>
      <c r="J92" s="185">
        <v>11.2</v>
      </c>
      <c r="K92" s="185">
        <v>2.6</v>
      </c>
      <c r="L92" s="185">
        <v>3.4</v>
      </c>
      <c r="M92" s="185">
        <v>2.1</v>
      </c>
      <c r="N92" s="185">
        <v>17.7</v>
      </c>
      <c r="O92" s="185">
        <v>8</v>
      </c>
      <c r="P92" s="185">
        <v>19.899999999999999</v>
      </c>
      <c r="Q92" s="185">
        <v>15.2</v>
      </c>
      <c r="R92" s="185">
        <v>9.1999999999999993</v>
      </c>
      <c r="S92" s="185">
        <v>11</v>
      </c>
      <c r="T92" s="185">
        <v>2.9</v>
      </c>
      <c r="U92" s="185">
        <v>8.9</v>
      </c>
      <c r="V92" s="185">
        <v>8.6</v>
      </c>
      <c r="W92" s="185">
        <v>7.8</v>
      </c>
      <c r="X92" s="185">
        <v>6.7</v>
      </c>
      <c r="Y92" s="185">
        <v>7.9</v>
      </c>
      <c r="Z92" s="185">
        <v>5.4</v>
      </c>
      <c r="AA92" s="185">
        <v>3.4</v>
      </c>
      <c r="AB92" s="185">
        <v>12.4</v>
      </c>
      <c r="AC92" s="185">
        <v>5.5</v>
      </c>
      <c r="AD92" s="185">
        <v>4</v>
      </c>
      <c r="AE92" s="185">
        <v>17.100000000000001</v>
      </c>
      <c r="AF92" s="185">
        <v>6.3</v>
      </c>
      <c r="AG92" s="185">
        <v>7</v>
      </c>
      <c r="AH92" s="185">
        <v>2.6</v>
      </c>
      <c r="AI92" s="185">
        <v>3.3</v>
      </c>
      <c r="AJ92" s="185">
        <v>2.9</v>
      </c>
      <c r="AK92" s="185">
        <v>20.6</v>
      </c>
      <c r="AL92" s="185">
        <v>11.4</v>
      </c>
      <c r="AM92" s="186">
        <v>21.9</v>
      </c>
      <c r="AN92" s="179"/>
    </row>
    <row r="93" spans="1:41" x14ac:dyDescent="0.2">
      <c r="A93" s="270" t="str">
        <f>'問10-1M（表）'!A93</f>
        <v>岐阜圏域（n = 668 ）　</v>
      </c>
      <c r="B93" s="32">
        <v>668</v>
      </c>
      <c r="C93" s="29">
        <v>67</v>
      </c>
      <c r="D93" s="30">
        <v>32</v>
      </c>
      <c r="E93" s="30">
        <v>57</v>
      </c>
      <c r="F93" s="30">
        <v>50</v>
      </c>
      <c r="G93" s="30">
        <v>59</v>
      </c>
      <c r="H93" s="30">
        <v>42</v>
      </c>
      <c r="I93" s="30">
        <v>41</v>
      </c>
      <c r="J93" s="30">
        <v>49</v>
      </c>
      <c r="K93" s="30">
        <v>18</v>
      </c>
      <c r="L93" s="30">
        <v>22</v>
      </c>
      <c r="M93" s="30">
        <v>12</v>
      </c>
      <c r="N93" s="30">
        <v>116</v>
      </c>
      <c r="O93" s="30">
        <v>57</v>
      </c>
      <c r="P93" s="30">
        <v>116</v>
      </c>
      <c r="Q93" s="30">
        <v>98</v>
      </c>
      <c r="R93" s="30">
        <v>63</v>
      </c>
      <c r="S93" s="30">
        <v>82</v>
      </c>
      <c r="T93" s="30">
        <v>18</v>
      </c>
      <c r="U93" s="30">
        <v>71</v>
      </c>
      <c r="V93" s="30">
        <v>51</v>
      </c>
      <c r="W93" s="30">
        <v>62</v>
      </c>
      <c r="X93" s="30">
        <v>44</v>
      </c>
      <c r="Y93" s="30">
        <v>51</v>
      </c>
      <c r="Z93" s="30">
        <v>37</v>
      </c>
      <c r="AA93" s="30">
        <v>18</v>
      </c>
      <c r="AB93" s="30">
        <v>80</v>
      </c>
      <c r="AC93" s="30">
        <v>31</v>
      </c>
      <c r="AD93" s="30">
        <v>18</v>
      </c>
      <c r="AE93" s="30">
        <v>107</v>
      </c>
      <c r="AF93" s="30">
        <v>47</v>
      </c>
      <c r="AG93" s="30">
        <v>41</v>
      </c>
      <c r="AH93" s="30">
        <v>21</v>
      </c>
      <c r="AI93" s="30">
        <v>18</v>
      </c>
      <c r="AJ93" s="30">
        <v>15</v>
      </c>
      <c r="AK93" s="30">
        <v>119</v>
      </c>
      <c r="AL93" s="30">
        <v>76</v>
      </c>
      <c r="AM93" s="31">
        <v>151</v>
      </c>
      <c r="AN93" s="5">
        <f>SUM(C93:AM93)</f>
        <v>2057</v>
      </c>
      <c r="AO93" t="str">
        <f>" 岐阜圏域（n = "&amp;TEXT(B93,"#,###")&amp;"）"</f>
        <v xml:space="preserve"> 岐阜圏域（n = 668）</v>
      </c>
    </row>
    <row r="94" spans="1:41" x14ac:dyDescent="0.2">
      <c r="A94" s="271"/>
      <c r="B94" s="33">
        <v>100</v>
      </c>
      <c r="C94" s="18">
        <v>10</v>
      </c>
      <c r="D94" s="185">
        <v>4.8</v>
      </c>
      <c r="E94" s="185">
        <v>8.5</v>
      </c>
      <c r="F94" s="185">
        <v>7.5</v>
      </c>
      <c r="G94" s="185">
        <v>8.8000000000000007</v>
      </c>
      <c r="H94" s="185">
        <v>6.3</v>
      </c>
      <c r="I94" s="185">
        <v>6.1</v>
      </c>
      <c r="J94" s="185">
        <v>7.3</v>
      </c>
      <c r="K94" s="185">
        <v>2.7</v>
      </c>
      <c r="L94" s="185">
        <v>3.3</v>
      </c>
      <c r="M94" s="185">
        <v>1.8</v>
      </c>
      <c r="N94" s="185">
        <v>17.399999999999999</v>
      </c>
      <c r="O94" s="185">
        <v>8.5</v>
      </c>
      <c r="P94" s="185">
        <v>17.399999999999999</v>
      </c>
      <c r="Q94" s="185">
        <v>14.7</v>
      </c>
      <c r="R94" s="185">
        <v>9.4</v>
      </c>
      <c r="S94" s="185">
        <v>12.3</v>
      </c>
      <c r="T94" s="185">
        <v>2.7</v>
      </c>
      <c r="U94" s="185">
        <v>10.6</v>
      </c>
      <c r="V94" s="185">
        <v>7.6</v>
      </c>
      <c r="W94" s="185">
        <v>9.3000000000000007</v>
      </c>
      <c r="X94" s="185">
        <v>6.6</v>
      </c>
      <c r="Y94" s="185">
        <v>7.6</v>
      </c>
      <c r="Z94" s="185">
        <v>5.5</v>
      </c>
      <c r="AA94" s="185">
        <v>2.7</v>
      </c>
      <c r="AB94" s="185">
        <v>12</v>
      </c>
      <c r="AC94" s="185">
        <v>4.5999999999999996</v>
      </c>
      <c r="AD94" s="185">
        <v>2.7</v>
      </c>
      <c r="AE94" s="185">
        <v>16</v>
      </c>
      <c r="AF94" s="185">
        <v>7</v>
      </c>
      <c r="AG94" s="185">
        <v>6.1</v>
      </c>
      <c r="AH94" s="185">
        <v>3.1</v>
      </c>
      <c r="AI94" s="185">
        <v>2.7</v>
      </c>
      <c r="AJ94" s="185">
        <v>2.2000000000000002</v>
      </c>
      <c r="AK94" s="185">
        <v>17.8</v>
      </c>
      <c r="AL94" s="185">
        <v>11.4</v>
      </c>
      <c r="AM94" s="186">
        <v>22.6</v>
      </c>
      <c r="AN94" s="179"/>
    </row>
    <row r="95" spans="1:41" x14ac:dyDescent="0.2">
      <c r="A95" s="270" t="str">
        <f>'問10-1M（表）'!A95</f>
        <v>西濃圏域（n = 277 ）　</v>
      </c>
      <c r="B95" s="32">
        <v>277</v>
      </c>
      <c r="C95" s="29">
        <v>33</v>
      </c>
      <c r="D95" s="30">
        <v>18</v>
      </c>
      <c r="E95" s="30">
        <v>18</v>
      </c>
      <c r="F95" s="30">
        <v>22</v>
      </c>
      <c r="G95" s="30">
        <v>21</v>
      </c>
      <c r="H95" s="30">
        <v>13</v>
      </c>
      <c r="I95" s="30">
        <v>16</v>
      </c>
      <c r="J95" s="30">
        <v>25</v>
      </c>
      <c r="K95" s="30">
        <v>10</v>
      </c>
      <c r="L95" s="30">
        <v>10</v>
      </c>
      <c r="M95" s="30">
        <v>8</v>
      </c>
      <c r="N95" s="30">
        <v>53</v>
      </c>
      <c r="O95" s="30">
        <v>22</v>
      </c>
      <c r="P95" s="30">
        <v>58</v>
      </c>
      <c r="Q95" s="30">
        <v>41</v>
      </c>
      <c r="R95" s="30">
        <v>24</v>
      </c>
      <c r="S95" s="30">
        <v>30</v>
      </c>
      <c r="T95" s="30">
        <v>9</v>
      </c>
      <c r="U95" s="30">
        <v>25</v>
      </c>
      <c r="V95" s="30">
        <v>25</v>
      </c>
      <c r="W95" s="30">
        <v>19</v>
      </c>
      <c r="X95" s="30">
        <v>22</v>
      </c>
      <c r="Y95" s="30">
        <v>28</v>
      </c>
      <c r="Z95" s="30">
        <v>14</v>
      </c>
      <c r="AA95" s="30">
        <v>12</v>
      </c>
      <c r="AB95" s="30">
        <v>24</v>
      </c>
      <c r="AC95" s="30">
        <v>17</v>
      </c>
      <c r="AD95" s="30">
        <v>9</v>
      </c>
      <c r="AE95" s="30">
        <v>48</v>
      </c>
      <c r="AF95" s="30">
        <v>15</v>
      </c>
      <c r="AG95" s="30">
        <v>23</v>
      </c>
      <c r="AH95" s="30">
        <v>12</v>
      </c>
      <c r="AI95" s="30">
        <v>13</v>
      </c>
      <c r="AJ95" s="30">
        <v>6</v>
      </c>
      <c r="AK95" s="30">
        <v>61</v>
      </c>
      <c r="AL95" s="30">
        <v>39</v>
      </c>
      <c r="AM95" s="31">
        <v>57</v>
      </c>
      <c r="AN95" s="5">
        <f>SUM(C95:AM95)</f>
        <v>900</v>
      </c>
      <c r="AO95" t="str">
        <f>" 西濃圏域（n = "&amp;TEXT(B95,"#,###")&amp;"）"</f>
        <v xml:space="preserve"> 西濃圏域（n = 277）</v>
      </c>
    </row>
    <row r="96" spans="1:41" x14ac:dyDescent="0.2">
      <c r="A96" s="271"/>
      <c r="B96" s="33">
        <v>100</v>
      </c>
      <c r="C96" s="18">
        <v>11.9</v>
      </c>
      <c r="D96" s="185">
        <v>6.5</v>
      </c>
      <c r="E96" s="185">
        <v>6.5</v>
      </c>
      <c r="F96" s="185">
        <v>7.9</v>
      </c>
      <c r="G96" s="185">
        <v>7.6</v>
      </c>
      <c r="H96" s="185">
        <v>4.7</v>
      </c>
      <c r="I96" s="185">
        <v>5.8</v>
      </c>
      <c r="J96" s="185">
        <v>9</v>
      </c>
      <c r="K96" s="185">
        <v>3.6</v>
      </c>
      <c r="L96" s="185">
        <v>3.6</v>
      </c>
      <c r="M96" s="185">
        <v>2.9</v>
      </c>
      <c r="N96" s="185">
        <v>19.100000000000001</v>
      </c>
      <c r="O96" s="185">
        <v>7.9</v>
      </c>
      <c r="P96" s="185">
        <v>20.9</v>
      </c>
      <c r="Q96" s="185">
        <v>14.8</v>
      </c>
      <c r="R96" s="185">
        <v>8.6999999999999993</v>
      </c>
      <c r="S96" s="185">
        <v>10.8</v>
      </c>
      <c r="T96" s="185">
        <v>3.2</v>
      </c>
      <c r="U96" s="185">
        <v>9</v>
      </c>
      <c r="V96" s="185">
        <v>9</v>
      </c>
      <c r="W96" s="185">
        <v>6.9</v>
      </c>
      <c r="X96" s="185">
        <v>7.9</v>
      </c>
      <c r="Y96" s="185">
        <v>10.1</v>
      </c>
      <c r="Z96" s="185">
        <v>5.0999999999999996</v>
      </c>
      <c r="AA96" s="185">
        <v>4.3</v>
      </c>
      <c r="AB96" s="185">
        <v>8.6999999999999993</v>
      </c>
      <c r="AC96" s="185">
        <v>6.1</v>
      </c>
      <c r="AD96" s="185">
        <v>3.2</v>
      </c>
      <c r="AE96" s="185">
        <v>17.3</v>
      </c>
      <c r="AF96" s="185">
        <v>5.4</v>
      </c>
      <c r="AG96" s="185">
        <v>8.3000000000000007</v>
      </c>
      <c r="AH96" s="185">
        <v>4.3</v>
      </c>
      <c r="AI96" s="185">
        <v>4.7</v>
      </c>
      <c r="AJ96" s="185">
        <v>2.2000000000000002</v>
      </c>
      <c r="AK96" s="185">
        <v>22</v>
      </c>
      <c r="AL96" s="185">
        <v>14.1</v>
      </c>
      <c r="AM96" s="186">
        <v>20.6</v>
      </c>
      <c r="AN96" s="179"/>
    </row>
    <row r="97" spans="1:41" x14ac:dyDescent="0.2">
      <c r="A97" s="270" t="str">
        <f>'問10-1M（表）'!A97</f>
        <v>中濃圏域（n = 319 ）　</v>
      </c>
      <c r="B97" s="32">
        <v>319</v>
      </c>
      <c r="C97" s="29">
        <v>31</v>
      </c>
      <c r="D97" s="30">
        <v>16</v>
      </c>
      <c r="E97" s="30">
        <v>22</v>
      </c>
      <c r="F97" s="30">
        <v>28</v>
      </c>
      <c r="G97" s="30">
        <v>29</v>
      </c>
      <c r="H97" s="30">
        <v>18</v>
      </c>
      <c r="I97" s="30">
        <v>20</v>
      </c>
      <c r="J97" s="30">
        <v>32</v>
      </c>
      <c r="K97" s="30">
        <v>6</v>
      </c>
      <c r="L97" s="30">
        <v>8</v>
      </c>
      <c r="M97" s="30">
        <v>7</v>
      </c>
      <c r="N97" s="30">
        <v>52</v>
      </c>
      <c r="O97" s="30">
        <v>25</v>
      </c>
      <c r="P97" s="30">
        <v>75</v>
      </c>
      <c r="Q97" s="30">
        <v>49</v>
      </c>
      <c r="R97" s="30">
        <v>29</v>
      </c>
      <c r="S97" s="30">
        <v>26</v>
      </c>
      <c r="T97" s="30">
        <v>12</v>
      </c>
      <c r="U97" s="30">
        <v>22</v>
      </c>
      <c r="V97" s="30">
        <v>24</v>
      </c>
      <c r="W97" s="30">
        <v>21</v>
      </c>
      <c r="X97" s="30">
        <v>20</v>
      </c>
      <c r="Y97" s="30">
        <v>25</v>
      </c>
      <c r="Z97" s="30">
        <v>16</v>
      </c>
      <c r="AA97" s="30">
        <v>12</v>
      </c>
      <c r="AB97" s="30">
        <v>39</v>
      </c>
      <c r="AC97" s="30">
        <v>20</v>
      </c>
      <c r="AD97" s="30">
        <v>15</v>
      </c>
      <c r="AE97" s="30">
        <v>59</v>
      </c>
      <c r="AF97" s="30">
        <v>24</v>
      </c>
      <c r="AG97" s="30">
        <v>21</v>
      </c>
      <c r="AH97" s="30">
        <v>6</v>
      </c>
      <c r="AI97" s="30">
        <v>12</v>
      </c>
      <c r="AJ97" s="30">
        <v>16</v>
      </c>
      <c r="AK97" s="30">
        <v>67</v>
      </c>
      <c r="AL97" s="30">
        <v>29</v>
      </c>
      <c r="AM97" s="31">
        <v>75</v>
      </c>
      <c r="AN97" s="5">
        <f>SUM(C97:AM97)</f>
        <v>1008</v>
      </c>
      <c r="AO97" t="str">
        <f>" 中濃圏域（n = "&amp;TEXT(B97,"#,###")&amp;"）"</f>
        <v xml:space="preserve"> 中濃圏域（n = 319）</v>
      </c>
    </row>
    <row r="98" spans="1:41" x14ac:dyDescent="0.2">
      <c r="A98" s="271"/>
      <c r="B98" s="33">
        <v>100</v>
      </c>
      <c r="C98" s="18">
        <v>9.6999999999999993</v>
      </c>
      <c r="D98" s="185">
        <v>5</v>
      </c>
      <c r="E98" s="185">
        <v>6.9</v>
      </c>
      <c r="F98" s="185">
        <v>8.8000000000000007</v>
      </c>
      <c r="G98" s="185">
        <v>9.1</v>
      </c>
      <c r="H98" s="185">
        <v>5.6</v>
      </c>
      <c r="I98" s="185">
        <v>6.3</v>
      </c>
      <c r="J98" s="185">
        <v>10</v>
      </c>
      <c r="K98" s="185">
        <v>1.9</v>
      </c>
      <c r="L98" s="185">
        <v>2.5</v>
      </c>
      <c r="M98" s="185">
        <v>2.2000000000000002</v>
      </c>
      <c r="N98" s="185">
        <v>16.3</v>
      </c>
      <c r="O98" s="185">
        <v>7.8</v>
      </c>
      <c r="P98" s="185">
        <v>23.5</v>
      </c>
      <c r="Q98" s="185">
        <v>15.4</v>
      </c>
      <c r="R98" s="185">
        <v>9.1</v>
      </c>
      <c r="S98" s="185">
        <v>8.1999999999999993</v>
      </c>
      <c r="T98" s="185">
        <v>3.8</v>
      </c>
      <c r="U98" s="185">
        <v>6.9</v>
      </c>
      <c r="V98" s="185">
        <v>7.5</v>
      </c>
      <c r="W98" s="185">
        <v>6.6</v>
      </c>
      <c r="X98" s="185">
        <v>6.3</v>
      </c>
      <c r="Y98" s="185">
        <v>7.8</v>
      </c>
      <c r="Z98" s="185">
        <v>5</v>
      </c>
      <c r="AA98" s="185">
        <v>3.8</v>
      </c>
      <c r="AB98" s="185">
        <v>12.2</v>
      </c>
      <c r="AC98" s="185">
        <v>6.3</v>
      </c>
      <c r="AD98" s="185">
        <v>4.7</v>
      </c>
      <c r="AE98" s="185">
        <v>18.5</v>
      </c>
      <c r="AF98" s="185">
        <v>7.5</v>
      </c>
      <c r="AG98" s="185">
        <v>6.6</v>
      </c>
      <c r="AH98" s="185">
        <v>1.9</v>
      </c>
      <c r="AI98" s="185">
        <v>3.8</v>
      </c>
      <c r="AJ98" s="185">
        <v>5</v>
      </c>
      <c r="AK98" s="185">
        <v>21</v>
      </c>
      <c r="AL98" s="185">
        <v>9.1</v>
      </c>
      <c r="AM98" s="186">
        <v>23.5</v>
      </c>
      <c r="AN98" s="179"/>
    </row>
    <row r="99" spans="1:41" x14ac:dyDescent="0.2">
      <c r="A99" s="270" t="str">
        <f>'問10-1M（表）'!A99</f>
        <v>東濃圏域（n = 276 ）　</v>
      </c>
      <c r="B99" s="32">
        <v>276</v>
      </c>
      <c r="C99" s="29">
        <v>26</v>
      </c>
      <c r="D99" s="30">
        <v>16</v>
      </c>
      <c r="E99" s="30">
        <v>16</v>
      </c>
      <c r="F99" s="30">
        <v>14</v>
      </c>
      <c r="G99" s="30">
        <v>21</v>
      </c>
      <c r="H99" s="30">
        <v>17</v>
      </c>
      <c r="I99" s="30">
        <v>16</v>
      </c>
      <c r="J99" s="30">
        <v>58</v>
      </c>
      <c r="K99" s="30">
        <v>5</v>
      </c>
      <c r="L99" s="30">
        <v>7</v>
      </c>
      <c r="M99" s="30">
        <v>6</v>
      </c>
      <c r="N99" s="30">
        <v>51</v>
      </c>
      <c r="O99" s="30">
        <v>23</v>
      </c>
      <c r="P99" s="30">
        <v>60</v>
      </c>
      <c r="Q99" s="30">
        <v>47</v>
      </c>
      <c r="R99" s="30">
        <v>30</v>
      </c>
      <c r="S99" s="30">
        <v>30</v>
      </c>
      <c r="T99" s="30">
        <v>8</v>
      </c>
      <c r="U99" s="30">
        <v>22</v>
      </c>
      <c r="V99" s="30">
        <v>27</v>
      </c>
      <c r="W99" s="30">
        <v>23</v>
      </c>
      <c r="X99" s="30">
        <v>16</v>
      </c>
      <c r="Y99" s="30">
        <v>24</v>
      </c>
      <c r="Z99" s="30">
        <v>15</v>
      </c>
      <c r="AA99" s="30">
        <v>13</v>
      </c>
      <c r="AB99" s="30">
        <v>48</v>
      </c>
      <c r="AC99" s="30">
        <v>20</v>
      </c>
      <c r="AD99" s="30">
        <v>19</v>
      </c>
      <c r="AE99" s="30">
        <v>53</v>
      </c>
      <c r="AF99" s="30">
        <v>13</v>
      </c>
      <c r="AG99" s="30">
        <v>25</v>
      </c>
      <c r="AH99" s="30">
        <v>6</v>
      </c>
      <c r="AI99" s="30">
        <v>8</v>
      </c>
      <c r="AJ99" s="30">
        <v>6</v>
      </c>
      <c r="AK99" s="30">
        <v>61</v>
      </c>
      <c r="AL99" s="30">
        <v>32</v>
      </c>
      <c r="AM99" s="31">
        <v>47</v>
      </c>
      <c r="AN99" s="5">
        <f>SUM(C99:AM99)</f>
        <v>929</v>
      </c>
      <c r="AO99" t="str">
        <f>" 東濃圏域（n = "&amp;TEXT(B99,"#,###")&amp;"）"</f>
        <v xml:space="preserve"> 東濃圏域（n = 276）</v>
      </c>
    </row>
    <row r="100" spans="1:41" x14ac:dyDescent="0.2">
      <c r="A100" s="271"/>
      <c r="B100" s="33">
        <v>100</v>
      </c>
      <c r="C100" s="18">
        <v>9.4</v>
      </c>
      <c r="D100" s="185">
        <v>5.8</v>
      </c>
      <c r="E100" s="185">
        <v>5.8</v>
      </c>
      <c r="F100" s="185">
        <v>5.0999999999999996</v>
      </c>
      <c r="G100" s="185">
        <v>7.6</v>
      </c>
      <c r="H100" s="185">
        <v>6.2</v>
      </c>
      <c r="I100" s="185">
        <v>5.8</v>
      </c>
      <c r="J100" s="185">
        <v>21</v>
      </c>
      <c r="K100" s="185">
        <v>1.8</v>
      </c>
      <c r="L100" s="185">
        <v>2.5</v>
      </c>
      <c r="M100" s="185">
        <v>2.2000000000000002</v>
      </c>
      <c r="N100" s="185">
        <v>18.5</v>
      </c>
      <c r="O100" s="185">
        <v>8.3000000000000007</v>
      </c>
      <c r="P100" s="185">
        <v>21.7</v>
      </c>
      <c r="Q100" s="185">
        <v>17</v>
      </c>
      <c r="R100" s="185">
        <v>10.9</v>
      </c>
      <c r="S100" s="185">
        <v>10.9</v>
      </c>
      <c r="T100" s="185">
        <v>2.9</v>
      </c>
      <c r="U100" s="185">
        <v>8</v>
      </c>
      <c r="V100" s="185">
        <v>9.8000000000000007</v>
      </c>
      <c r="W100" s="185">
        <v>8.3000000000000007</v>
      </c>
      <c r="X100" s="185">
        <v>5.8</v>
      </c>
      <c r="Y100" s="185">
        <v>8.6999999999999993</v>
      </c>
      <c r="Z100" s="185">
        <v>5.4</v>
      </c>
      <c r="AA100" s="185">
        <v>4.7</v>
      </c>
      <c r="AB100" s="185">
        <v>17.399999999999999</v>
      </c>
      <c r="AC100" s="185">
        <v>7.2</v>
      </c>
      <c r="AD100" s="185">
        <v>6.9</v>
      </c>
      <c r="AE100" s="185">
        <v>19.2</v>
      </c>
      <c r="AF100" s="185">
        <v>4.7</v>
      </c>
      <c r="AG100" s="185">
        <v>9.1</v>
      </c>
      <c r="AH100" s="185">
        <v>2.2000000000000002</v>
      </c>
      <c r="AI100" s="185">
        <v>2.9</v>
      </c>
      <c r="AJ100" s="185">
        <v>2.2000000000000002</v>
      </c>
      <c r="AK100" s="185">
        <v>22.1</v>
      </c>
      <c r="AL100" s="185">
        <v>11.6</v>
      </c>
      <c r="AM100" s="186">
        <v>17</v>
      </c>
      <c r="AN100" s="179"/>
    </row>
    <row r="101" spans="1:41" x14ac:dyDescent="0.2">
      <c r="A101" s="270" t="str">
        <f>'問10-1M（表）'!A101</f>
        <v>飛騨圏域（n = 102 ）　</v>
      </c>
      <c r="B101" s="32">
        <v>102</v>
      </c>
      <c r="C101" s="29">
        <v>20</v>
      </c>
      <c r="D101" s="30">
        <v>5</v>
      </c>
      <c r="E101" s="30">
        <v>5</v>
      </c>
      <c r="F101" s="30">
        <v>10</v>
      </c>
      <c r="G101" s="30">
        <v>11</v>
      </c>
      <c r="H101" s="30">
        <v>3</v>
      </c>
      <c r="I101" s="30">
        <v>2</v>
      </c>
      <c r="J101" s="30">
        <v>24</v>
      </c>
      <c r="K101" s="30">
        <v>3</v>
      </c>
      <c r="L101" s="30">
        <v>7</v>
      </c>
      <c r="M101" s="30">
        <v>2</v>
      </c>
      <c r="N101" s="30">
        <v>19</v>
      </c>
      <c r="O101" s="30">
        <v>6</v>
      </c>
      <c r="P101" s="30">
        <v>21</v>
      </c>
      <c r="Q101" s="30">
        <v>18</v>
      </c>
      <c r="R101" s="30">
        <v>7</v>
      </c>
      <c r="S101" s="30">
        <v>14</v>
      </c>
      <c r="T101" s="30">
        <v>1</v>
      </c>
      <c r="U101" s="30">
        <v>8</v>
      </c>
      <c r="V101" s="30">
        <v>14</v>
      </c>
      <c r="W101" s="30">
        <v>7</v>
      </c>
      <c r="X101" s="30">
        <v>11</v>
      </c>
      <c r="Y101" s="30">
        <v>6</v>
      </c>
      <c r="Z101" s="30">
        <v>9</v>
      </c>
      <c r="AA101" s="30">
        <v>2</v>
      </c>
      <c r="AB101" s="30">
        <v>14</v>
      </c>
      <c r="AC101" s="30">
        <v>5</v>
      </c>
      <c r="AD101" s="30">
        <v>6</v>
      </c>
      <c r="AE101" s="30">
        <v>17</v>
      </c>
      <c r="AF101" s="30">
        <v>6</v>
      </c>
      <c r="AG101" s="30">
        <v>8</v>
      </c>
      <c r="AH101" s="30">
        <v>0</v>
      </c>
      <c r="AI101" s="30">
        <v>3</v>
      </c>
      <c r="AJ101" s="30">
        <v>4</v>
      </c>
      <c r="AK101" s="30">
        <v>33</v>
      </c>
      <c r="AL101" s="30">
        <v>13</v>
      </c>
      <c r="AM101" s="31">
        <v>14</v>
      </c>
      <c r="AN101" s="5">
        <f>SUM(C101:AM101)</f>
        <v>358</v>
      </c>
      <c r="AO101" t="str">
        <f>" 飛騨圏域（n = "&amp;TEXT(B101,"#,###")&amp;"）"</f>
        <v xml:space="preserve"> 飛騨圏域（n = 102）</v>
      </c>
    </row>
    <row r="102" spans="1:41" x14ac:dyDescent="0.2">
      <c r="A102" s="271"/>
      <c r="B102" s="33">
        <v>100</v>
      </c>
      <c r="C102" s="18">
        <v>19.600000000000001</v>
      </c>
      <c r="D102" s="185">
        <v>4.9000000000000004</v>
      </c>
      <c r="E102" s="185">
        <v>4.9000000000000004</v>
      </c>
      <c r="F102" s="185">
        <v>9.8000000000000007</v>
      </c>
      <c r="G102" s="185">
        <v>10.8</v>
      </c>
      <c r="H102" s="185">
        <v>2.9</v>
      </c>
      <c r="I102" s="185">
        <v>2</v>
      </c>
      <c r="J102" s="185">
        <v>23.5</v>
      </c>
      <c r="K102" s="185">
        <v>2.9</v>
      </c>
      <c r="L102" s="185">
        <v>6.9</v>
      </c>
      <c r="M102" s="185">
        <v>2</v>
      </c>
      <c r="N102" s="185">
        <v>18.600000000000001</v>
      </c>
      <c r="O102" s="185">
        <v>5.9</v>
      </c>
      <c r="P102" s="185">
        <v>20.6</v>
      </c>
      <c r="Q102" s="185">
        <v>17.600000000000001</v>
      </c>
      <c r="R102" s="185">
        <v>6.9</v>
      </c>
      <c r="S102" s="185">
        <v>13.7</v>
      </c>
      <c r="T102" s="185">
        <v>1</v>
      </c>
      <c r="U102" s="185">
        <v>7.8</v>
      </c>
      <c r="V102" s="185">
        <v>13.7</v>
      </c>
      <c r="W102" s="185">
        <v>6.9</v>
      </c>
      <c r="X102" s="185">
        <v>10.8</v>
      </c>
      <c r="Y102" s="185">
        <v>5.9</v>
      </c>
      <c r="Z102" s="185">
        <v>8.8000000000000007</v>
      </c>
      <c r="AA102" s="185">
        <v>2</v>
      </c>
      <c r="AB102" s="185">
        <v>13.7</v>
      </c>
      <c r="AC102" s="185">
        <v>4.9000000000000004</v>
      </c>
      <c r="AD102" s="185">
        <v>5.9</v>
      </c>
      <c r="AE102" s="185">
        <v>16.7</v>
      </c>
      <c r="AF102" s="185">
        <v>5.9</v>
      </c>
      <c r="AG102" s="185">
        <v>7.8</v>
      </c>
      <c r="AH102" s="185">
        <v>0</v>
      </c>
      <c r="AI102" s="185">
        <v>2.9</v>
      </c>
      <c r="AJ102" s="185">
        <v>3.9</v>
      </c>
      <c r="AK102" s="185">
        <v>32.4</v>
      </c>
      <c r="AL102" s="185">
        <v>12.7</v>
      </c>
      <c r="AM102" s="186">
        <v>13.7</v>
      </c>
      <c r="AN102" s="179"/>
    </row>
    <row r="103" spans="1:41" s="171" customFormat="1" x14ac:dyDescent="0.2">
      <c r="A103" s="172"/>
      <c r="B103" s="170"/>
      <c r="C103" s="170">
        <f t="shared" ref="C103:AL103" si="42">_xlfn.RANK.EQ(C92,$C$92:$AL$92,0)</f>
        <v>10</v>
      </c>
      <c r="D103" s="170">
        <f t="shared" si="42"/>
        <v>27</v>
      </c>
      <c r="E103" s="170">
        <f t="shared" si="42"/>
        <v>19</v>
      </c>
      <c r="F103" s="170">
        <f t="shared" si="42"/>
        <v>18</v>
      </c>
      <c r="G103" s="170">
        <f t="shared" si="42"/>
        <v>14</v>
      </c>
      <c r="H103" s="170">
        <f t="shared" si="42"/>
        <v>24</v>
      </c>
      <c r="I103" s="170">
        <f t="shared" si="42"/>
        <v>23</v>
      </c>
      <c r="J103" s="170">
        <f t="shared" si="42"/>
        <v>8</v>
      </c>
      <c r="K103" s="170">
        <f t="shared" si="42"/>
        <v>34</v>
      </c>
      <c r="L103" s="170">
        <f t="shared" si="42"/>
        <v>29</v>
      </c>
      <c r="M103" s="170">
        <f t="shared" si="42"/>
        <v>36</v>
      </c>
      <c r="N103" s="170">
        <f t="shared" si="42"/>
        <v>3</v>
      </c>
      <c r="O103" s="170">
        <f t="shared" si="42"/>
        <v>15</v>
      </c>
      <c r="P103" s="170">
        <f t="shared" si="42"/>
        <v>2</v>
      </c>
      <c r="Q103" s="170">
        <f t="shared" si="42"/>
        <v>5</v>
      </c>
      <c r="R103" s="170">
        <f t="shared" si="42"/>
        <v>11</v>
      </c>
      <c r="S103" s="170">
        <f t="shared" si="42"/>
        <v>9</v>
      </c>
      <c r="T103" s="170">
        <f t="shared" si="42"/>
        <v>32</v>
      </c>
      <c r="U103" s="170">
        <f t="shared" si="42"/>
        <v>12</v>
      </c>
      <c r="V103" s="170">
        <f t="shared" si="42"/>
        <v>13</v>
      </c>
      <c r="W103" s="170">
        <f t="shared" si="42"/>
        <v>17</v>
      </c>
      <c r="X103" s="170">
        <f t="shared" si="42"/>
        <v>21</v>
      </c>
      <c r="Y103" s="170">
        <f t="shared" si="42"/>
        <v>16</v>
      </c>
      <c r="Z103" s="170">
        <f t="shared" si="42"/>
        <v>26</v>
      </c>
      <c r="AA103" s="170">
        <f t="shared" si="42"/>
        <v>29</v>
      </c>
      <c r="AB103" s="170">
        <f t="shared" si="42"/>
        <v>6</v>
      </c>
      <c r="AC103" s="170">
        <f t="shared" si="42"/>
        <v>25</v>
      </c>
      <c r="AD103" s="170">
        <f t="shared" si="42"/>
        <v>28</v>
      </c>
      <c r="AE103" s="170">
        <f t="shared" si="42"/>
        <v>4</v>
      </c>
      <c r="AF103" s="170">
        <f t="shared" si="42"/>
        <v>22</v>
      </c>
      <c r="AG103" s="170">
        <f t="shared" si="42"/>
        <v>20</v>
      </c>
      <c r="AH103" s="170">
        <f t="shared" si="42"/>
        <v>34</v>
      </c>
      <c r="AI103" s="170">
        <f t="shared" si="42"/>
        <v>31</v>
      </c>
      <c r="AJ103" s="170">
        <f t="shared" si="42"/>
        <v>32</v>
      </c>
      <c r="AK103" s="170">
        <f t="shared" si="42"/>
        <v>1</v>
      </c>
      <c r="AL103" s="170">
        <f t="shared" si="42"/>
        <v>7</v>
      </c>
      <c r="AM103" s="170">
        <v>37</v>
      </c>
      <c r="AN103" s="170"/>
    </row>
    <row r="104" spans="1:41" x14ac:dyDescent="0.2">
      <c r="A104" s="24" t="s">
        <v>2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17"/>
      <c r="AN104" s="179"/>
    </row>
    <row r="105" spans="1:41" x14ac:dyDescent="0.2">
      <c r="A105" s="6" t="s">
        <v>4</v>
      </c>
      <c r="B105" s="38"/>
      <c r="C105" s="170">
        <v>1</v>
      </c>
      <c r="D105" s="170">
        <v>2</v>
      </c>
      <c r="E105" s="170">
        <v>3</v>
      </c>
      <c r="F105" s="170">
        <v>4</v>
      </c>
      <c r="G105" s="170">
        <v>5</v>
      </c>
      <c r="H105" s="170">
        <v>6</v>
      </c>
      <c r="I105" s="170">
        <v>7</v>
      </c>
      <c r="J105" s="170">
        <v>8</v>
      </c>
      <c r="K105" s="170">
        <v>9</v>
      </c>
      <c r="L105" s="170">
        <v>10</v>
      </c>
      <c r="M105" s="170">
        <v>11</v>
      </c>
      <c r="N105" s="170">
        <v>12</v>
      </c>
      <c r="O105" s="170">
        <v>13</v>
      </c>
      <c r="P105" s="170">
        <v>14</v>
      </c>
      <c r="Q105" s="170">
        <v>15</v>
      </c>
      <c r="R105" s="170">
        <v>16</v>
      </c>
      <c r="S105" s="170">
        <v>17</v>
      </c>
      <c r="T105" s="170">
        <v>18</v>
      </c>
      <c r="U105" s="170">
        <v>19</v>
      </c>
      <c r="V105" s="170">
        <v>20</v>
      </c>
      <c r="W105" s="170">
        <v>21</v>
      </c>
      <c r="X105" s="170">
        <v>22</v>
      </c>
      <c r="Y105" s="170">
        <v>23</v>
      </c>
      <c r="Z105" s="170">
        <v>24</v>
      </c>
      <c r="AA105" s="170">
        <v>25</v>
      </c>
      <c r="AB105" s="170">
        <v>26</v>
      </c>
      <c r="AC105" s="170">
        <v>27</v>
      </c>
      <c r="AD105" s="170">
        <v>28</v>
      </c>
      <c r="AE105" s="170">
        <v>29</v>
      </c>
      <c r="AF105" s="170">
        <v>30</v>
      </c>
      <c r="AG105" s="170">
        <v>31</v>
      </c>
      <c r="AH105" s="170">
        <v>32</v>
      </c>
      <c r="AI105" s="170">
        <v>32</v>
      </c>
      <c r="AJ105" s="173">
        <v>34</v>
      </c>
      <c r="AK105" s="173">
        <v>35</v>
      </c>
      <c r="AL105" s="173">
        <v>36</v>
      </c>
      <c r="AM105" s="173">
        <v>37</v>
      </c>
    </row>
    <row r="106" spans="1:41" ht="64.8" x14ac:dyDescent="0.2">
      <c r="A106" s="11" t="s">
        <v>27</v>
      </c>
      <c r="B106" s="47" t="s">
        <v>156</v>
      </c>
      <c r="C106" s="48" t="s">
        <v>318</v>
      </c>
      <c r="D106" s="49" t="s">
        <v>339</v>
      </c>
      <c r="E106" s="203" t="s">
        <v>341</v>
      </c>
      <c r="F106" s="203" t="s">
        <v>324</v>
      </c>
      <c r="G106" s="203" t="s">
        <v>338</v>
      </c>
      <c r="H106" s="49" t="s">
        <v>327</v>
      </c>
      <c r="I106" s="203" t="s">
        <v>317</v>
      </c>
      <c r="J106" s="203" t="s">
        <v>345</v>
      </c>
      <c r="K106" s="203" t="s">
        <v>336</v>
      </c>
      <c r="L106" s="203" t="s">
        <v>352</v>
      </c>
      <c r="M106" s="203" t="s">
        <v>337</v>
      </c>
      <c r="N106" s="203" t="s">
        <v>334</v>
      </c>
      <c r="O106" s="49" t="s">
        <v>333</v>
      </c>
      <c r="P106" s="203" t="s">
        <v>348</v>
      </c>
      <c r="Q106" s="203" t="s">
        <v>340</v>
      </c>
      <c r="R106" s="203" t="s">
        <v>330</v>
      </c>
      <c r="S106" s="49" t="s">
        <v>280</v>
      </c>
      <c r="T106" s="203" t="s">
        <v>306</v>
      </c>
      <c r="U106" s="203" t="s">
        <v>366</v>
      </c>
      <c r="V106" s="203" t="s">
        <v>301</v>
      </c>
      <c r="W106" s="49" t="s">
        <v>285</v>
      </c>
      <c r="X106" s="203" t="s">
        <v>304</v>
      </c>
      <c r="Y106" s="49" t="s">
        <v>302</v>
      </c>
      <c r="Z106" s="203" t="s">
        <v>309</v>
      </c>
      <c r="AA106" s="203" t="s">
        <v>310</v>
      </c>
      <c r="AB106" s="203" t="s">
        <v>294</v>
      </c>
      <c r="AC106" s="203" t="s">
        <v>308</v>
      </c>
      <c r="AD106" s="203" t="s">
        <v>297</v>
      </c>
      <c r="AE106" s="203" t="s">
        <v>300</v>
      </c>
      <c r="AF106" s="203" t="s">
        <v>284</v>
      </c>
      <c r="AG106" s="203" t="s">
        <v>299</v>
      </c>
      <c r="AH106" s="203" t="s">
        <v>289</v>
      </c>
      <c r="AI106" s="203" t="s">
        <v>369</v>
      </c>
      <c r="AJ106" s="203" t="s">
        <v>295</v>
      </c>
      <c r="AK106" s="203" t="s">
        <v>307</v>
      </c>
      <c r="AL106" s="49" t="s">
        <v>281</v>
      </c>
      <c r="AM106" s="240" t="s">
        <v>0</v>
      </c>
      <c r="AN106" s="5" t="s">
        <v>117</v>
      </c>
    </row>
    <row r="107" spans="1:41" x14ac:dyDescent="0.2">
      <c r="A107" s="270" t="str">
        <f>A91</f>
        <v>全体（n = 1,699 ）　</v>
      </c>
      <c r="B107" s="215">
        <f>B91</f>
        <v>1699</v>
      </c>
      <c r="C107" s="109">
        <v>350</v>
      </c>
      <c r="D107" s="110">
        <v>338</v>
      </c>
      <c r="E107" s="110">
        <v>300</v>
      </c>
      <c r="F107" s="110">
        <v>291</v>
      </c>
      <c r="G107" s="110">
        <v>258</v>
      </c>
      <c r="H107" s="110">
        <v>210</v>
      </c>
      <c r="I107" s="110">
        <v>194</v>
      </c>
      <c r="J107" s="110">
        <v>191</v>
      </c>
      <c r="K107" s="110">
        <v>187</v>
      </c>
      <c r="L107" s="110">
        <v>181</v>
      </c>
      <c r="M107" s="110">
        <v>157</v>
      </c>
      <c r="N107" s="110">
        <v>152</v>
      </c>
      <c r="O107" s="110">
        <v>146</v>
      </c>
      <c r="P107" s="110">
        <v>143</v>
      </c>
      <c r="Q107" s="110">
        <v>136</v>
      </c>
      <c r="R107" s="110">
        <v>135</v>
      </c>
      <c r="S107" s="110">
        <v>132</v>
      </c>
      <c r="T107" s="110">
        <v>128</v>
      </c>
      <c r="U107" s="110">
        <v>121</v>
      </c>
      <c r="V107" s="110">
        <v>119</v>
      </c>
      <c r="W107" s="110">
        <v>114</v>
      </c>
      <c r="X107" s="110">
        <v>107</v>
      </c>
      <c r="Y107" s="110">
        <v>98</v>
      </c>
      <c r="Z107" s="110">
        <v>95</v>
      </c>
      <c r="AA107" s="110">
        <v>94</v>
      </c>
      <c r="AB107" s="110">
        <v>92</v>
      </c>
      <c r="AC107" s="110">
        <v>89</v>
      </c>
      <c r="AD107" s="110">
        <v>68</v>
      </c>
      <c r="AE107" s="110">
        <v>58</v>
      </c>
      <c r="AF107" s="110">
        <v>58</v>
      </c>
      <c r="AG107" s="110">
        <v>56</v>
      </c>
      <c r="AH107" s="110">
        <v>50</v>
      </c>
      <c r="AI107" s="110">
        <v>50</v>
      </c>
      <c r="AJ107" s="110">
        <v>45</v>
      </c>
      <c r="AK107" s="110">
        <v>44</v>
      </c>
      <c r="AL107" s="110">
        <v>35</v>
      </c>
      <c r="AM107" s="112">
        <v>372</v>
      </c>
      <c r="AN107" s="5">
        <f>SUM(C107:AM107)</f>
        <v>5394</v>
      </c>
    </row>
    <row r="108" spans="1:41" x14ac:dyDescent="0.2">
      <c r="A108" s="271"/>
      <c r="B108" s="102">
        <f t="shared" ref="B108:B118" si="43">B92</f>
        <v>100</v>
      </c>
      <c r="C108" s="113">
        <v>20.6</v>
      </c>
      <c r="D108" s="114">
        <v>19.899999999999999</v>
      </c>
      <c r="E108" s="114">
        <v>17.7</v>
      </c>
      <c r="F108" s="114">
        <v>17.100000000000001</v>
      </c>
      <c r="G108" s="114">
        <v>15.2</v>
      </c>
      <c r="H108" s="114">
        <v>12.4</v>
      </c>
      <c r="I108" s="114">
        <v>11.4</v>
      </c>
      <c r="J108" s="114">
        <v>11.2</v>
      </c>
      <c r="K108" s="114">
        <v>11</v>
      </c>
      <c r="L108" s="114">
        <v>10.7</v>
      </c>
      <c r="M108" s="114">
        <v>9.1999999999999993</v>
      </c>
      <c r="N108" s="114">
        <v>8.9</v>
      </c>
      <c r="O108" s="114">
        <v>8.6</v>
      </c>
      <c r="P108" s="114">
        <v>8.4</v>
      </c>
      <c r="Q108" s="114">
        <v>8</v>
      </c>
      <c r="R108" s="114">
        <v>7.9</v>
      </c>
      <c r="S108" s="114">
        <v>7.8</v>
      </c>
      <c r="T108" s="114">
        <v>7.5</v>
      </c>
      <c r="U108" s="114">
        <v>7.1</v>
      </c>
      <c r="V108" s="114">
        <v>7</v>
      </c>
      <c r="W108" s="114">
        <v>6.7</v>
      </c>
      <c r="X108" s="114">
        <v>6.3</v>
      </c>
      <c r="Y108" s="114">
        <v>5.8</v>
      </c>
      <c r="Z108" s="114">
        <v>5.6</v>
      </c>
      <c r="AA108" s="114">
        <v>5.5</v>
      </c>
      <c r="AB108" s="114">
        <v>5.4</v>
      </c>
      <c r="AC108" s="114">
        <v>5.2</v>
      </c>
      <c r="AD108" s="114">
        <v>4</v>
      </c>
      <c r="AE108" s="114">
        <v>3.4</v>
      </c>
      <c r="AF108" s="114">
        <v>3.4</v>
      </c>
      <c r="AG108" s="114">
        <v>3.3</v>
      </c>
      <c r="AH108" s="114">
        <v>2.9</v>
      </c>
      <c r="AI108" s="114">
        <v>2.9</v>
      </c>
      <c r="AJ108" s="114">
        <v>2.6</v>
      </c>
      <c r="AK108" s="114">
        <v>2.6</v>
      </c>
      <c r="AL108" s="114">
        <v>2.1</v>
      </c>
      <c r="AM108" s="116">
        <v>21.9</v>
      </c>
      <c r="AN108" s="179"/>
    </row>
    <row r="109" spans="1:41" x14ac:dyDescent="0.2">
      <c r="A109" s="270" t="str">
        <f>A93</f>
        <v>岐阜圏域（n = 668 ）　</v>
      </c>
      <c r="B109" s="101">
        <f t="shared" si="43"/>
        <v>668</v>
      </c>
      <c r="C109" s="117">
        <v>119</v>
      </c>
      <c r="D109" s="118">
        <v>116</v>
      </c>
      <c r="E109" s="118">
        <v>116</v>
      </c>
      <c r="F109" s="118">
        <v>107</v>
      </c>
      <c r="G109" s="118">
        <v>98</v>
      </c>
      <c r="H109" s="118">
        <v>80</v>
      </c>
      <c r="I109" s="118">
        <v>76</v>
      </c>
      <c r="J109" s="118">
        <v>49</v>
      </c>
      <c r="K109" s="118">
        <v>82</v>
      </c>
      <c r="L109" s="118">
        <v>67</v>
      </c>
      <c r="M109" s="118">
        <v>63</v>
      </c>
      <c r="N109" s="118">
        <v>71</v>
      </c>
      <c r="O109" s="118">
        <v>51</v>
      </c>
      <c r="P109" s="118">
        <v>59</v>
      </c>
      <c r="Q109" s="118">
        <v>57</v>
      </c>
      <c r="R109" s="118">
        <v>51</v>
      </c>
      <c r="S109" s="118">
        <v>62</v>
      </c>
      <c r="T109" s="118">
        <v>50</v>
      </c>
      <c r="U109" s="118">
        <v>57</v>
      </c>
      <c r="V109" s="118">
        <v>41</v>
      </c>
      <c r="W109" s="118">
        <v>44</v>
      </c>
      <c r="X109" s="118">
        <v>47</v>
      </c>
      <c r="Y109" s="118">
        <v>41</v>
      </c>
      <c r="Z109" s="118">
        <v>42</v>
      </c>
      <c r="AA109" s="118">
        <v>31</v>
      </c>
      <c r="AB109" s="118">
        <v>37</v>
      </c>
      <c r="AC109" s="118">
        <v>32</v>
      </c>
      <c r="AD109" s="118">
        <v>18</v>
      </c>
      <c r="AE109" s="118">
        <v>22</v>
      </c>
      <c r="AF109" s="118">
        <v>18</v>
      </c>
      <c r="AG109" s="118">
        <v>18</v>
      </c>
      <c r="AH109" s="118">
        <v>18</v>
      </c>
      <c r="AI109" s="118">
        <v>15</v>
      </c>
      <c r="AJ109" s="118">
        <v>21</v>
      </c>
      <c r="AK109" s="118">
        <v>18</v>
      </c>
      <c r="AL109" s="118">
        <v>12</v>
      </c>
      <c r="AM109" s="119">
        <v>151</v>
      </c>
      <c r="AN109" s="5">
        <f>SUM(C109:AM109)</f>
        <v>2057</v>
      </c>
    </row>
    <row r="110" spans="1:41" x14ac:dyDescent="0.2">
      <c r="A110" s="271"/>
      <c r="B110" s="102">
        <f t="shared" si="43"/>
        <v>100</v>
      </c>
      <c r="C110" s="113">
        <v>17.8</v>
      </c>
      <c r="D110" s="114">
        <v>17.399999999999999</v>
      </c>
      <c r="E110" s="114">
        <v>17.399999999999999</v>
      </c>
      <c r="F110" s="114">
        <v>16</v>
      </c>
      <c r="G110" s="114">
        <v>14.7</v>
      </c>
      <c r="H110" s="114">
        <v>12</v>
      </c>
      <c r="I110" s="114">
        <v>11.4</v>
      </c>
      <c r="J110" s="114">
        <v>7.3</v>
      </c>
      <c r="K110" s="114">
        <v>12.3</v>
      </c>
      <c r="L110" s="114">
        <v>10</v>
      </c>
      <c r="M110" s="114">
        <v>9.4</v>
      </c>
      <c r="N110" s="114">
        <v>10.6</v>
      </c>
      <c r="O110" s="114">
        <v>7.6</v>
      </c>
      <c r="P110" s="114">
        <v>8.8000000000000007</v>
      </c>
      <c r="Q110" s="114">
        <v>8.5</v>
      </c>
      <c r="R110" s="114">
        <v>7.6</v>
      </c>
      <c r="S110" s="114">
        <v>9.3000000000000007</v>
      </c>
      <c r="T110" s="114">
        <v>7.5</v>
      </c>
      <c r="U110" s="114">
        <v>8.5</v>
      </c>
      <c r="V110" s="114">
        <v>6.1</v>
      </c>
      <c r="W110" s="114">
        <v>6.6</v>
      </c>
      <c r="X110" s="114">
        <v>7</v>
      </c>
      <c r="Y110" s="114">
        <v>6.1</v>
      </c>
      <c r="Z110" s="114">
        <v>6.3</v>
      </c>
      <c r="AA110" s="114">
        <v>4.5999999999999996</v>
      </c>
      <c r="AB110" s="114">
        <v>5.5</v>
      </c>
      <c r="AC110" s="114">
        <v>4.8</v>
      </c>
      <c r="AD110" s="114">
        <v>2.7</v>
      </c>
      <c r="AE110" s="114">
        <v>3.3</v>
      </c>
      <c r="AF110" s="114">
        <v>2.7</v>
      </c>
      <c r="AG110" s="114">
        <v>2.7</v>
      </c>
      <c r="AH110" s="114">
        <v>2.7</v>
      </c>
      <c r="AI110" s="114">
        <v>2.2000000000000002</v>
      </c>
      <c r="AJ110" s="114">
        <v>3.1</v>
      </c>
      <c r="AK110" s="114">
        <v>2.7</v>
      </c>
      <c r="AL110" s="114">
        <v>1.8</v>
      </c>
      <c r="AM110" s="116">
        <v>22.6</v>
      </c>
      <c r="AN110" s="179"/>
    </row>
    <row r="111" spans="1:41" ht="13.5" customHeight="1" x14ac:dyDescent="0.2">
      <c r="A111" s="270" t="str">
        <f>A95</f>
        <v>西濃圏域（n = 277 ）　</v>
      </c>
      <c r="B111" s="101">
        <f t="shared" si="43"/>
        <v>277</v>
      </c>
      <c r="C111" s="117">
        <v>61</v>
      </c>
      <c r="D111" s="118">
        <v>58</v>
      </c>
      <c r="E111" s="118">
        <v>53</v>
      </c>
      <c r="F111" s="118">
        <v>48</v>
      </c>
      <c r="G111" s="118">
        <v>41</v>
      </c>
      <c r="H111" s="118">
        <v>24</v>
      </c>
      <c r="I111" s="118">
        <v>39</v>
      </c>
      <c r="J111" s="118">
        <v>25</v>
      </c>
      <c r="K111" s="118">
        <v>30</v>
      </c>
      <c r="L111" s="118">
        <v>33</v>
      </c>
      <c r="M111" s="118">
        <v>24</v>
      </c>
      <c r="N111" s="118">
        <v>25</v>
      </c>
      <c r="O111" s="118">
        <v>25</v>
      </c>
      <c r="P111" s="118">
        <v>21</v>
      </c>
      <c r="Q111" s="118">
        <v>22</v>
      </c>
      <c r="R111" s="118">
        <v>28</v>
      </c>
      <c r="S111" s="118">
        <v>19</v>
      </c>
      <c r="T111" s="118">
        <v>22</v>
      </c>
      <c r="U111" s="118">
        <v>18</v>
      </c>
      <c r="V111" s="118">
        <v>23</v>
      </c>
      <c r="W111" s="118">
        <v>22</v>
      </c>
      <c r="X111" s="118">
        <v>15</v>
      </c>
      <c r="Y111" s="118">
        <v>16</v>
      </c>
      <c r="Z111" s="118">
        <v>13</v>
      </c>
      <c r="AA111" s="118">
        <v>17</v>
      </c>
      <c r="AB111" s="118">
        <v>14</v>
      </c>
      <c r="AC111" s="118">
        <v>18</v>
      </c>
      <c r="AD111" s="118">
        <v>9</v>
      </c>
      <c r="AE111" s="118">
        <v>10</v>
      </c>
      <c r="AF111" s="118">
        <v>12</v>
      </c>
      <c r="AG111" s="118">
        <v>13</v>
      </c>
      <c r="AH111" s="118">
        <v>9</v>
      </c>
      <c r="AI111" s="118">
        <v>6</v>
      </c>
      <c r="AJ111" s="118">
        <v>12</v>
      </c>
      <c r="AK111" s="118">
        <v>10</v>
      </c>
      <c r="AL111" s="118">
        <v>8</v>
      </c>
      <c r="AM111" s="119">
        <v>57</v>
      </c>
      <c r="AN111" s="5">
        <f>SUM(C111:AM111)</f>
        <v>900</v>
      </c>
    </row>
    <row r="112" spans="1:41" x14ac:dyDescent="0.2">
      <c r="A112" s="271"/>
      <c r="B112" s="102">
        <f t="shared" si="43"/>
        <v>100</v>
      </c>
      <c r="C112" s="113">
        <v>22</v>
      </c>
      <c r="D112" s="114">
        <v>20.9</v>
      </c>
      <c r="E112" s="114">
        <v>19.100000000000001</v>
      </c>
      <c r="F112" s="114">
        <v>17.3</v>
      </c>
      <c r="G112" s="114">
        <v>14.8</v>
      </c>
      <c r="H112" s="114">
        <v>8.6999999999999993</v>
      </c>
      <c r="I112" s="114">
        <v>14.1</v>
      </c>
      <c r="J112" s="114">
        <v>9</v>
      </c>
      <c r="K112" s="114">
        <v>10.8</v>
      </c>
      <c r="L112" s="114">
        <v>11.9</v>
      </c>
      <c r="M112" s="114">
        <v>8.6999999999999993</v>
      </c>
      <c r="N112" s="114">
        <v>9</v>
      </c>
      <c r="O112" s="114">
        <v>9</v>
      </c>
      <c r="P112" s="114">
        <v>7.6</v>
      </c>
      <c r="Q112" s="114">
        <v>7.9</v>
      </c>
      <c r="R112" s="114">
        <v>10.1</v>
      </c>
      <c r="S112" s="114">
        <v>6.9</v>
      </c>
      <c r="T112" s="114">
        <v>7.9</v>
      </c>
      <c r="U112" s="114">
        <v>6.5</v>
      </c>
      <c r="V112" s="114">
        <v>8.3000000000000007</v>
      </c>
      <c r="W112" s="114">
        <v>7.9</v>
      </c>
      <c r="X112" s="114">
        <v>5.4</v>
      </c>
      <c r="Y112" s="114">
        <v>5.8</v>
      </c>
      <c r="Z112" s="114">
        <v>4.7</v>
      </c>
      <c r="AA112" s="114">
        <v>6.1</v>
      </c>
      <c r="AB112" s="114">
        <v>5.0999999999999996</v>
      </c>
      <c r="AC112" s="114">
        <v>6.5</v>
      </c>
      <c r="AD112" s="114">
        <v>3.2</v>
      </c>
      <c r="AE112" s="114">
        <v>3.6</v>
      </c>
      <c r="AF112" s="114">
        <v>4.3</v>
      </c>
      <c r="AG112" s="114">
        <v>4.7</v>
      </c>
      <c r="AH112" s="114">
        <v>3.2</v>
      </c>
      <c r="AI112" s="114">
        <v>2.2000000000000002</v>
      </c>
      <c r="AJ112" s="114">
        <v>4.3</v>
      </c>
      <c r="AK112" s="114">
        <v>3.6</v>
      </c>
      <c r="AL112" s="114">
        <v>2.9</v>
      </c>
      <c r="AM112" s="116">
        <v>20.6</v>
      </c>
      <c r="AN112" s="179"/>
    </row>
    <row r="113" spans="1:40" ht="13.5" customHeight="1" x14ac:dyDescent="0.2">
      <c r="A113" s="270" t="str">
        <f>A97</f>
        <v>中濃圏域（n = 319 ）　</v>
      </c>
      <c r="B113" s="101">
        <f t="shared" si="43"/>
        <v>319</v>
      </c>
      <c r="C113" s="117">
        <v>67</v>
      </c>
      <c r="D113" s="118">
        <v>75</v>
      </c>
      <c r="E113" s="118">
        <v>52</v>
      </c>
      <c r="F113" s="118">
        <v>59</v>
      </c>
      <c r="G113" s="118">
        <v>49</v>
      </c>
      <c r="H113" s="118">
        <v>39</v>
      </c>
      <c r="I113" s="118">
        <v>29</v>
      </c>
      <c r="J113" s="118">
        <v>32</v>
      </c>
      <c r="K113" s="118">
        <v>26</v>
      </c>
      <c r="L113" s="118">
        <v>31</v>
      </c>
      <c r="M113" s="118">
        <v>29</v>
      </c>
      <c r="N113" s="118">
        <v>22</v>
      </c>
      <c r="O113" s="118">
        <v>24</v>
      </c>
      <c r="P113" s="118">
        <v>29</v>
      </c>
      <c r="Q113" s="118">
        <v>25</v>
      </c>
      <c r="R113" s="118">
        <v>25</v>
      </c>
      <c r="S113" s="118">
        <v>21</v>
      </c>
      <c r="T113" s="118">
        <v>28</v>
      </c>
      <c r="U113" s="118">
        <v>22</v>
      </c>
      <c r="V113" s="118">
        <v>21</v>
      </c>
      <c r="W113" s="118">
        <v>20</v>
      </c>
      <c r="X113" s="118">
        <v>24</v>
      </c>
      <c r="Y113" s="118">
        <v>20</v>
      </c>
      <c r="Z113" s="118">
        <v>18</v>
      </c>
      <c r="AA113" s="118">
        <v>20</v>
      </c>
      <c r="AB113" s="118">
        <v>16</v>
      </c>
      <c r="AC113" s="118">
        <v>16</v>
      </c>
      <c r="AD113" s="118">
        <v>15</v>
      </c>
      <c r="AE113" s="118">
        <v>8</v>
      </c>
      <c r="AF113" s="118">
        <v>12</v>
      </c>
      <c r="AG113" s="118">
        <v>12</v>
      </c>
      <c r="AH113" s="118">
        <v>12</v>
      </c>
      <c r="AI113" s="118">
        <v>16</v>
      </c>
      <c r="AJ113" s="118">
        <v>6</v>
      </c>
      <c r="AK113" s="118">
        <v>6</v>
      </c>
      <c r="AL113" s="118">
        <v>7</v>
      </c>
      <c r="AM113" s="119">
        <v>75</v>
      </c>
      <c r="AN113" s="5">
        <f>SUM(C113:AM113)</f>
        <v>1008</v>
      </c>
    </row>
    <row r="114" spans="1:40" x14ac:dyDescent="0.2">
      <c r="A114" s="271"/>
      <c r="B114" s="102">
        <f t="shared" si="43"/>
        <v>100</v>
      </c>
      <c r="C114" s="113">
        <v>21</v>
      </c>
      <c r="D114" s="114">
        <v>23.5</v>
      </c>
      <c r="E114" s="114">
        <v>16.3</v>
      </c>
      <c r="F114" s="114">
        <v>18.5</v>
      </c>
      <c r="G114" s="114">
        <v>15.4</v>
      </c>
      <c r="H114" s="114">
        <v>12.2</v>
      </c>
      <c r="I114" s="114">
        <v>9.1</v>
      </c>
      <c r="J114" s="114">
        <v>10</v>
      </c>
      <c r="K114" s="114">
        <v>8.1999999999999993</v>
      </c>
      <c r="L114" s="114">
        <v>9.6999999999999993</v>
      </c>
      <c r="M114" s="114">
        <v>9.1</v>
      </c>
      <c r="N114" s="114">
        <v>6.9</v>
      </c>
      <c r="O114" s="114">
        <v>7.5</v>
      </c>
      <c r="P114" s="114">
        <v>9.1</v>
      </c>
      <c r="Q114" s="114">
        <v>7.8</v>
      </c>
      <c r="R114" s="114">
        <v>7.8</v>
      </c>
      <c r="S114" s="114">
        <v>6.6</v>
      </c>
      <c r="T114" s="114">
        <v>8.8000000000000007</v>
      </c>
      <c r="U114" s="114">
        <v>6.9</v>
      </c>
      <c r="V114" s="114">
        <v>6.6</v>
      </c>
      <c r="W114" s="114">
        <v>6.3</v>
      </c>
      <c r="X114" s="114">
        <v>7.5</v>
      </c>
      <c r="Y114" s="114">
        <v>6.3</v>
      </c>
      <c r="Z114" s="114">
        <v>5.6</v>
      </c>
      <c r="AA114" s="114">
        <v>6.3</v>
      </c>
      <c r="AB114" s="114">
        <v>5</v>
      </c>
      <c r="AC114" s="114">
        <v>5</v>
      </c>
      <c r="AD114" s="114">
        <v>4.7</v>
      </c>
      <c r="AE114" s="114">
        <v>2.5</v>
      </c>
      <c r="AF114" s="114">
        <v>3.8</v>
      </c>
      <c r="AG114" s="114">
        <v>3.8</v>
      </c>
      <c r="AH114" s="114">
        <v>3.8</v>
      </c>
      <c r="AI114" s="114">
        <v>5</v>
      </c>
      <c r="AJ114" s="114">
        <v>1.9</v>
      </c>
      <c r="AK114" s="114">
        <v>1.9</v>
      </c>
      <c r="AL114" s="114">
        <v>2.2000000000000002</v>
      </c>
      <c r="AM114" s="116">
        <v>23.5</v>
      </c>
      <c r="AN114" s="179"/>
    </row>
    <row r="115" spans="1:40" ht="13.5" customHeight="1" x14ac:dyDescent="0.2">
      <c r="A115" s="270" t="str">
        <f>A99</f>
        <v>東濃圏域（n = 276 ）　</v>
      </c>
      <c r="B115" s="101">
        <f t="shared" si="43"/>
        <v>276</v>
      </c>
      <c r="C115" s="117">
        <v>61</v>
      </c>
      <c r="D115" s="118">
        <v>60</v>
      </c>
      <c r="E115" s="118">
        <v>51</v>
      </c>
      <c r="F115" s="118">
        <v>53</v>
      </c>
      <c r="G115" s="118">
        <v>47</v>
      </c>
      <c r="H115" s="118">
        <v>48</v>
      </c>
      <c r="I115" s="118">
        <v>32</v>
      </c>
      <c r="J115" s="118">
        <v>58</v>
      </c>
      <c r="K115" s="118">
        <v>30</v>
      </c>
      <c r="L115" s="118">
        <v>26</v>
      </c>
      <c r="M115" s="118">
        <v>30</v>
      </c>
      <c r="N115" s="118">
        <v>22</v>
      </c>
      <c r="O115" s="118">
        <v>27</v>
      </c>
      <c r="P115" s="118">
        <v>21</v>
      </c>
      <c r="Q115" s="118">
        <v>23</v>
      </c>
      <c r="R115" s="118">
        <v>24</v>
      </c>
      <c r="S115" s="118">
        <v>23</v>
      </c>
      <c r="T115" s="118">
        <v>14</v>
      </c>
      <c r="U115" s="118">
        <v>16</v>
      </c>
      <c r="V115" s="118">
        <v>25</v>
      </c>
      <c r="W115" s="118">
        <v>16</v>
      </c>
      <c r="X115" s="118">
        <v>13</v>
      </c>
      <c r="Y115" s="118">
        <v>16</v>
      </c>
      <c r="Z115" s="118">
        <v>17</v>
      </c>
      <c r="AA115" s="118">
        <v>20</v>
      </c>
      <c r="AB115" s="118">
        <v>15</v>
      </c>
      <c r="AC115" s="118">
        <v>16</v>
      </c>
      <c r="AD115" s="118">
        <v>19</v>
      </c>
      <c r="AE115" s="118">
        <v>7</v>
      </c>
      <c r="AF115" s="118">
        <v>13</v>
      </c>
      <c r="AG115" s="118">
        <v>8</v>
      </c>
      <c r="AH115" s="118">
        <v>8</v>
      </c>
      <c r="AI115" s="118">
        <v>6</v>
      </c>
      <c r="AJ115" s="118">
        <v>6</v>
      </c>
      <c r="AK115" s="118">
        <v>5</v>
      </c>
      <c r="AL115" s="118">
        <v>6</v>
      </c>
      <c r="AM115" s="119">
        <v>47</v>
      </c>
      <c r="AN115" s="5">
        <f>SUM(C115:AM115)</f>
        <v>929</v>
      </c>
    </row>
    <row r="116" spans="1:40" x14ac:dyDescent="0.2">
      <c r="A116" s="271"/>
      <c r="B116" s="102">
        <f t="shared" si="43"/>
        <v>100</v>
      </c>
      <c r="C116" s="113">
        <v>22.1</v>
      </c>
      <c r="D116" s="114">
        <v>21.7</v>
      </c>
      <c r="E116" s="114">
        <v>18.5</v>
      </c>
      <c r="F116" s="114">
        <v>19.2</v>
      </c>
      <c r="G116" s="114">
        <v>17</v>
      </c>
      <c r="H116" s="114">
        <v>17.399999999999999</v>
      </c>
      <c r="I116" s="114">
        <v>11.6</v>
      </c>
      <c r="J116" s="114">
        <v>21</v>
      </c>
      <c r="K116" s="114">
        <v>10.9</v>
      </c>
      <c r="L116" s="114">
        <v>9.4</v>
      </c>
      <c r="M116" s="114">
        <v>10.9</v>
      </c>
      <c r="N116" s="114">
        <v>8</v>
      </c>
      <c r="O116" s="114">
        <v>9.8000000000000007</v>
      </c>
      <c r="P116" s="114">
        <v>7.6</v>
      </c>
      <c r="Q116" s="114">
        <v>8.3000000000000007</v>
      </c>
      <c r="R116" s="114">
        <v>8.6999999999999993</v>
      </c>
      <c r="S116" s="114">
        <v>8.3000000000000007</v>
      </c>
      <c r="T116" s="114">
        <v>5.0999999999999996</v>
      </c>
      <c r="U116" s="114">
        <v>5.8</v>
      </c>
      <c r="V116" s="114">
        <v>9.1</v>
      </c>
      <c r="W116" s="114">
        <v>5.8</v>
      </c>
      <c r="X116" s="114">
        <v>4.7</v>
      </c>
      <c r="Y116" s="114">
        <v>5.8</v>
      </c>
      <c r="Z116" s="114">
        <v>6.2</v>
      </c>
      <c r="AA116" s="114">
        <v>7.2</v>
      </c>
      <c r="AB116" s="114">
        <v>5.4</v>
      </c>
      <c r="AC116" s="114">
        <v>5.8</v>
      </c>
      <c r="AD116" s="114">
        <v>6.9</v>
      </c>
      <c r="AE116" s="114">
        <v>2.5</v>
      </c>
      <c r="AF116" s="114">
        <v>4.7</v>
      </c>
      <c r="AG116" s="114">
        <v>2.9</v>
      </c>
      <c r="AH116" s="114">
        <v>2.9</v>
      </c>
      <c r="AI116" s="114">
        <v>2.2000000000000002</v>
      </c>
      <c r="AJ116" s="114">
        <v>2.2000000000000002</v>
      </c>
      <c r="AK116" s="114">
        <v>1.8</v>
      </c>
      <c r="AL116" s="114">
        <v>2.2000000000000002</v>
      </c>
      <c r="AM116" s="116">
        <v>17</v>
      </c>
      <c r="AN116" s="179"/>
    </row>
    <row r="117" spans="1:40" ht="13.5" customHeight="1" x14ac:dyDescent="0.2">
      <c r="A117" s="270" t="str">
        <f>A101</f>
        <v>飛騨圏域（n = 102 ）　</v>
      </c>
      <c r="B117" s="101">
        <f t="shared" si="43"/>
        <v>102</v>
      </c>
      <c r="C117" s="117">
        <v>33</v>
      </c>
      <c r="D117" s="118">
        <v>21</v>
      </c>
      <c r="E117" s="118">
        <v>19</v>
      </c>
      <c r="F117" s="118">
        <v>17</v>
      </c>
      <c r="G117" s="118">
        <v>18</v>
      </c>
      <c r="H117" s="118">
        <v>14</v>
      </c>
      <c r="I117" s="118">
        <v>13</v>
      </c>
      <c r="J117" s="118">
        <v>24</v>
      </c>
      <c r="K117" s="118">
        <v>14</v>
      </c>
      <c r="L117" s="118">
        <v>20</v>
      </c>
      <c r="M117" s="118">
        <v>7</v>
      </c>
      <c r="N117" s="118">
        <v>8</v>
      </c>
      <c r="O117" s="118">
        <v>14</v>
      </c>
      <c r="P117" s="118">
        <v>11</v>
      </c>
      <c r="Q117" s="118">
        <v>6</v>
      </c>
      <c r="R117" s="118">
        <v>6</v>
      </c>
      <c r="S117" s="118">
        <v>7</v>
      </c>
      <c r="T117" s="118">
        <v>10</v>
      </c>
      <c r="U117" s="118">
        <v>5</v>
      </c>
      <c r="V117" s="118">
        <v>8</v>
      </c>
      <c r="W117" s="118">
        <v>11</v>
      </c>
      <c r="X117" s="118">
        <v>6</v>
      </c>
      <c r="Y117" s="118">
        <v>2</v>
      </c>
      <c r="Z117" s="118">
        <v>3</v>
      </c>
      <c r="AA117" s="118">
        <v>5</v>
      </c>
      <c r="AB117" s="118">
        <v>9</v>
      </c>
      <c r="AC117" s="118">
        <v>5</v>
      </c>
      <c r="AD117" s="118">
        <v>6</v>
      </c>
      <c r="AE117" s="118">
        <v>7</v>
      </c>
      <c r="AF117" s="118">
        <v>2</v>
      </c>
      <c r="AG117" s="118">
        <v>3</v>
      </c>
      <c r="AH117" s="118">
        <v>1</v>
      </c>
      <c r="AI117" s="118">
        <v>4</v>
      </c>
      <c r="AJ117" s="118">
        <v>0</v>
      </c>
      <c r="AK117" s="118">
        <v>3</v>
      </c>
      <c r="AL117" s="118">
        <v>2</v>
      </c>
      <c r="AM117" s="119">
        <v>14</v>
      </c>
      <c r="AN117" s="5">
        <f>SUM(C117:AM117)</f>
        <v>358</v>
      </c>
    </row>
    <row r="118" spans="1:40" x14ac:dyDescent="0.2">
      <c r="A118" s="271"/>
      <c r="B118" s="102">
        <f t="shared" si="43"/>
        <v>100</v>
      </c>
      <c r="C118" s="113">
        <v>32.4</v>
      </c>
      <c r="D118" s="114">
        <v>20.6</v>
      </c>
      <c r="E118" s="114">
        <v>18.600000000000001</v>
      </c>
      <c r="F118" s="114">
        <v>16.7</v>
      </c>
      <c r="G118" s="114">
        <v>17.600000000000001</v>
      </c>
      <c r="H118" s="114">
        <v>13.7</v>
      </c>
      <c r="I118" s="114">
        <v>12.7</v>
      </c>
      <c r="J118" s="114">
        <v>23.5</v>
      </c>
      <c r="K118" s="114">
        <v>13.7</v>
      </c>
      <c r="L118" s="114">
        <v>19.600000000000001</v>
      </c>
      <c r="M118" s="114">
        <v>6.9</v>
      </c>
      <c r="N118" s="114">
        <v>7.8</v>
      </c>
      <c r="O118" s="114">
        <v>13.7</v>
      </c>
      <c r="P118" s="114">
        <v>10.8</v>
      </c>
      <c r="Q118" s="114">
        <v>5.9</v>
      </c>
      <c r="R118" s="114">
        <v>5.9</v>
      </c>
      <c r="S118" s="114">
        <v>6.9</v>
      </c>
      <c r="T118" s="114">
        <v>9.8000000000000007</v>
      </c>
      <c r="U118" s="114">
        <v>4.9000000000000004</v>
      </c>
      <c r="V118" s="114">
        <v>7.8</v>
      </c>
      <c r="W118" s="114">
        <v>10.8</v>
      </c>
      <c r="X118" s="114">
        <v>5.9</v>
      </c>
      <c r="Y118" s="114">
        <v>2</v>
      </c>
      <c r="Z118" s="114">
        <v>2.9</v>
      </c>
      <c r="AA118" s="114">
        <v>4.9000000000000004</v>
      </c>
      <c r="AB118" s="114">
        <v>8.8000000000000007</v>
      </c>
      <c r="AC118" s="114">
        <v>4.9000000000000004</v>
      </c>
      <c r="AD118" s="114">
        <v>5.9</v>
      </c>
      <c r="AE118" s="114">
        <v>6.9</v>
      </c>
      <c r="AF118" s="114">
        <v>2</v>
      </c>
      <c r="AG118" s="114">
        <v>2.9</v>
      </c>
      <c r="AH118" s="114">
        <v>1</v>
      </c>
      <c r="AI118" s="114">
        <v>3.9</v>
      </c>
      <c r="AJ118" s="114">
        <v>0</v>
      </c>
      <c r="AK118" s="114">
        <v>2.9</v>
      </c>
      <c r="AL118" s="114">
        <v>2</v>
      </c>
      <c r="AM118" s="116">
        <v>13.7</v>
      </c>
      <c r="AN118" s="179"/>
    </row>
    <row r="119" spans="1:40" s="171" customFormat="1" x14ac:dyDescent="0.2">
      <c r="A119" s="172"/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3"/>
      <c r="AK119" s="173"/>
      <c r="AL119" s="173"/>
      <c r="AM119" s="173"/>
      <c r="AN119" s="170"/>
    </row>
    <row r="120" spans="1:40" x14ac:dyDescent="0.2">
      <c r="A120" s="24" t="s">
        <v>2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17"/>
    </row>
    <row r="121" spans="1:40" ht="12.75" customHeight="1" x14ac:dyDescent="0.2">
      <c r="A121" s="6" t="s">
        <v>354</v>
      </c>
      <c r="B121" s="4"/>
      <c r="C121" s="25">
        <v>1</v>
      </c>
      <c r="D121" s="25">
        <v>2</v>
      </c>
      <c r="E121" s="25">
        <v>3</v>
      </c>
      <c r="F121" s="25">
        <v>4</v>
      </c>
      <c r="G121" s="25">
        <v>5</v>
      </c>
      <c r="H121" s="25">
        <v>6</v>
      </c>
      <c r="I121" s="25">
        <v>7</v>
      </c>
      <c r="J121" s="25">
        <v>8</v>
      </c>
      <c r="K121" s="25">
        <v>9</v>
      </c>
      <c r="L121" s="25">
        <v>10</v>
      </c>
      <c r="O121" s="160">
        <v>1</v>
      </c>
      <c r="P121" s="160">
        <v>2</v>
      </c>
      <c r="Q121" s="160">
        <v>3</v>
      </c>
      <c r="R121" s="160">
        <v>4</v>
      </c>
      <c r="S121" s="160">
        <v>5</v>
      </c>
      <c r="T121" s="160">
        <v>6</v>
      </c>
      <c r="U121" s="160">
        <v>7</v>
      </c>
      <c r="V121" s="160">
        <v>8</v>
      </c>
      <c r="W121" s="160">
        <v>9</v>
      </c>
      <c r="X121" s="160">
        <v>10</v>
      </c>
    </row>
    <row r="122" spans="1:40" ht="43.2" x14ac:dyDescent="0.2">
      <c r="A122" s="10" t="str">
        <f>A90</f>
        <v>【居住圏域別】</v>
      </c>
      <c r="B122" s="47" t="str">
        <f>B71</f>
        <v>調査数</v>
      </c>
      <c r="C122" s="48" t="str">
        <f t="shared" ref="C122:L122" si="44">C106</f>
        <v>若者の県内定着</v>
      </c>
      <c r="D122" s="49" t="str">
        <f t="shared" si="44"/>
        <v>少子化対策</v>
      </c>
      <c r="E122" s="49" t="str">
        <f t="shared" si="44"/>
        <v>高齢者福祉</v>
      </c>
      <c r="F122" s="49" t="str">
        <f t="shared" si="44"/>
        <v>公共交通の充実</v>
      </c>
      <c r="G122" s="49" t="str">
        <f t="shared" si="44"/>
        <v>子育て支援</v>
      </c>
      <c r="H122" s="49" t="str">
        <f t="shared" si="44"/>
        <v>道路整備・維持管理</v>
      </c>
      <c r="I122" s="50" t="str">
        <f t="shared" si="44"/>
        <v>県外からの移住・定住の促進</v>
      </c>
      <c r="J122" s="49" t="str">
        <f t="shared" si="44"/>
        <v>地域医療の確保</v>
      </c>
      <c r="K122" s="50" t="str">
        <f t="shared" si="44"/>
        <v>企業誘致</v>
      </c>
      <c r="L122" s="51" t="str">
        <f t="shared" si="44"/>
        <v>防災対策</v>
      </c>
      <c r="M122" s="37" t="s">
        <v>32</v>
      </c>
      <c r="N122" s="10" t="str">
        <f>A122</f>
        <v>【居住圏域別】</v>
      </c>
      <c r="O122" s="48" t="str">
        <f t="shared" ref="O122:X122" si="45">C122</f>
        <v>若者の県内定着</v>
      </c>
      <c r="P122" s="49" t="str">
        <f t="shared" si="45"/>
        <v>少子化対策</v>
      </c>
      <c r="Q122" s="49" t="str">
        <f t="shared" si="45"/>
        <v>高齢者福祉</v>
      </c>
      <c r="R122" s="49" t="str">
        <f t="shared" si="45"/>
        <v>公共交通の充実</v>
      </c>
      <c r="S122" s="49" t="str">
        <f t="shared" si="45"/>
        <v>子育て支援</v>
      </c>
      <c r="T122" s="49" t="str">
        <f t="shared" si="45"/>
        <v>道路整備・維持管理</v>
      </c>
      <c r="U122" s="49" t="str">
        <f t="shared" si="45"/>
        <v>県外からの移住・定住の促進</v>
      </c>
      <c r="V122" s="49" t="str">
        <f t="shared" si="45"/>
        <v>地域医療の確保</v>
      </c>
      <c r="W122" s="50" t="str">
        <f t="shared" si="45"/>
        <v>企業誘致</v>
      </c>
      <c r="X122" s="51" t="str">
        <f t="shared" si="45"/>
        <v>防災対策</v>
      </c>
    </row>
    <row r="123" spans="1:40" ht="12.75" customHeight="1" x14ac:dyDescent="0.2">
      <c r="A123" s="270" t="str">
        <f>A91</f>
        <v>全体（n = 1,699 ）　</v>
      </c>
      <c r="B123" s="215">
        <f t="shared" ref="B123:B134" si="46">B91</f>
        <v>1699</v>
      </c>
      <c r="C123" s="109">
        <f t="shared" ref="C123:L123" si="47">C107</f>
        <v>350</v>
      </c>
      <c r="D123" s="110">
        <f t="shared" si="47"/>
        <v>338</v>
      </c>
      <c r="E123" s="110">
        <f t="shared" si="47"/>
        <v>300</v>
      </c>
      <c r="F123" s="110">
        <f t="shared" si="47"/>
        <v>291</v>
      </c>
      <c r="G123" s="110">
        <f t="shared" si="47"/>
        <v>258</v>
      </c>
      <c r="H123" s="110">
        <f t="shared" si="47"/>
        <v>210</v>
      </c>
      <c r="I123" s="111">
        <f t="shared" si="47"/>
        <v>194</v>
      </c>
      <c r="J123" s="110">
        <f t="shared" si="47"/>
        <v>191</v>
      </c>
      <c r="K123" s="111">
        <f t="shared" si="47"/>
        <v>187</v>
      </c>
      <c r="L123" s="112">
        <f t="shared" si="47"/>
        <v>181</v>
      </c>
      <c r="N123" s="81" t="str">
        <f>A125</f>
        <v>岐阜圏域（n = 668 ）　</v>
      </c>
      <c r="O123" s="72">
        <f t="shared" ref="O123:X123" si="48">C126</f>
        <v>17.8</v>
      </c>
      <c r="P123" s="73">
        <f t="shared" si="48"/>
        <v>17.399999999999999</v>
      </c>
      <c r="Q123" s="73">
        <f t="shared" si="48"/>
        <v>17.399999999999999</v>
      </c>
      <c r="R123" s="73">
        <f t="shared" si="48"/>
        <v>16</v>
      </c>
      <c r="S123" s="73">
        <f t="shared" si="48"/>
        <v>14.7</v>
      </c>
      <c r="T123" s="73">
        <f t="shared" si="48"/>
        <v>12</v>
      </c>
      <c r="U123" s="73">
        <f t="shared" si="48"/>
        <v>11.4</v>
      </c>
      <c r="V123" s="73">
        <f t="shared" si="48"/>
        <v>7.3</v>
      </c>
      <c r="W123" s="74">
        <f t="shared" si="48"/>
        <v>12.3</v>
      </c>
      <c r="X123" s="75">
        <f t="shared" si="48"/>
        <v>10</v>
      </c>
    </row>
    <row r="124" spans="1:40" ht="12.75" customHeight="1" x14ac:dyDescent="0.2">
      <c r="A124" s="271"/>
      <c r="B124" s="102">
        <f t="shared" si="46"/>
        <v>100</v>
      </c>
      <c r="C124" s="113">
        <f t="shared" ref="C124:L124" si="49">C108</f>
        <v>20.6</v>
      </c>
      <c r="D124" s="114">
        <f t="shared" si="49"/>
        <v>19.899999999999999</v>
      </c>
      <c r="E124" s="114">
        <f t="shared" si="49"/>
        <v>17.7</v>
      </c>
      <c r="F124" s="114">
        <f t="shared" si="49"/>
        <v>17.100000000000001</v>
      </c>
      <c r="G124" s="114">
        <f t="shared" si="49"/>
        <v>15.2</v>
      </c>
      <c r="H124" s="114">
        <f t="shared" si="49"/>
        <v>12.4</v>
      </c>
      <c r="I124" s="115">
        <f t="shared" si="49"/>
        <v>11.4</v>
      </c>
      <c r="J124" s="114">
        <f t="shared" si="49"/>
        <v>11.2</v>
      </c>
      <c r="K124" s="115">
        <f t="shared" si="49"/>
        <v>11</v>
      </c>
      <c r="L124" s="116">
        <f t="shared" si="49"/>
        <v>10.7</v>
      </c>
      <c r="N124" s="83" t="str">
        <f>A127</f>
        <v>西濃圏域（n = 277 ）　</v>
      </c>
      <c r="O124" s="76">
        <f t="shared" ref="O124:X124" si="50">C128</f>
        <v>22</v>
      </c>
      <c r="P124" s="77">
        <f t="shared" si="50"/>
        <v>20.9</v>
      </c>
      <c r="Q124" s="77">
        <f t="shared" si="50"/>
        <v>19.100000000000001</v>
      </c>
      <c r="R124" s="77">
        <f t="shared" si="50"/>
        <v>17.3</v>
      </c>
      <c r="S124" s="77">
        <f t="shared" si="50"/>
        <v>14.8</v>
      </c>
      <c r="T124" s="77">
        <f t="shared" si="50"/>
        <v>8.6999999999999993</v>
      </c>
      <c r="U124" s="77">
        <f t="shared" si="50"/>
        <v>14.1</v>
      </c>
      <c r="V124" s="77">
        <f t="shared" si="50"/>
        <v>9</v>
      </c>
      <c r="W124" s="78">
        <f t="shared" si="50"/>
        <v>10.8</v>
      </c>
      <c r="X124" s="79">
        <f t="shared" si="50"/>
        <v>11.9</v>
      </c>
    </row>
    <row r="125" spans="1:40" ht="12.75" customHeight="1" x14ac:dyDescent="0.2">
      <c r="A125" s="270" t="str">
        <f>A93</f>
        <v>岐阜圏域（n = 668 ）　</v>
      </c>
      <c r="B125" s="101">
        <f t="shared" si="46"/>
        <v>668</v>
      </c>
      <c r="C125" s="117">
        <f t="shared" ref="C125:L125" si="51">C109</f>
        <v>119</v>
      </c>
      <c r="D125" s="118">
        <f t="shared" si="51"/>
        <v>116</v>
      </c>
      <c r="E125" s="118">
        <f t="shared" si="51"/>
        <v>116</v>
      </c>
      <c r="F125" s="118">
        <f t="shared" si="51"/>
        <v>107</v>
      </c>
      <c r="G125" s="118">
        <f t="shared" si="51"/>
        <v>98</v>
      </c>
      <c r="H125" s="118">
        <f t="shared" si="51"/>
        <v>80</v>
      </c>
      <c r="I125" s="128">
        <f t="shared" si="51"/>
        <v>76</v>
      </c>
      <c r="J125" s="118">
        <f t="shared" si="51"/>
        <v>49</v>
      </c>
      <c r="K125" s="128">
        <f t="shared" si="51"/>
        <v>82</v>
      </c>
      <c r="L125" s="119">
        <f t="shared" si="51"/>
        <v>67</v>
      </c>
      <c r="N125" s="83" t="str">
        <f>A129</f>
        <v>中濃圏域（n = 319 ）　</v>
      </c>
      <c r="O125" s="76">
        <f t="shared" ref="O125:X125" si="52">C130</f>
        <v>21</v>
      </c>
      <c r="P125" s="77">
        <f t="shared" si="52"/>
        <v>23.5</v>
      </c>
      <c r="Q125" s="77">
        <f t="shared" si="52"/>
        <v>16.3</v>
      </c>
      <c r="R125" s="77">
        <f t="shared" si="52"/>
        <v>18.5</v>
      </c>
      <c r="S125" s="77">
        <f t="shared" si="52"/>
        <v>15.4</v>
      </c>
      <c r="T125" s="77">
        <f t="shared" si="52"/>
        <v>12.2</v>
      </c>
      <c r="U125" s="77">
        <f t="shared" si="52"/>
        <v>9.1</v>
      </c>
      <c r="V125" s="77">
        <f t="shared" si="52"/>
        <v>10</v>
      </c>
      <c r="W125" s="78">
        <f t="shared" si="52"/>
        <v>8.1999999999999993</v>
      </c>
      <c r="X125" s="79">
        <f t="shared" si="52"/>
        <v>9.6999999999999993</v>
      </c>
    </row>
    <row r="126" spans="1:40" ht="13.5" customHeight="1" x14ac:dyDescent="0.2">
      <c r="A126" s="271"/>
      <c r="B126" s="102">
        <f t="shared" si="46"/>
        <v>100</v>
      </c>
      <c r="C126" s="113">
        <f t="shared" ref="C126:L126" si="53">C110</f>
        <v>17.8</v>
      </c>
      <c r="D126" s="114">
        <f t="shared" si="53"/>
        <v>17.399999999999999</v>
      </c>
      <c r="E126" s="114">
        <f t="shared" si="53"/>
        <v>17.399999999999999</v>
      </c>
      <c r="F126" s="114">
        <f t="shared" si="53"/>
        <v>16</v>
      </c>
      <c r="G126" s="114">
        <f t="shared" si="53"/>
        <v>14.7</v>
      </c>
      <c r="H126" s="114">
        <f t="shared" si="53"/>
        <v>12</v>
      </c>
      <c r="I126" s="115">
        <f t="shared" si="53"/>
        <v>11.4</v>
      </c>
      <c r="J126" s="114">
        <f t="shared" si="53"/>
        <v>7.3</v>
      </c>
      <c r="K126" s="115">
        <f t="shared" si="53"/>
        <v>12.3</v>
      </c>
      <c r="L126" s="116">
        <f t="shared" si="53"/>
        <v>10</v>
      </c>
      <c r="N126" s="83" t="str">
        <f>A131</f>
        <v>東濃圏域（n = 276 ）　</v>
      </c>
      <c r="O126" s="76">
        <f t="shared" ref="O126:X126" si="54">C132</f>
        <v>22.1</v>
      </c>
      <c r="P126" s="77">
        <f t="shared" si="54"/>
        <v>21.7</v>
      </c>
      <c r="Q126" s="77">
        <f t="shared" si="54"/>
        <v>18.5</v>
      </c>
      <c r="R126" s="77">
        <f t="shared" si="54"/>
        <v>19.2</v>
      </c>
      <c r="S126" s="77">
        <f t="shared" si="54"/>
        <v>17</v>
      </c>
      <c r="T126" s="77">
        <f t="shared" si="54"/>
        <v>17.399999999999999</v>
      </c>
      <c r="U126" s="77">
        <f t="shared" si="54"/>
        <v>11.6</v>
      </c>
      <c r="V126" s="77">
        <f t="shared" si="54"/>
        <v>21</v>
      </c>
      <c r="W126" s="78">
        <f t="shared" si="54"/>
        <v>10.9</v>
      </c>
      <c r="X126" s="79">
        <f t="shared" si="54"/>
        <v>9.4</v>
      </c>
    </row>
    <row r="127" spans="1:40" ht="13.5" customHeight="1" x14ac:dyDescent="0.2">
      <c r="A127" s="270" t="str">
        <f>A95</f>
        <v>西濃圏域（n = 277 ）　</v>
      </c>
      <c r="B127" s="101">
        <f t="shared" si="46"/>
        <v>277</v>
      </c>
      <c r="C127" s="117">
        <f t="shared" ref="C127:L127" si="55">C111</f>
        <v>61</v>
      </c>
      <c r="D127" s="118">
        <f t="shared" si="55"/>
        <v>58</v>
      </c>
      <c r="E127" s="118">
        <f t="shared" si="55"/>
        <v>53</v>
      </c>
      <c r="F127" s="118">
        <f t="shared" si="55"/>
        <v>48</v>
      </c>
      <c r="G127" s="118">
        <f t="shared" si="55"/>
        <v>41</v>
      </c>
      <c r="H127" s="118">
        <f t="shared" si="55"/>
        <v>24</v>
      </c>
      <c r="I127" s="128">
        <f t="shared" si="55"/>
        <v>39</v>
      </c>
      <c r="J127" s="118">
        <f t="shared" si="55"/>
        <v>25</v>
      </c>
      <c r="K127" s="128">
        <f t="shared" si="55"/>
        <v>30</v>
      </c>
      <c r="L127" s="119">
        <f t="shared" si="55"/>
        <v>33</v>
      </c>
      <c r="N127" s="82" t="str">
        <f>A133</f>
        <v>飛騨圏域（n = 102 ）　</v>
      </c>
      <c r="O127" s="66">
        <f t="shared" ref="O127:X127" si="56">C134</f>
        <v>32.4</v>
      </c>
      <c r="P127" s="67">
        <f t="shared" si="56"/>
        <v>20.6</v>
      </c>
      <c r="Q127" s="67">
        <f t="shared" si="56"/>
        <v>18.600000000000001</v>
      </c>
      <c r="R127" s="67">
        <f t="shared" si="56"/>
        <v>16.7</v>
      </c>
      <c r="S127" s="67">
        <f t="shared" si="56"/>
        <v>17.600000000000001</v>
      </c>
      <c r="T127" s="67">
        <f t="shared" si="56"/>
        <v>13.7</v>
      </c>
      <c r="U127" s="67">
        <f t="shared" si="56"/>
        <v>12.7</v>
      </c>
      <c r="V127" s="67">
        <f t="shared" si="56"/>
        <v>23.5</v>
      </c>
      <c r="W127" s="68">
        <f t="shared" si="56"/>
        <v>13.7</v>
      </c>
      <c r="X127" s="69">
        <f t="shared" si="56"/>
        <v>19.600000000000001</v>
      </c>
    </row>
    <row r="128" spans="1:40" x14ac:dyDescent="0.2">
      <c r="A128" s="271"/>
      <c r="B128" s="102">
        <f t="shared" si="46"/>
        <v>100</v>
      </c>
      <c r="C128" s="113">
        <f t="shared" ref="C128:L128" si="57">C112</f>
        <v>22</v>
      </c>
      <c r="D128" s="114">
        <f t="shared" si="57"/>
        <v>20.9</v>
      </c>
      <c r="E128" s="114">
        <f t="shared" si="57"/>
        <v>19.100000000000001</v>
      </c>
      <c r="F128" s="114">
        <f t="shared" si="57"/>
        <v>17.3</v>
      </c>
      <c r="G128" s="114">
        <f t="shared" si="57"/>
        <v>14.8</v>
      </c>
      <c r="H128" s="114">
        <f t="shared" si="57"/>
        <v>8.6999999999999993</v>
      </c>
      <c r="I128" s="115">
        <f t="shared" si="57"/>
        <v>14.1</v>
      </c>
      <c r="J128" s="114">
        <f t="shared" si="57"/>
        <v>9</v>
      </c>
      <c r="K128" s="115">
        <f t="shared" si="57"/>
        <v>10.8</v>
      </c>
      <c r="L128" s="116">
        <f t="shared" si="57"/>
        <v>11.9</v>
      </c>
    </row>
    <row r="129" spans="1:41" ht="13.5" customHeight="1" x14ac:dyDescent="0.2">
      <c r="A129" s="270" t="str">
        <f>A97</f>
        <v>中濃圏域（n = 319 ）　</v>
      </c>
      <c r="B129" s="101">
        <f t="shared" si="46"/>
        <v>319</v>
      </c>
      <c r="C129" s="117">
        <f t="shared" ref="C129:L129" si="58">C113</f>
        <v>67</v>
      </c>
      <c r="D129" s="118">
        <f t="shared" si="58"/>
        <v>75</v>
      </c>
      <c r="E129" s="118">
        <f t="shared" si="58"/>
        <v>52</v>
      </c>
      <c r="F129" s="118">
        <f t="shared" si="58"/>
        <v>59</v>
      </c>
      <c r="G129" s="118">
        <f t="shared" si="58"/>
        <v>49</v>
      </c>
      <c r="H129" s="118">
        <f t="shared" si="58"/>
        <v>39</v>
      </c>
      <c r="I129" s="128">
        <f t="shared" si="58"/>
        <v>29</v>
      </c>
      <c r="J129" s="118">
        <f t="shared" si="58"/>
        <v>32</v>
      </c>
      <c r="K129" s="128">
        <f t="shared" si="58"/>
        <v>26</v>
      </c>
      <c r="L129" s="119">
        <f t="shared" si="58"/>
        <v>31</v>
      </c>
    </row>
    <row r="130" spans="1:41" x14ac:dyDescent="0.2">
      <c r="A130" s="271"/>
      <c r="B130" s="102">
        <f t="shared" si="46"/>
        <v>100</v>
      </c>
      <c r="C130" s="113">
        <f t="shared" ref="C130:L130" si="59">C114</f>
        <v>21</v>
      </c>
      <c r="D130" s="114">
        <f t="shared" si="59"/>
        <v>23.5</v>
      </c>
      <c r="E130" s="114">
        <f t="shared" si="59"/>
        <v>16.3</v>
      </c>
      <c r="F130" s="114">
        <f t="shared" si="59"/>
        <v>18.5</v>
      </c>
      <c r="G130" s="114">
        <f t="shared" si="59"/>
        <v>15.4</v>
      </c>
      <c r="H130" s="114">
        <f t="shared" si="59"/>
        <v>12.2</v>
      </c>
      <c r="I130" s="115">
        <f t="shared" si="59"/>
        <v>9.1</v>
      </c>
      <c r="J130" s="114">
        <f t="shared" si="59"/>
        <v>10</v>
      </c>
      <c r="K130" s="115">
        <f t="shared" si="59"/>
        <v>8.1999999999999993</v>
      </c>
      <c r="L130" s="116">
        <f t="shared" si="59"/>
        <v>9.6999999999999993</v>
      </c>
    </row>
    <row r="131" spans="1:41" ht="13.5" customHeight="1" x14ac:dyDescent="0.2">
      <c r="A131" s="270" t="str">
        <f>A99</f>
        <v>東濃圏域（n = 276 ）　</v>
      </c>
      <c r="B131" s="101">
        <f t="shared" si="46"/>
        <v>276</v>
      </c>
      <c r="C131" s="117">
        <f t="shared" ref="C131:L131" si="60">C115</f>
        <v>61</v>
      </c>
      <c r="D131" s="118">
        <f t="shared" si="60"/>
        <v>60</v>
      </c>
      <c r="E131" s="118">
        <f t="shared" si="60"/>
        <v>51</v>
      </c>
      <c r="F131" s="118">
        <f t="shared" si="60"/>
        <v>53</v>
      </c>
      <c r="G131" s="118">
        <f t="shared" si="60"/>
        <v>47</v>
      </c>
      <c r="H131" s="118">
        <f t="shared" si="60"/>
        <v>48</v>
      </c>
      <c r="I131" s="128">
        <f t="shared" si="60"/>
        <v>32</v>
      </c>
      <c r="J131" s="118">
        <f t="shared" si="60"/>
        <v>58</v>
      </c>
      <c r="K131" s="128">
        <f t="shared" si="60"/>
        <v>30</v>
      </c>
      <c r="L131" s="119">
        <f t="shared" si="60"/>
        <v>26</v>
      </c>
    </row>
    <row r="132" spans="1:41" x14ac:dyDescent="0.2">
      <c r="A132" s="271"/>
      <c r="B132" s="102">
        <f t="shared" si="46"/>
        <v>100</v>
      </c>
      <c r="C132" s="113">
        <f t="shared" ref="C132:L132" si="61">C116</f>
        <v>22.1</v>
      </c>
      <c r="D132" s="114">
        <f t="shared" si="61"/>
        <v>21.7</v>
      </c>
      <c r="E132" s="114">
        <f t="shared" si="61"/>
        <v>18.5</v>
      </c>
      <c r="F132" s="114">
        <f t="shared" si="61"/>
        <v>19.2</v>
      </c>
      <c r="G132" s="114">
        <f t="shared" si="61"/>
        <v>17</v>
      </c>
      <c r="H132" s="114">
        <f t="shared" si="61"/>
        <v>17.399999999999999</v>
      </c>
      <c r="I132" s="115">
        <f t="shared" si="61"/>
        <v>11.6</v>
      </c>
      <c r="J132" s="114">
        <f t="shared" si="61"/>
        <v>21</v>
      </c>
      <c r="K132" s="115">
        <f t="shared" si="61"/>
        <v>10.9</v>
      </c>
      <c r="L132" s="116">
        <f t="shared" si="61"/>
        <v>9.4</v>
      </c>
    </row>
    <row r="133" spans="1:41" ht="13.5" customHeight="1" x14ac:dyDescent="0.2">
      <c r="A133" s="270" t="str">
        <f>A101</f>
        <v>飛騨圏域（n = 102 ）　</v>
      </c>
      <c r="B133" s="101">
        <f t="shared" si="46"/>
        <v>102</v>
      </c>
      <c r="C133" s="117">
        <f t="shared" ref="C133:L133" si="62">C117</f>
        <v>33</v>
      </c>
      <c r="D133" s="118">
        <f t="shared" si="62"/>
        <v>21</v>
      </c>
      <c r="E133" s="118">
        <f t="shared" si="62"/>
        <v>19</v>
      </c>
      <c r="F133" s="118">
        <f t="shared" si="62"/>
        <v>17</v>
      </c>
      <c r="G133" s="118">
        <f t="shared" si="62"/>
        <v>18</v>
      </c>
      <c r="H133" s="118">
        <f t="shared" si="62"/>
        <v>14</v>
      </c>
      <c r="I133" s="128">
        <f t="shared" si="62"/>
        <v>13</v>
      </c>
      <c r="J133" s="118">
        <f t="shared" si="62"/>
        <v>24</v>
      </c>
      <c r="K133" s="128">
        <f t="shared" si="62"/>
        <v>14</v>
      </c>
      <c r="L133" s="119">
        <f t="shared" si="62"/>
        <v>20</v>
      </c>
    </row>
    <row r="134" spans="1:41" x14ac:dyDescent="0.2">
      <c r="A134" s="271"/>
      <c r="B134" s="102">
        <f t="shared" si="46"/>
        <v>100</v>
      </c>
      <c r="C134" s="113">
        <f t="shared" ref="C134:L134" si="63">C118</f>
        <v>32.4</v>
      </c>
      <c r="D134" s="114">
        <f t="shared" si="63"/>
        <v>20.6</v>
      </c>
      <c r="E134" s="114">
        <f t="shared" si="63"/>
        <v>18.600000000000001</v>
      </c>
      <c r="F134" s="114">
        <f t="shared" si="63"/>
        <v>16.7</v>
      </c>
      <c r="G134" s="114">
        <f t="shared" si="63"/>
        <v>17.600000000000001</v>
      </c>
      <c r="H134" s="114">
        <f t="shared" si="63"/>
        <v>13.7</v>
      </c>
      <c r="I134" s="115">
        <f t="shared" si="63"/>
        <v>12.7</v>
      </c>
      <c r="J134" s="114">
        <f t="shared" si="63"/>
        <v>23.5</v>
      </c>
      <c r="K134" s="115">
        <f t="shared" si="63"/>
        <v>13.7</v>
      </c>
      <c r="L134" s="116">
        <f t="shared" si="63"/>
        <v>19.600000000000001</v>
      </c>
    </row>
    <row r="136" spans="1:41" x14ac:dyDescent="0.2">
      <c r="A136" s="3" t="s">
        <v>370</v>
      </c>
      <c r="B136" s="1" t="str">
        <f>B89</f>
        <v>県の取り組みで努力が足りないと思う分野</v>
      </c>
      <c r="C136" s="7"/>
      <c r="D136" s="8"/>
      <c r="E136" s="7"/>
      <c r="F136" s="8"/>
      <c r="G136" s="7"/>
      <c r="H136" s="8"/>
      <c r="I136" s="7"/>
      <c r="J136" s="8"/>
      <c r="K136" s="7"/>
      <c r="L136" s="8"/>
      <c r="M136" s="7"/>
      <c r="N136" s="8"/>
      <c r="O136" s="7"/>
      <c r="P136" s="8"/>
      <c r="Q136" s="7"/>
      <c r="R136" s="8"/>
      <c r="S136" s="7"/>
      <c r="T136" s="8"/>
      <c r="U136" s="7"/>
      <c r="V136" s="8"/>
      <c r="W136" s="7"/>
      <c r="X136" s="8"/>
      <c r="Y136" s="7"/>
      <c r="Z136" s="8"/>
      <c r="AA136" s="7"/>
      <c r="AB136" s="8"/>
      <c r="AC136" s="7"/>
      <c r="AD136" s="8"/>
      <c r="AE136" s="7"/>
      <c r="AF136" s="8"/>
      <c r="AG136" s="7"/>
      <c r="AH136" s="8"/>
      <c r="AI136" s="7"/>
      <c r="AJ136" s="8"/>
      <c r="AK136" s="7"/>
      <c r="AL136" s="8"/>
      <c r="AM136" s="7"/>
    </row>
    <row r="137" spans="1:41" ht="43.2" x14ac:dyDescent="0.2">
      <c r="A137" s="11" t="s">
        <v>29</v>
      </c>
      <c r="B137" s="47" t="str">
        <f>B90</f>
        <v>調査数</v>
      </c>
      <c r="C137" s="48" t="str">
        <f t="shared" ref="C137:AM137" si="64">C90</f>
        <v>防災対策</v>
      </c>
      <c r="D137" s="49" t="str">
        <f t="shared" si="64"/>
        <v>自然環境保全</v>
      </c>
      <c r="E137" s="49" t="str">
        <f t="shared" si="64"/>
        <v>住環境保全</v>
      </c>
      <c r="F137" s="49" t="str">
        <f t="shared" si="64"/>
        <v>廃棄物対策</v>
      </c>
      <c r="G137" s="49" t="str">
        <f t="shared" si="64"/>
        <v>消費者保護</v>
      </c>
      <c r="H137" s="49" t="str">
        <f t="shared" si="64"/>
        <v>防犯・交通安全対策</v>
      </c>
      <c r="I137" s="49" t="str">
        <f t="shared" si="64"/>
        <v>地域コミュニティの活性化</v>
      </c>
      <c r="J137" s="49" t="str">
        <f t="shared" si="64"/>
        <v>地域医療の確保</v>
      </c>
      <c r="K137" s="49" t="str">
        <f t="shared" si="64"/>
        <v>健康増進</v>
      </c>
      <c r="L137" s="49" t="str">
        <f t="shared" si="64"/>
        <v>食品の安全対策</v>
      </c>
      <c r="M137" s="49" t="str">
        <f t="shared" si="64"/>
        <v>薬物対策</v>
      </c>
      <c r="N137" s="49" t="str">
        <f t="shared" si="64"/>
        <v>高齢者福祉</v>
      </c>
      <c r="O137" s="49" t="str">
        <f t="shared" si="64"/>
        <v>障がい者福祉</v>
      </c>
      <c r="P137" s="49" t="str">
        <f t="shared" si="64"/>
        <v>少子化対策</v>
      </c>
      <c r="Q137" s="49" t="str">
        <f t="shared" si="64"/>
        <v>子育て支援</v>
      </c>
      <c r="R137" s="49" t="str">
        <f t="shared" si="64"/>
        <v>中小企業支援</v>
      </c>
      <c r="S137" s="49" t="str">
        <f t="shared" si="64"/>
        <v>企業誘致</v>
      </c>
      <c r="T137" s="49" t="str">
        <f t="shared" si="64"/>
        <v>成長産業分野の振興</v>
      </c>
      <c r="U137" s="49" t="str">
        <f t="shared" si="64"/>
        <v>観光振興</v>
      </c>
      <c r="V137" s="49" t="str">
        <f t="shared" si="64"/>
        <v>就労支援</v>
      </c>
      <c r="W137" s="49" t="str">
        <f t="shared" si="64"/>
        <v>労働環境改善</v>
      </c>
      <c r="X137" s="49" t="str">
        <f t="shared" si="64"/>
        <v>様々な産業を担う人材の育成</v>
      </c>
      <c r="Y137" s="49" t="str">
        <f t="shared" si="64"/>
        <v>女性の活躍推進</v>
      </c>
      <c r="Z137" s="49" t="str">
        <f t="shared" si="64"/>
        <v>農業等振興</v>
      </c>
      <c r="AA137" s="49" t="str">
        <f t="shared" si="64"/>
        <v>林業振興</v>
      </c>
      <c r="AB137" s="49" t="str">
        <f t="shared" si="64"/>
        <v>道路整備・維持管理</v>
      </c>
      <c r="AC137" s="49" t="str">
        <f t="shared" si="64"/>
        <v>河川整備・維持管理</v>
      </c>
      <c r="AD137" s="49" t="str">
        <f t="shared" si="64"/>
        <v>砂防対策</v>
      </c>
      <c r="AE137" s="49" t="str">
        <f t="shared" si="64"/>
        <v>公共交通の充実</v>
      </c>
      <c r="AF137" s="49" t="str">
        <f t="shared" si="64"/>
        <v>公園整備</v>
      </c>
      <c r="AG137" s="49" t="str">
        <f t="shared" si="64"/>
        <v>学校教育の充実</v>
      </c>
      <c r="AH137" s="49" t="str">
        <f t="shared" si="64"/>
        <v>社会教育・生涯学習の充実</v>
      </c>
      <c r="AI137" s="49" t="str">
        <f t="shared" si="64"/>
        <v>文化・芸術の振興</v>
      </c>
      <c r="AJ137" s="49" t="str">
        <f t="shared" si="64"/>
        <v>スポーツやレクリエーションの推進</v>
      </c>
      <c r="AK137" s="49" t="str">
        <f t="shared" si="64"/>
        <v>若者の県内定着</v>
      </c>
      <c r="AL137" s="49" t="str">
        <f t="shared" si="64"/>
        <v>県外からの移住・定住の推進</v>
      </c>
      <c r="AM137" s="51" t="str">
        <f t="shared" si="64"/>
        <v>無回答</v>
      </c>
      <c r="AN137" s="5" t="s">
        <v>117</v>
      </c>
    </row>
    <row r="138" spans="1:41" ht="13.5" customHeight="1" x14ac:dyDescent="0.2">
      <c r="A138" s="270" t="str">
        <f>'問10-1M（表）'!A138</f>
        <v>全体（n = 1,699 ）　</v>
      </c>
      <c r="B138" s="32">
        <v>1699</v>
      </c>
      <c r="C138" s="26">
        <v>181</v>
      </c>
      <c r="D138" s="27">
        <v>89</v>
      </c>
      <c r="E138" s="27">
        <v>121</v>
      </c>
      <c r="F138" s="27">
        <v>128</v>
      </c>
      <c r="G138" s="27">
        <v>143</v>
      </c>
      <c r="H138" s="27">
        <v>95</v>
      </c>
      <c r="I138" s="27">
        <v>98</v>
      </c>
      <c r="J138" s="27">
        <v>191</v>
      </c>
      <c r="K138" s="27">
        <v>44</v>
      </c>
      <c r="L138" s="27">
        <v>58</v>
      </c>
      <c r="M138" s="27">
        <v>35</v>
      </c>
      <c r="N138" s="27">
        <v>300</v>
      </c>
      <c r="O138" s="27">
        <v>136</v>
      </c>
      <c r="P138" s="27">
        <v>338</v>
      </c>
      <c r="Q138" s="27">
        <v>258</v>
      </c>
      <c r="R138" s="27">
        <v>157</v>
      </c>
      <c r="S138" s="27">
        <v>187</v>
      </c>
      <c r="T138" s="27">
        <v>50</v>
      </c>
      <c r="U138" s="27">
        <v>152</v>
      </c>
      <c r="V138" s="27">
        <v>146</v>
      </c>
      <c r="W138" s="27">
        <v>132</v>
      </c>
      <c r="X138" s="27">
        <v>114</v>
      </c>
      <c r="Y138" s="27">
        <v>135</v>
      </c>
      <c r="Z138" s="27">
        <v>92</v>
      </c>
      <c r="AA138" s="27">
        <v>58</v>
      </c>
      <c r="AB138" s="27">
        <v>210</v>
      </c>
      <c r="AC138" s="27">
        <v>94</v>
      </c>
      <c r="AD138" s="27">
        <v>68</v>
      </c>
      <c r="AE138" s="27">
        <v>291</v>
      </c>
      <c r="AF138" s="27">
        <v>107</v>
      </c>
      <c r="AG138" s="27">
        <v>119</v>
      </c>
      <c r="AH138" s="27">
        <v>45</v>
      </c>
      <c r="AI138" s="27">
        <v>56</v>
      </c>
      <c r="AJ138" s="27">
        <v>50</v>
      </c>
      <c r="AK138" s="27">
        <v>350</v>
      </c>
      <c r="AL138" s="27">
        <v>194</v>
      </c>
      <c r="AM138" s="28">
        <v>372</v>
      </c>
      <c r="AN138" s="5">
        <f>SUM(C138:AM138)</f>
        <v>5394</v>
      </c>
    </row>
    <row r="139" spans="1:41" x14ac:dyDescent="0.2">
      <c r="A139" s="271"/>
      <c r="B139" s="33">
        <v>100</v>
      </c>
      <c r="C139" s="18">
        <v>10.7</v>
      </c>
      <c r="D139" s="185">
        <v>5.2</v>
      </c>
      <c r="E139" s="185">
        <v>7.1</v>
      </c>
      <c r="F139" s="185">
        <v>7.5</v>
      </c>
      <c r="G139" s="185">
        <v>8.4</v>
      </c>
      <c r="H139" s="185">
        <v>5.6</v>
      </c>
      <c r="I139" s="185">
        <v>5.8</v>
      </c>
      <c r="J139" s="185">
        <v>11.2</v>
      </c>
      <c r="K139" s="185">
        <v>2.6</v>
      </c>
      <c r="L139" s="185">
        <v>3.4</v>
      </c>
      <c r="M139" s="185">
        <v>2.1</v>
      </c>
      <c r="N139" s="185">
        <v>17.7</v>
      </c>
      <c r="O139" s="185">
        <v>8</v>
      </c>
      <c r="P139" s="185">
        <v>19.899999999999999</v>
      </c>
      <c r="Q139" s="185">
        <v>15.2</v>
      </c>
      <c r="R139" s="185">
        <v>9.1999999999999993</v>
      </c>
      <c r="S139" s="185">
        <v>11</v>
      </c>
      <c r="T139" s="185">
        <v>2.9</v>
      </c>
      <c r="U139" s="185">
        <v>8.9</v>
      </c>
      <c r="V139" s="185">
        <v>8.6</v>
      </c>
      <c r="W139" s="185">
        <v>7.8</v>
      </c>
      <c r="X139" s="185">
        <v>6.7</v>
      </c>
      <c r="Y139" s="185">
        <v>7.9</v>
      </c>
      <c r="Z139" s="185">
        <v>5.4</v>
      </c>
      <c r="AA139" s="185">
        <v>3.4</v>
      </c>
      <c r="AB139" s="185">
        <v>12.4</v>
      </c>
      <c r="AC139" s="185">
        <v>5.5</v>
      </c>
      <c r="AD139" s="185">
        <v>4</v>
      </c>
      <c r="AE139" s="185">
        <v>17.100000000000001</v>
      </c>
      <c r="AF139" s="185">
        <v>6.3</v>
      </c>
      <c r="AG139" s="185">
        <v>7</v>
      </c>
      <c r="AH139" s="185">
        <v>2.6</v>
      </c>
      <c r="AI139" s="185">
        <v>3.3</v>
      </c>
      <c r="AJ139" s="185">
        <v>2.9</v>
      </c>
      <c r="AK139" s="185">
        <v>20.6</v>
      </c>
      <c r="AL139" s="185">
        <v>11.4</v>
      </c>
      <c r="AM139" s="186">
        <v>21.9</v>
      </c>
      <c r="AN139" s="179"/>
    </row>
    <row r="140" spans="1:41" ht="13.5" customHeight="1" x14ac:dyDescent="0.2">
      <c r="A140" s="270" t="str">
        <f>'問10-1M（表）'!A140</f>
        <v>自営業（n = 123 ）　</v>
      </c>
      <c r="B140" s="32">
        <v>123</v>
      </c>
      <c r="C140" s="29">
        <v>13</v>
      </c>
      <c r="D140" s="30">
        <v>13</v>
      </c>
      <c r="E140" s="30">
        <v>9</v>
      </c>
      <c r="F140" s="30">
        <v>11</v>
      </c>
      <c r="G140" s="30">
        <v>13</v>
      </c>
      <c r="H140" s="30">
        <v>6</v>
      </c>
      <c r="I140" s="30">
        <v>10</v>
      </c>
      <c r="J140" s="30">
        <v>12</v>
      </c>
      <c r="K140" s="30">
        <v>2</v>
      </c>
      <c r="L140" s="30">
        <v>6</v>
      </c>
      <c r="M140" s="30">
        <v>2</v>
      </c>
      <c r="N140" s="30">
        <v>12</v>
      </c>
      <c r="O140" s="30">
        <v>15</v>
      </c>
      <c r="P140" s="30">
        <v>27</v>
      </c>
      <c r="Q140" s="30">
        <v>11</v>
      </c>
      <c r="R140" s="30">
        <v>21</v>
      </c>
      <c r="S140" s="30">
        <v>9</v>
      </c>
      <c r="T140" s="30">
        <v>2</v>
      </c>
      <c r="U140" s="30">
        <v>15</v>
      </c>
      <c r="V140" s="30">
        <v>11</v>
      </c>
      <c r="W140" s="30">
        <v>5</v>
      </c>
      <c r="X140" s="30">
        <v>10</v>
      </c>
      <c r="Y140" s="30">
        <v>10</v>
      </c>
      <c r="Z140" s="30">
        <v>16</v>
      </c>
      <c r="AA140" s="30">
        <v>10</v>
      </c>
      <c r="AB140" s="30">
        <v>18</v>
      </c>
      <c r="AC140" s="30">
        <v>9</v>
      </c>
      <c r="AD140" s="30">
        <v>8</v>
      </c>
      <c r="AE140" s="30">
        <v>14</v>
      </c>
      <c r="AF140" s="30">
        <v>4</v>
      </c>
      <c r="AG140" s="30">
        <v>4</v>
      </c>
      <c r="AH140" s="30">
        <v>2</v>
      </c>
      <c r="AI140" s="30">
        <v>5</v>
      </c>
      <c r="AJ140" s="30">
        <v>6</v>
      </c>
      <c r="AK140" s="30">
        <v>20</v>
      </c>
      <c r="AL140" s="30">
        <v>11</v>
      </c>
      <c r="AM140" s="31">
        <v>24</v>
      </c>
      <c r="AN140" s="5">
        <f>SUM(C140:AM140)</f>
        <v>396</v>
      </c>
      <c r="AO140" t="str">
        <f>" 自営業（n = "&amp;TEXT(B140,"#,###")&amp;"）"</f>
        <v xml:space="preserve"> 自営業（n = 123）</v>
      </c>
    </row>
    <row r="141" spans="1:41" x14ac:dyDescent="0.2">
      <c r="A141" s="271"/>
      <c r="B141" s="33">
        <v>100</v>
      </c>
      <c r="C141" s="18">
        <v>10.6</v>
      </c>
      <c r="D141" s="185">
        <v>10.6</v>
      </c>
      <c r="E141" s="185">
        <v>7.3</v>
      </c>
      <c r="F141" s="185">
        <v>8.9</v>
      </c>
      <c r="G141" s="185">
        <v>10.6</v>
      </c>
      <c r="H141" s="185">
        <v>4.9000000000000004</v>
      </c>
      <c r="I141" s="185">
        <v>8.1</v>
      </c>
      <c r="J141" s="185">
        <v>9.8000000000000007</v>
      </c>
      <c r="K141" s="185">
        <v>1.6</v>
      </c>
      <c r="L141" s="185">
        <v>4.9000000000000004</v>
      </c>
      <c r="M141" s="185">
        <v>1.6</v>
      </c>
      <c r="N141" s="185">
        <v>9.8000000000000007</v>
      </c>
      <c r="O141" s="185">
        <v>12.2</v>
      </c>
      <c r="P141" s="185">
        <v>22</v>
      </c>
      <c r="Q141" s="185">
        <v>8.9</v>
      </c>
      <c r="R141" s="185">
        <v>17.100000000000001</v>
      </c>
      <c r="S141" s="185">
        <v>7.3</v>
      </c>
      <c r="T141" s="185">
        <v>1.6</v>
      </c>
      <c r="U141" s="185">
        <v>12.2</v>
      </c>
      <c r="V141" s="185">
        <v>8.9</v>
      </c>
      <c r="W141" s="185">
        <v>4.0999999999999996</v>
      </c>
      <c r="X141" s="185">
        <v>8.1</v>
      </c>
      <c r="Y141" s="185">
        <v>8.1</v>
      </c>
      <c r="Z141" s="185">
        <v>13</v>
      </c>
      <c r="AA141" s="185">
        <v>8.1</v>
      </c>
      <c r="AB141" s="185">
        <v>14.6</v>
      </c>
      <c r="AC141" s="185">
        <v>7.3</v>
      </c>
      <c r="AD141" s="185">
        <v>6.5</v>
      </c>
      <c r="AE141" s="185">
        <v>11.4</v>
      </c>
      <c r="AF141" s="185">
        <v>3.3</v>
      </c>
      <c r="AG141" s="185">
        <v>3.3</v>
      </c>
      <c r="AH141" s="185">
        <v>1.6</v>
      </c>
      <c r="AI141" s="185">
        <v>4.0999999999999996</v>
      </c>
      <c r="AJ141" s="185">
        <v>4.9000000000000004</v>
      </c>
      <c r="AK141" s="185">
        <v>16.3</v>
      </c>
      <c r="AL141" s="185">
        <v>8.9</v>
      </c>
      <c r="AM141" s="186">
        <v>19.5</v>
      </c>
      <c r="AN141" s="179"/>
    </row>
    <row r="142" spans="1:41" ht="13.5" customHeight="1" x14ac:dyDescent="0.2">
      <c r="A142" s="270" t="str">
        <f>'問10-1M（表）'!A142</f>
        <v>自由業(※1)（n = 24 ）　</v>
      </c>
      <c r="B142" s="32">
        <v>24</v>
      </c>
      <c r="C142" s="29">
        <v>3</v>
      </c>
      <c r="D142" s="30">
        <v>2</v>
      </c>
      <c r="E142" s="30">
        <v>0</v>
      </c>
      <c r="F142" s="30">
        <v>2</v>
      </c>
      <c r="G142" s="30">
        <v>2</v>
      </c>
      <c r="H142" s="30">
        <v>0</v>
      </c>
      <c r="I142" s="30">
        <v>5</v>
      </c>
      <c r="J142" s="30">
        <v>3</v>
      </c>
      <c r="K142" s="30">
        <v>0</v>
      </c>
      <c r="L142" s="30">
        <v>1</v>
      </c>
      <c r="M142" s="30">
        <v>0</v>
      </c>
      <c r="N142" s="30">
        <v>2</v>
      </c>
      <c r="O142" s="30">
        <v>3</v>
      </c>
      <c r="P142" s="30">
        <v>8</v>
      </c>
      <c r="Q142" s="30">
        <v>6</v>
      </c>
      <c r="R142" s="30">
        <v>2</v>
      </c>
      <c r="S142" s="30">
        <v>4</v>
      </c>
      <c r="T142" s="30">
        <v>0</v>
      </c>
      <c r="U142" s="30">
        <v>5</v>
      </c>
      <c r="V142" s="30">
        <v>1</v>
      </c>
      <c r="W142" s="30">
        <v>1</v>
      </c>
      <c r="X142" s="30">
        <v>1</v>
      </c>
      <c r="Y142" s="30">
        <v>4</v>
      </c>
      <c r="Z142" s="30">
        <v>2</v>
      </c>
      <c r="AA142" s="30">
        <v>0</v>
      </c>
      <c r="AB142" s="30">
        <v>0</v>
      </c>
      <c r="AC142" s="30">
        <v>0</v>
      </c>
      <c r="AD142" s="30">
        <v>0</v>
      </c>
      <c r="AE142" s="30">
        <v>6</v>
      </c>
      <c r="AF142" s="30">
        <v>3</v>
      </c>
      <c r="AG142" s="30">
        <v>2</v>
      </c>
      <c r="AH142" s="30">
        <v>0</v>
      </c>
      <c r="AI142" s="30">
        <v>3</v>
      </c>
      <c r="AJ142" s="30">
        <v>0</v>
      </c>
      <c r="AK142" s="30">
        <v>5</v>
      </c>
      <c r="AL142" s="30">
        <v>3</v>
      </c>
      <c r="AM142" s="31">
        <v>5</v>
      </c>
      <c r="AN142" s="5">
        <f>SUM(C142:AM142)</f>
        <v>84</v>
      </c>
      <c r="AO142" t="str">
        <f>" 自由業（n = "&amp;TEXT(B142,"#,###")&amp;"）"</f>
        <v xml:space="preserve"> 自由業（n = 24）</v>
      </c>
    </row>
    <row r="143" spans="1:41" x14ac:dyDescent="0.2">
      <c r="A143" s="271"/>
      <c r="B143" s="33">
        <v>100</v>
      </c>
      <c r="C143" s="18">
        <v>12.5</v>
      </c>
      <c r="D143" s="185">
        <v>8.3000000000000007</v>
      </c>
      <c r="E143" s="185">
        <v>0</v>
      </c>
      <c r="F143" s="185">
        <v>8.3000000000000007</v>
      </c>
      <c r="G143" s="185">
        <v>8.3000000000000007</v>
      </c>
      <c r="H143" s="185">
        <v>0</v>
      </c>
      <c r="I143" s="185">
        <v>20.8</v>
      </c>
      <c r="J143" s="185">
        <v>12.5</v>
      </c>
      <c r="K143" s="185">
        <v>0</v>
      </c>
      <c r="L143" s="185">
        <v>4.2</v>
      </c>
      <c r="M143" s="185">
        <v>0</v>
      </c>
      <c r="N143" s="185">
        <v>8.3000000000000007</v>
      </c>
      <c r="O143" s="185">
        <v>12.5</v>
      </c>
      <c r="P143" s="185">
        <v>33.299999999999997</v>
      </c>
      <c r="Q143" s="185">
        <v>25</v>
      </c>
      <c r="R143" s="185">
        <v>8.3000000000000007</v>
      </c>
      <c r="S143" s="185">
        <v>16.7</v>
      </c>
      <c r="T143" s="185">
        <v>0</v>
      </c>
      <c r="U143" s="185">
        <v>20.8</v>
      </c>
      <c r="V143" s="185">
        <v>4.2</v>
      </c>
      <c r="W143" s="185">
        <v>4.2</v>
      </c>
      <c r="X143" s="185">
        <v>4.2</v>
      </c>
      <c r="Y143" s="185">
        <v>16.7</v>
      </c>
      <c r="Z143" s="185">
        <v>8.3000000000000007</v>
      </c>
      <c r="AA143" s="185">
        <v>0</v>
      </c>
      <c r="AB143" s="185">
        <v>0</v>
      </c>
      <c r="AC143" s="185">
        <v>0</v>
      </c>
      <c r="AD143" s="185">
        <v>0</v>
      </c>
      <c r="AE143" s="185">
        <v>25</v>
      </c>
      <c r="AF143" s="185">
        <v>12.5</v>
      </c>
      <c r="AG143" s="185">
        <v>8.3000000000000007</v>
      </c>
      <c r="AH143" s="185">
        <v>0</v>
      </c>
      <c r="AI143" s="185">
        <v>12.5</v>
      </c>
      <c r="AJ143" s="185">
        <v>0</v>
      </c>
      <c r="AK143" s="185">
        <v>20.8</v>
      </c>
      <c r="AL143" s="185">
        <v>12.5</v>
      </c>
      <c r="AM143" s="186">
        <v>20.8</v>
      </c>
      <c r="AN143" s="179"/>
    </row>
    <row r="144" spans="1:41" ht="13.5" customHeight="1" x14ac:dyDescent="0.2">
      <c r="A144" s="270" t="str">
        <f>'問10-1M（表）'!A144</f>
        <v>会社・団体役員（n = 161 ）　</v>
      </c>
      <c r="B144" s="32">
        <v>161</v>
      </c>
      <c r="C144" s="29">
        <v>19</v>
      </c>
      <c r="D144" s="30">
        <v>1</v>
      </c>
      <c r="E144" s="30">
        <v>18</v>
      </c>
      <c r="F144" s="30">
        <v>13</v>
      </c>
      <c r="G144" s="30">
        <v>12</v>
      </c>
      <c r="H144" s="30">
        <v>8</v>
      </c>
      <c r="I144" s="30">
        <v>10</v>
      </c>
      <c r="J144" s="30">
        <v>18</v>
      </c>
      <c r="K144" s="30">
        <v>2</v>
      </c>
      <c r="L144" s="30">
        <v>5</v>
      </c>
      <c r="M144" s="30">
        <v>4</v>
      </c>
      <c r="N144" s="30">
        <v>26</v>
      </c>
      <c r="O144" s="30">
        <v>8</v>
      </c>
      <c r="P144" s="30">
        <v>44</v>
      </c>
      <c r="Q144" s="30">
        <v>27</v>
      </c>
      <c r="R144" s="30">
        <v>25</v>
      </c>
      <c r="S144" s="30">
        <v>19</v>
      </c>
      <c r="T144" s="30">
        <v>6</v>
      </c>
      <c r="U144" s="30">
        <v>10</v>
      </c>
      <c r="V144" s="30">
        <v>14</v>
      </c>
      <c r="W144" s="30">
        <v>13</v>
      </c>
      <c r="X144" s="30">
        <v>14</v>
      </c>
      <c r="Y144" s="30">
        <v>10</v>
      </c>
      <c r="Z144" s="30">
        <v>3</v>
      </c>
      <c r="AA144" s="30">
        <v>2</v>
      </c>
      <c r="AB144" s="30">
        <v>14</v>
      </c>
      <c r="AC144" s="30">
        <v>9</v>
      </c>
      <c r="AD144" s="30">
        <v>6</v>
      </c>
      <c r="AE144" s="30">
        <v>23</v>
      </c>
      <c r="AF144" s="30">
        <v>8</v>
      </c>
      <c r="AG144" s="30">
        <v>10</v>
      </c>
      <c r="AH144" s="30">
        <v>3</v>
      </c>
      <c r="AI144" s="30">
        <v>5</v>
      </c>
      <c r="AJ144" s="30">
        <v>4</v>
      </c>
      <c r="AK144" s="30">
        <v>30</v>
      </c>
      <c r="AL144" s="30">
        <v>23</v>
      </c>
      <c r="AM144" s="31">
        <v>38</v>
      </c>
      <c r="AN144" s="5">
        <f>SUM(C144:AM144)</f>
        <v>504</v>
      </c>
      <c r="AO144" t="str">
        <f>" 会社・団体役員（n = "&amp;TEXT(B144,"#,###")&amp;"）"</f>
        <v xml:space="preserve"> 会社・団体役員（n = 161）</v>
      </c>
    </row>
    <row r="145" spans="1:41" x14ac:dyDescent="0.2">
      <c r="A145" s="271"/>
      <c r="B145" s="33">
        <v>100</v>
      </c>
      <c r="C145" s="18">
        <v>11.8</v>
      </c>
      <c r="D145" s="185">
        <v>0.6</v>
      </c>
      <c r="E145" s="185">
        <v>11.2</v>
      </c>
      <c r="F145" s="185">
        <v>8.1</v>
      </c>
      <c r="G145" s="185">
        <v>7.5</v>
      </c>
      <c r="H145" s="185">
        <v>5</v>
      </c>
      <c r="I145" s="185">
        <v>6.2</v>
      </c>
      <c r="J145" s="185">
        <v>11.2</v>
      </c>
      <c r="K145" s="185">
        <v>1.2</v>
      </c>
      <c r="L145" s="185">
        <v>3.1</v>
      </c>
      <c r="M145" s="185">
        <v>2.5</v>
      </c>
      <c r="N145" s="185">
        <v>16.100000000000001</v>
      </c>
      <c r="O145" s="185">
        <v>5</v>
      </c>
      <c r="P145" s="185">
        <v>27.3</v>
      </c>
      <c r="Q145" s="185">
        <v>16.8</v>
      </c>
      <c r="R145" s="185">
        <v>15.5</v>
      </c>
      <c r="S145" s="185">
        <v>11.8</v>
      </c>
      <c r="T145" s="185">
        <v>3.7</v>
      </c>
      <c r="U145" s="185">
        <v>6.2</v>
      </c>
      <c r="V145" s="185">
        <v>8.6999999999999993</v>
      </c>
      <c r="W145" s="185">
        <v>8.1</v>
      </c>
      <c r="X145" s="185">
        <v>8.6999999999999993</v>
      </c>
      <c r="Y145" s="185">
        <v>6.2</v>
      </c>
      <c r="Z145" s="185">
        <v>1.9</v>
      </c>
      <c r="AA145" s="185">
        <v>1.2</v>
      </c>
      <c r="AB145" s="185">
        <v>8.6999999999999993</v>
      </c>
      <c r="AC145" s="185">
        <v>5.6</v>
      </c>
      <c r="AD145" s="185">
        <v>3.7</v>
      </c>
      <c r="AE145" s="185">
        <v>14.3</v>
      </c>
      <c r="AF145" s="185">
        <v>5</v>
      </c>
      <c r="AG145" s="185">
        <v>6.2</v>
      </c>
      <c r="AH145" s="185">
        <v>1.9</v>
      </c>
      <c r="AI145" s="185">
        <v>3.1</v>
      </c>
      <c r="AJ145" s="185">
        <v>2.5</v>
      </c>
      <c r="AK145" s="185">
        <v>18.600000000000001</v>
      </c>
      <c r="AL145" s="185">
        <v>14.3</v>
      </c>
      <c r="AM145" s="186">
        <v>23.6</v>
      </c>
      <c r="AN145" s="179"/>
    </row>
    <row r="146" spans="1:41" ht="13.5" customHeight="1" x14ac:dyDescent="0.2">
      <c r="A146" s="272" t="str">
        <f>'問10-1M（表）'!A146</f>
        <v>正規の従業員・職員（n = 403 ）　</v>
      </c>
      <c r="B146" s="32">
        <v>403</v>
      </c>
      <c r="C146" s="29">
        <v>36</v>
      </c>
      <c r="D146" s="30">
        <v>25</v>
      </c>
      <c r="E146" s="30">
        <v>23</v>
      </c>
      <c r="F146" s="30">
        <v>29</v>
      </c>
      <c r="G146" s="30">
        <v>35</v>
      </c>
      <c r="H146" s="30">
        <v>20</v>
      </c>
      <c r="I146" s="30">
        <v>21</v>
      </c>
      <c r="J146" s="30">
        <v>42</v>
      </c>
      <c r="K146" s="30">
        <v>12</v>
      </c>
      <c r="L146" s="30">
        <v>16</v>
      </c>
      <c r="M146" s="30">
        <v>6</v>
      </c>
      <c r="N146" s="30">
        <v>62</v>
      </c>
      <c r="O146" s="30">
        <v>26</v>
      </c>
      <c r="P146" s="30">
        <v>90</v>
      </c>
      <c r="Q146" s="30">
        <v>91</v>
      </c>
      <c r="R146" s="30">
        <v>42</v>
      </c>
      <c r="S146" s="30">
        <v>55</v>
      </c>
      <c r="T146" s="30">
        <v>15</v>
      </c>
      <c r="U146" s="30">
        <v>37</v>
      </c>
      <c r="V146" s="30">
        <v>35</v>
      </c>
      <c r="W146" s="30">
        <v>49</v>
      </c>
      <c r="X146" s="30">
        <v>21</v>
      </c>
      <c r="Y146" s="30">
        <v>27</v>
      </c>
      <c r="Z146" s="30">
        <v>20</v>
      </c>
      <c r="AA146" s="30">
        <v>14</v>
      </c>
      <c r="AB146" s="30">
        <v>51</v>
      </c>
      <c r="AC146" s="30">
        <v>17</v>
      </c>
      <c r="AD146" s="30">
        <v>12</v>
      </c>
      <c r="AE146" s="30">
        <v>67</v>
      </c>
      <c r="AF146" s="30">
        <v>30</v>
      </c>
      <c r="AG146" s="30">
        <v>34</v>
      </c>
      <c r="AH146" s="30">
        <v>12</v>
      </c>
      <c r="AI146" s="30">
        <v>12</v>
      </c>
      <c r="AJ146" s="30">
        <v>17</v>
      </c>
      <c r="AK146" s="30">
        <v>98</v>
      </c>
      <c r="AL146" s="30">
        <v>59</v>
      </c>
      <c r="AM146" s="31">
        <v>69</v>
      </c>
      <c r="AN146" s="5">
        <f>SUM(C146:AM146)</f>
        <v>1327</v>
      </c>
      <c r="AO146" t="str">
        <f>" 正規の従業員・職員（n = "&amp;TEXT(B146,"#,###")&amp;"）"</f>
        <v xml:space="preserve"> 正規の従業員・職員（n = 403）</v>
      </c>
    </row>
    <row r="147" spans="1:41" x14ac:dyDescent="0.2">
      <c r="A147" s="273"/>
      <c r="B147" s="33">
        <v>100</v>
      </c>
      <c r="C147" s="18">
        <v>8.9</v>
      </c>
      <c r="D147" s="185">
        <v>6.2</v>
      </c>
      <c r="E147" s="185">
        <v>5.7</v>
      </c>
      <c r="F147" s="185">
        <v>7.2</v>
      </c>
      <c r="G147" s="185">
        <v>8.6999999999999993</v>
      </c>
      <c r="H147" s="185">
        <v>5</v>
      </c>
      <c r="I147" s="185">
        <v>5.2</v>
      </c>
      <c r="J147" s="185">
        <v>10.4</v>
      </c>
      <c r="K147" s="185">
        <v>3</v>
      </c>
      <c r="L147" s="185">
        <v>4</v>
      </c>
      <c r="M147" s="185">
        <v>1.5</v>
      </c>
      <c r="N147" s="185">
        <v>15.4</v>
      </c>
      <c r="O147" s="185">
        <v>6.5</v>
      </c>
      <c r="P147" s="185">
        <v>22.3</v>
      </c>
      <c r="Q147" s="185">
        <v>22.6</v>
      </c>
      <c r="R147" s="185">
        <v>10.4</v>
      </c>
      <c r="S147" s="185">
        <v>13.6</v>
      </c>
      <c r="T147" s="185">
        <v>3.7</v>
      </c>
      <c r="U147" s="185">
        <v>9.1999999999999993</v>
      </c>
      <c r="V147" s="185">
        <v>8.6999999999999993</v>
      </c>
      <c r="W147" s="185">
        <v>12.2</v>
      </c>
      <c r="X147" s="185">
        <v>5.2</v>
      </c>
      <c r="Y147" s="185">
        <v>6.7</v>
      </c>
      <c r="Z147" s="185">
        <v>5</v>
      </c>
      <c r="AA147" s="185">
        <v>3.5</v>
      </c>
      <c r="AB147" s="185">
        <v>12.7</v>
      </c>
      <c r="AC147" s="185">
        <v>4.2</v>
      </c>
      <c r="AD147" s="185">
        <v>3</v>
      </c>
      <c r="AE147" s="185">
        <v>16.600000000000001</v>
      </c>
      <c r="AF147" s="185">
        <v>7.4</v>
      </c>
      <c r="AG147" s="185">
        <v>8.4</v>
      </c>
      <c r="AH147" s="185">
        <v>3</v>
      </c>
      <c r="AI147" s="185">
        <v>3</v>
      </c>
      <c r="AJ147" s="185">
        <v>4.2</v>
      </c>
      <c r="AK147" s="185">
        <v>24.3</v>
      </c>
      <c r="AL147" s="185">
        <v>14.6</v>
      </c>
      <c r="AM147" s="186">
        <v>17.100000000000001</v>
      </c>
      <c r="AN147" s="179"/>
    </row>
    <row r="148" spans="1:41" ht="13.5" customHeight="1" x14ac:dyDescent="0.2">
      <c r="A148" s="266" t="str">
        <f>'問10-1M（表）'!A148</f>
        <v>パートタイム・アルバイト・派遣（n = 310 ）　</v>
      </c>
      <c r="B148" s="32">
        <v>310</v>
      </c>
      <c r="C148" s="29">
        <v>28</v>
      </c>
      <c r="D148" s="30">
        <v>19</v>
      </c>
      <c r="E148" s="30">
        <v>17</v>
      </c>
      <c r="F148" s="30">
        <v>29</v>
      </c>
      <c r="G148" s="30">
        <v>35</v>
      </c>
      <c r="H148" s="30">
        <v>21</v>
      </c>
      <c r="I148" s="30">
        <v>14</v>
      </c>
      <c r="J148" s="30">
        <v>43</v>
      </c>
      <c r="K148" s="30">
        <v>9</v>
      </c>
      <c r="L148" s="30">
        <v>9</v>
      </c>
      <c r="M148" s="30">
        <v>12</v>
      </c>
      <c r="N148" s="30">
        <v>63</v>
      </c>
      <c r="O148" s="30">
        <v>25</v>
      </c>
      <c r="P148" s="30">
        <v>60</v>
      </c>
      <c r="Q148" s="30">
        <v>61</v>
      </c>
      <c r="R148" s="30">
        <v>24</v>
      </c>
      <c r="S148" s="30">
        <v>38</v>
      </c>
      <c r="T148" s="30">
        <v>7</v>
      </c>
      <c r="U148" s="30">
        <v>26</v>
      </c>
      <c r="V148" s="30">
        <v>36</v>
      </c>
      <c r="W148" s="30">
        <v>37</v>
      </c>
      <c r="X148" s="30">
        <v>21</v>
      </c>
      <c r="Y148" s="30">
        <v>21</v>
      </c>
      <c r="Z148" s="30">
        <v>17</v>
      </c>
      <c r="AA148" s="30">
        <v>10</v>
      </c>
      <c r="AB148" s="30">
        <v>39</v>
      </c>
      <c r="AC148" s="30">
        <v>19</v>
      </c>
      <c r="AD148" s="30">
        <v>11</v>
      </c>
      <c r="AE148" s="30">
        <v>60</v>
      </c>
      <c r="AF148" s="30">
        <v>21</v>
      </c>
      <c r="AG148" s="30">
        <v>24</v>
      </c>
      <c r="AH148" s="30">
        <v>8</v>
      </c>
      <c r="AI148" s="30">
        <v>7</v>
      </c>
      <c r="AJ148" s="30">
        <v>7</v>
      </c>
      <c r="AK148" s="30">
        <v>65</v>
      </c>
      <c r="AL148" s="30">
        <v>34</v>
      </c>
      <c r="AM148" s="31">
        <v>47</v>
      </c>
      <c r="AN148" s="5">
        <f>SUM(C148:AM148)</f>
        <v>1024</v>
      </c>
      <c r="AO148" t="str">
        <f>" パートタイム・アルバイト・派遣（n = "&amp;TEXT(B148,"#,###")&amp;"）"</f>
        <v xml:space="preserve"> パートタイム・アルバイト・派遣（n = 310）</v>
      </c>
    </row>
    <row r="149" spans="1:41" x14ac:dyDescent="0.2">
      <c r="A149" s="267"/>
      <c r="B149" s="33">
        <v>100</v>
      </c>
      <c r="C149" s="18">
        <v>9</v>
      </c>
      <c r="D149" s="185">
        <v>6.1</v>
      </c>
      <c r="E149" s="185">
        <v>5.5</v>
      </c>
      <c r="F149" s="185">
        <v>9.4</v>
      </c>
      <c r="G149" s="185">
        <v>11.3</v>
      </c>
      <c r="H149" s="185">
        <v>6.8</v>
      </c>
      <c r="I149" s="185">
        <v>4.5</v>
      </c>
      <c r="J149" s="185">
        <v>13.9</v>
      </c>
      <c r="K149" s="185">
        <v>2.9</v>
      </c>
      <c r="L149" s="185">
        <v>2.9</v>
      </c>
      <c r="M149" s="185">
        <v>3.9</v>
      </c>
      <c r="N149" s="185">
        <v>20.3</v>
      </c>
      <c r="O149" s="185">
        <v>8.1</v>
      </c>
      <c r="P149" s="185">
        <v>19.399999999999999</v>
      </c>
      <c r="Q149" s="185">
        <v>19.7</v>
      </c>
      <c r="R149" s="185">
        <v>7.7</v>
      </c>
      <c r="S149" s="185">
        <v>12.3</v>
      </c>
      <c r="T149" s="185">
        <v>2.2999999999999998</v>
      </c>
      <c r="U149" s="185">
        <v>8.4</v>
      </c>
      <c r="V149" s="185">
        <v>11.6</v>
      </c>
      <c r="W149" s="185">
        <v>11.9</v>
      </c>
      <c r="X149" s="185">
        <v>6.8</v>
      </c>
      <c r="Y149" s="185">
        <v>6.8</v>
      </c>
      <c r="Z149" s="185">
        <v>5.5</v>
      </c>
      <c r="AA149" s="185">
        <v>3.2</v>
      </c>
      <c r="AB149" s="185">
        <v>12.6</v>
      </c>
      <c r="AC149" s="185">
        <v>6.1</v>
      </c>
      <c r="AD149" s="185">
        <v>3.5</v>
      </c>
      <c r="AE149" s="185">
        <v>19.399999999999999</v>
      </c>
      <c r="AF149" s="185">
        <v>6.8</v>
      </c>
      <c r="AG149" s="185">
        <v>7.7</v>
      </c>
      <c r="AH149" s="185">
        <v>2.6</v>
      </c>
      <c r="AI149" s="185">
        <v>2.2999999999999998</v>
      </c>
      <c r="AJ149" s="185">
        <v>2.2999999999999998</v>
      </c>
      <c r="AK149" s="185">
        <v>21</v>
      </c>
      <c r="AL149" s="185">
        <v>11</v>
      </c>
      <c r="AM149" s="186">
        <v>15.2</v>
      </c>
      <c r="AN149" s="179"/>
    </row>
    <row r="150" spans="1:41" ht="13.5" customHeight="1" x14ac:dyDescent="0.2">
      <c r="A150" s="270" t="str">
        <f>'問10-1M（表）'!A150</f>
        <v>学生（n = 38 ）　</v>
      </c>
      <c r="B150" s="32">
        <v>38</v>
      </c>
      <c r="C150" s="29">
        <v>7</v>
      </c>
      <c r="D150" s="30">
        <v>3</v>
      </c>
      <c r="E150" s="30">
        <v>5</v>
      </c>
      <c r="F150" s="30">
        <v>5</v>
      </c>
      <c r="G150" s="30">
        <v>6</v>
      </c>
      <c r="H150" s="30">
        <v>2</v>
      </c>
      <c r="I150" s="30">
        <v>4</v>
      </c>
      <c r="J150" s="30">
        <v>6</v>
      </c>
      <c r="K150" s="30">
        <v>3</v>
      </c>
      <c r="L150" s="30">
        <v>1</v>
      </c>
      <c r="M150" s="30">
        <v>1</v>
      </c>
      <c r="N150" s="30">
        <v>6</v>
      </c>
      <c r="O150" s="30">
        <v>4</v>
      </c>
      <c r="P150" s="30">
        <v>11</v>
      </c>
      <c r="Q150" s="30">
        <v>6</v>
      </c>
      <c r="R150" s="30">
        <v>1</v>
      </c>
      <c r="S150" s="30">
        <v>4</v>
      </c>
      <c r="T150" s="30">
        <v>1</v>
      </c>
      <c r="U150" s="30">
        <v>4</v>
      </c>
      <c r="V150" s="30">
        <v>3</v>
      </c>
      <c r="W150" s="30">
        <v>2</v>
      </c>
      <c r="X150" s="30">
        <v>1</v>
      </c>
      <c r="Y150" s="30">
        <v>3</v>
      </c>
      <c r="Z150" s="30">
        <v>1</v>
      </c>
      <c r="AA150" s="30">
        <v>0</v>
      </c>
      <c r="AB150" s="30">
        <v>3</v>
      </c>
      <c r="AC150" s="30">
        <v>0</v>
      </c>
      <c r="AD150" s="30">
        <v>2</v>
      </c>
      <c r="AE150" s="30">
        <v>7</v>
      </c>
      <c r="AF150" s="30">
        <v>3</v>
      </c>
      <c r="AG150" s="30">
        <v>6</v>
      </c>
      <c r="AH150" s="30">
        <v>3</v>
      </c>
      <c r="AI150" s="30">
        <v>2</v>
      </c>
      <c r="AJ150" s="30">
        <v>2</v>
      </c>
      <c r="AK150" s="30">
        <v>13</v>
      </c>
      <c r="AL150" s="30">
        <v>7</v>
      </c>
      <c r="AM150" s="31">
        <v>2</v>
      </c>
      <c r="AN150" s="5">
        <f>SUM(C150:AM150)</f>
        <v>140</v>
      </c>
      <c r="AO150" t="str">
        <f>" 学生（n = "&amp;TEXT(B150,"#,###")&amp;"）"</f>
        <v xml:space="preserve"> 学生（n = 38）</v>
      </c>
    </row>
    <row r="151" spans="1:41" x14ac:dyDescent="0.2">
      <c r="A151" s="271"/>
      <c r="B151" s="33">
        <v>100</v>
      </c>
      <c r="C151" s="18">
        <v>18.399999999999999</v>
      </c>
      <c r="D151" s="185">
        <v>7.9</v>
      </c>
      <c r="E151" s="185">
        <v>13.2</v>
      </c>
      <c r="F151" s="185">
        <v>13.2</v>
      </c>
      <c r="G151" s="185">
        <v>15.8</v>
      </c>
      <c r="H151" s="185">
        <v>5.3</v>
      </c>
      <c r="I151" s="185">
        <v>10.5</v>
      </c>
      <c r="J151" s="185">
        <v>15.8</v>
      </c>
      <c r="K151" s="185">
        <v>7.9</v>
      </c>
      <c r="L151" s="185">
        <v>2.6</v>
      </c>
      <c r="M151" s="185">
        <v>2.6</v>
      </c>
      <c r="N151" s="185">
        <v>15.8</v>
      </c>
      <c r="O151" s="185">
        <v>10.5</v>
      </c>
      <c r="P151" s="185">
        <v>28.9</v>
      </c>
      <c r="Q151" s="185">
        <v>15.8</v>
      </c>
      <c r="R151" s="185">
        <v>2.6</v>
      </c>
      <c r="S151" s="185">
        <v>10.5</v>
      </c>
      <c r="T151" s="185">
        <v>2.6</v>
      </c>
      <c r="U151" s="185">
        <v>10.5</v>
      </c>
      <c r="V151" s="185">
        <v>7.9</v>
      </c>
      <c r="W151" s="185">
        <v>5.3</v>
      </c>
      <c r="X151" s="185">
        <v>2.6</v>
      </c>
      <c r="Y151" s="185">
        <v>7.9</v>
      </c>
      <c r="Z151" s="185">
        <v>2.6</v>
      </c>
      <c r="AA151" s="185">
        <v>0</v>
      </c>
      <c r="AB151" s="185">
        <v>7.9</v>
      </c>
      <c r="AC151" s="185">
        <v>0</v>
      </c>
      <c r="AD151" s="185">
        <v>5.3</v>
      </c>
      <c r="AE151" s="185">
        <v>18.399999999999999</v>
      </c>
      <c r="AF151" s="185">
        <v>7.9</v>
      </c>
      <c r="AG151" s="185">
        <v>15.8</v>
      </c>
      <c r="AH151" s="185">
        <v>7.9</v>
      </c>
      <c r="AI151" s="185">
        <v>5.3</v>
      </c>
      <c r="AJ151" s="185">
        <v>5.3</v>
      </c>
      <c r="AK151" s="185">
        <v>34.200000000000003</v>
      </c>
      <c r="AL151" s="185">
        <v>18.399999999999999</v>
      </c>
      <c r="AM151" s="186">
        <v>5.3</v>
      </c>
      <c r="AN151" s="179"/>
    </row>
    <row r="152" spans="1:41" ht="13.5" customHeight="1" x14ac:dyDescent="0.2">
      <c r="A152" s="270" t="str">
        <f>'問10-1M（表）'!A152</f>
        <v>家事従事（n = 165 ）　</v>
      </c>
      <c r="B152" s="32">
        <v>165</v>
      </c>
      <c r="C152" s="29">
        <v>17</v>
      </c>
      <c r="D152" s="30">
        <v>11</v>
      </c>
      <c r="E152" s="30">
        <v>13</v>
      </c>
      <c r="F152" s="30">
        <v>14</v>
      </c>
      <c r="G152" s="30">
        <v>13</v>
      </c>
      <c r="H152" s="30">
        <v>17</v>
      </c>
      <c r="I152" s="30">
        <v>5</v>
      </c>
      <c r="J152" s="30">
        <v>22</v>
      </c>
      <c r="K152" s="30">
        <v>3</v>
      </c>
      <c r="L152" s="30">
        <v>6</v>
      </c>
      <c r="M152" s="30">
        <v>2</v>
      </c>
      <c r="N152" s="30">
        <v>27</v>
      </c>
      <c r="O152" s="30">
        <v>20</v>
      </c>
      <c r="P152" s="30">
        <v>33</v>
      </c>
      <c r="Q152" s="30">
        <v>23</v>
      </c>
      <c r="R152" s="30">
        <v>15</v>
      </c>
      <c r="S152" s="30">
        <v>12</v>
      </c>
      <c r="T152" s="30">
        <v>7</v>
      </c>
      <c r="U152" s="30">
        <v>13</v>
      </c>
      <c r="V152" s="30">
        <v>19</v>
      </c>
      <c r="W152" s="30">
        <v>8</v>
      </c>
      <c r="X152" s="30">
        <v>12</v>
      </c>
      <c r="Y152" s="30">
        <v>19</v>
      </c>
      <c r="Z152" s="30">
        <v>5</v>
      </c>
      <c r="AA152" s="30">
        <v>7</v>
      </c>
      <c r="AB152" s="30">
        <v>25</v>
      </c>
      <c r="AC152" s="30">
        <v>6</v>
      </c>
      <c r="AD152" s="30">
        <v>8</v>
      </c>
      <c r="AE152" s="30">
        <v>29</v>
      </c>
      <c r="AF152" s="30">
        <v>10</v>
      </c>
      <c r="AG152" s="30">
        <v>14</v>
      </c>
      <c r="AH152" s="30">
        <v>7</v>
      </c>
      <c r="AI152" s="30">
        <v>10</v>
      </c>
      <c r="AJ152" s="30">
        <v>3</v>
      </c>
      <c r="AK152" s="30">
        <v>41</v>
      </c>
      <c r="AL152" s="30">
        <v>11</v>
      </c>
      <c r="AM152" s="31">
        <v>32</v>
      </c>
      <c r="AN152" s="5">
        <f>SUM(C152:AM152)</f>
        <v>539</v>
      </c>
      <c r="AO152" t="str">
        <f>" 家事従事（n = "&amp;TEXT(B152,"#,###")&amp;"）"</f>
        <v xml:space="preserve"> 家事従事（n = 165）</v>
      </c>
    </row>
    <row r="153" spans="1:41" x14ac:dyDescent="0.2">
      <c r="A153" s="271"/>
      <c r="B153" s="33">
        <v>100</v>
      </c>
      <c r="C153" s="18">
        <v>10.3</v>
      </c>
      <c r="D153" s="185">
        <v>6.7</v>
      </c>
      <c r="E153" s="185">
        <v>7.9</v>
      </c>
      <c r="F153" s="185">
        <v>8.5</v>
      </c>
      <c r="G153" s="185">
        <v>7.9</v>
      </c>
      <c r="H153" s="185">
        <v>10.3</v>
      </c>
      <c r="I153" s="185">
        <v>3</v>
      </c>
      <c r="J153" s="185">
        <v>13.3</v>
      </c>
      <c r="K153" s="185">
        <v>1.8</v>
      </c>
      <c r="L153" s="185">
        <v>3.6</v>
      </c>
      <c r="M153" s="185">
        <v>1.2</v>
      </c>
      <c r="N153" s="185">
        <v>16.399999999999999</v>
      </c>
      <c r="O153" s="185">
        <v>12.1</v>
      </c>
      <c r="P153" s="185">
        <v>20</v>
      </c>
      <c r="Q153" s="185">
        <v>13.9</v>
      </c>
      <c r="R153" s="185">
        <v>9.1</v>
      </c>
      <c r="S153" s="185">
        <v>7.3</v>
      </c>
      <c r="T153" s="185">
        <v>4.2</v>
      </c>
      <c r="U153" s="185">
        <v>7.9</v>
      </c>
      <c r="V153" s="185">
        <v>11.5</v>
      </c>
      <c r="W153" s="185">
        <v>4.8</v>
      </c>
      <c r="X153" s="185">
        <v>7.3</v>
      </c>
      <c r="Y153" s="185">
        <v>11.5</v>
      </c>
      <c r="Z153" s="185">
        <v>3</v>
      </c>
      <c r="AA153" s="185">
        <v>4.2</v>
      </c>
      <c r="AB153" s="185">
        <v>15.2</v>
      </c>
      <c r="AC153" s="185">
        <v>3.6</v>
      </c>
      <c r="AD153" s="185">
        <v>4.8</v>
      </c>
      <c r="AE153" s="185">
        <v>17.600000000000001</v>
      </c>
      <c r="AF153" s="185">
        <v>6.1</v>
      </c>
      <c r="AG153" s="185">
        <v>8.5</v>
      </c>
      <c r="AH153" s="185">
        <v>4.2</v>
      </c>
      <c r="AI153" s="185">
        <v>6.1</v>
      </c>
      <c r="AJ153" s="185">
        <v>1.8</v>
      </c>
      <c r="AK153" s="185">
        <v>24.8</v>
      </c>
      <c r="AL153" s="185">
        <v>6.7</v>
      </c>
      <c r="AM153" s="186">
        <v>19.399999999999999</v>
      </c>
      <c r="AN153" s="179"/>
    </row>
    <row r="154" spans="1:41" ht="13.5" customHeight="1" x14ac:dyDescent="0.2">
      <c r="A154" s="270" t="str">
        <f>'問10-1M（表）'!A154</f>
        <v>無職（n = 413 ）　</v>
      </c>
      <c r="B154" s="32">
        <v>413</v>
      </c>
      <c r="C154" s="29">
        <v>55</v>
      </c>
      <c r="D154" s="30">
        <v>13</v>
      </c>
      <c r="E154" s="30">
        <v>31</v>
      </c>
      <c r="F154" s="30">
        <v>21</v>
      </c>
      <c r="G154" s="30">
        <v>22</v>
      </c>
      <c r="H154" s="30">
        <v>15</v>
      </c>
      <c r="I154" s="30">
        <v>24</v>
      </c>
      <c r="J154" s="30">
        <v>40</v>
      </c>
      <c r="K154" s="30">
        <v>11</v>
      </c>
      <c r="L154" s="30">
        <v>13</v>
      </c>
      <c r="M154" s="30">
        <v>7</v>
      </c>
      <c r="N154" s="30">
        <v>93</v>
      </c>
      <c r="O154" s="30">
        <v>32</v>
      </c>
      <c r="P154" s="30">
        <v>56</v>
      </c>
      <c r="Q154" s="30">
        <v>22</v>
      </c>
      <c r="R154" s="30">
        <v>22</v>
      </c>
      <c r="S154" s="30">
        <v>39</v>
      </c>
      <c r="T154" s="30">
        <v>11</v>
      </c>
      <c r="U154" s="30">
        <v>38</v>
      </c>
      <c r="V154" s="30">
        <v>22</v>
      </c>
      <c r="W154" s="30">
        <v>15</v>
      </c>
      <c r="X154" s="30">
        <v>30</v>
      </c>
      <c r="Y154" s="30">
        <v>36</v>
      </c>
      <c r="Z154" s="30">
        <v>23</v>
      </c>
      <c r="AA154" s="30">
        <v>12</v>
      </c>
      <c r="AB154" s="30">
        <v>55</v>
      </c>
      <c r="AC154" s="30">
        <v>31</v>
      </c>
      <c r="AD154" s="30">
        <v>18</v>
      </c>
      <c r="AE154" s="30">
        <v>75</v>
      </c>
      <c r="AF154" s="30">
        <v>26</v>
      </c>
      <c r="AG154" s="30">
        <v>23</v>
      </c>
      <c r="AH154" s="30">
        <v>9</v>
      </c>
      <c r="AI154" s="30">
        <v>10</v>
      </c>
      <c r="AJ154" s="30">
        <v>9</v>
      </c>
      <c r="AK154" s="30">
        <v>65</v>
      </c>
      <c r="AL154" s="30">
        <v>39</v>
      </c>
      <c r="AM154" s="31">
        <v>135</v>
      </c>
      <c r="AN154" s="5">
        <f>SUM(C154:AM154)</f>
        <v>1198</v>
      </c>
      <c r="AO154" t="str">
        <f>" 無職（n = "&amp;TEXT(B154,"#,###")&amp;"）"</f>
        <v xml:space="preserve"> 無職（n = 413）</v>
      </c>
    </row>
    <row r="155" spans="1:41" x14ac:dyDescent="0.2">
      <c r="A155" s="271"/>
      <c r="B155" s="33">
        <v>100</v>
      </c>
      <c r="C155" s="18">
        <v>13.3</v>
      </c>
      <c r="D155" s="185">
        <v>3.1</v>
      </c>
      <c r="E155" s="185">
        <v>7.5</v>
      </c>
      <c r="F155" s="185">
        <v>5.0999999999999996</v>
      </c>
      <c r="G155" s="185">
        <v>5.3</v>
      </c>
      <c r="H155" s="185">
        <v>3.6</v>
      </c>
      <c r="I155" s="185">
        <v>5.8</v>
      </c>
      <c r="J155" s="185">
        <v>9.6999999999999993</v>
      </c>
      <c r="K155" s="185">
        <v>2.7</v>
      </c>
      <c r="L155" s="185">
        <v>3.1</v>
      </c>
      <c r="M155" s="185">
        <v>1.7</v>
      </c>
      <c r="N155" s="185">
        <v>22.5</v>
      </c>
      <c r="O155" s="185">
        <v>7.7</v>
      </c>
      <c r="P155" s="185">
        <v>13.6</v>
      </c>
      <c r="Q155" s="185">
        <v>5.3</v>
      </c>
      <c r="R155" s="185">
        <v>5.3</v>
      </c>
      <c r="S155" s="185">
        <v>9.4</v>
      </c>
      <c r="T155" s="185">
        <v>2.7</v>
      </c>
      <c r="U155" s="185">
        <v>9.1999999999999993</v>
      </c>
      <c r="V155" s="185">
        <v>5.3</v>
      </c>
      <c r="W155" s="185">
        <v>3.6</v>
      </c>
      <c r="X155" s="185">
        <v>7.3</v>
      </c>
      <c r="Y155" s="185">
        <v>8.6999999999999993</v>
      </c>
      <c r="Z155" s="185">
        <v>5.6</v>
      </c>
      <c r="AA155" s="185">
        <v>2.9</v>
      </c>
      <c r="AB155" s="185">
        <v>13.3</v>
      </c>
      <c r="AC155" s="185">
        <v>7.5</v>
      </c>
      <c r="AD155" s="185">
        <v>4.4000000000000004</v>
      </c>
      <c r="AE155" s="185">
        <v>18.2</v>
      </c>
      <c r="AF155" s="185">
        <v>6.3</v>
      </c>
      <c r="AG155" s="185">
        <v>5.6</v>
      </c>
      <c r="AH155" s="185">
        <v>2.2000000000000002</v>
      </c>
      <c r="AI155" s="185">
        <v>2.4</v>
      </c>
      <c r="AJ155" s="185">
        <v>2.2000000000000002</v>
      </c>
      <c r="AK155" s="185">
        <v>15.7</v>
      </c>
      <c r="AL155" s="185">
        <v>9.4</v>
      </c>
      <c r="AM155" s="186">
        <v>32.700000000000003</v>
      </c>
      <c r="AN155" s="179"/>
    </row>
    <row r="156" spans="1:41" x14ac:dyDescent="0.2">
      <c r="A156" s="270" t="str">
        <f>'問10-1M（表）'!A156</f>
        <v>その他（n = 33 ）　</v>
      </c>
      <c r="B156" s="32">
        <v>33</v>
      </c>
      <c r="C156" s="29">
        <v>2</v>
      </c>
      <c r="D156" s="30">
        <v>2</v>
      </c>
      <c r="E156" s="30">
        <v>4</v>
      </c>
      <c r="F156" s="30">
        <v>3</v>
      </c>
      <c r="G156" s="30">
        <v>5</v>
      </c>
      <c r="H156" s="30">
        <v>6</v>
      </c>
      <c r="I156" s="30">
        <v>3</v>
      </c>
      <c r="J156" s="30">
        <v>4</v>
      </c>
      <c r="K156" s="30">
        <v>0</v>
      </c>
      <c r="L156" s="30">
        <v>0</v>
      </c>
      <c r="M156" s="30">
        <v>1</v>
      </c>
      <c r="N156" s="30">
        <v>8</v>
      </c>
      <c r="O156" s="30">
        <v>3</v>
      </c>
      <c r="P156" s="30">
        <v>7</v>
      </c>
      <c r="Q156" s="30">
        <v>9</v>
      </c>
      <c r="R156" s="30">
        <v>3</v>
      </c>
      <c r="S156" s="30">
        <v>4</v>
      </c>
      <c r="T156" s="30">
        <v>0</v>
      </c>
      <c r="U156" s="30">
        <v>2</v>
      </c>
      <c r="V156" s="30">
        <v>3</v>
      </c>
      <c r="W156" s="30">
        <v>1</v>
      </c>
      <c r="X156" s="30">
        <v>1</v>
      </c>
      <c r="Y156" s="30">
        <v>5</v>
      </c>
      <c r="Z156" s="30">
        <v>3</v>
      </c>
      <c r="AA156" s="30">
        <v>2</v>
      </c>
      <c r="AB156" s="30">
        <v>4</v>
      </c>
      <c r="AC156" s="30">
        <v>2</v>
      </c>
      <c r="AD156" s="30">
        <v>2</v>
      </c>
      <c r="AE156" s="30">
        <v>7</v>
      </c>
      <c r="AF156" s="30">
        <v>1</v>
      </c>
      <c r="AG156" s="30">
        <v>2</v>
      </c>
      <c r="AH156" s="30">
        <v>1</v>
      </c>
      <c r="AI156" s="30">
        <v>2</v>
      </c>
      <c r="AJ156" s="30">
        <v>2</v>
      </c>
      <c r="AK156" s="30">
        <v>8</v>
      </c>
      <c r="AL156" s="30">
        <v>4</v>
      </c>
      <c r="AM156" s="31">
        <v>4</v>
      </c>
      <c r="AN156" s="5">
        <f>SUM(C156:AM156)</f>
        <v>120</v>
      </c>
      <c r="AO156" t="str">
        <f>" その他（n = "&amp;TEXT(B156,"#,###")&amp;"）"</f>
        <v xml:space="preserve"> その他（n = 33）</v>
      </c>
    </row>
    <row r="157" spans="1:41" x14ac:dyDescent="0.2">
      <c r="A157" s="271"/>
      <c r="B157" s="33">
        <v>100</v>
      </c>
      <c r="C157" s="18">
        <v>6.1</v>
      </c>
      <c r="D157" s="185">
        <v>6.1</v>
      </c>
      <c r="E157" s="185">
        <v>12.1</v>
      </c>
      <c r="F157" s="185">
        <v>9.1</v>
      </c>
      <c r="G157" s="185">
        <v>15.2</v>
      </c>
      <c r="H157" s="185">
        <v>18.2</v>
      </c>
      <c r="I157" s="185">
        <v>9.1</v>
      </c>
      <c r="J157" s="185">
        <v>12.1</v>
      </c>
      <c r="K157" s="185">
        <v>0</v>
      </c>
      <c r="L157" s="185">
        <v>0</v>
      </c>
      <c r="M157" s="185">
        <v>3</v>
      </c>
      <c r="N157" s="185">
        <v>24.2</v>
      </c>
      <c r="O157" s="185">
        <v>9.1</v>
      </c>
      <c r="P157" s="185">
        <v>21.2</v>
      </c>
      <c r="Q157" s="185">
        <v>27.3</v>
      </c>
      <c r="R157" s="185">
        <v>9.1</v>
      </c>
      <c r="S157" s="185">
        <v>12.1</v>
      </c>
      <c r="T157" s="185">
        <v>0</v>
      </c>
      <c r="U157" s="185">
        <v>6.1</v>
      </c>
      <c r="V157" s="185">
        <v>9.1</v>
      </c>
      <c r="W157" s="185">
        <v>3</v>
      </c>
      <c r="X157" s="185">
        <v>3</v>
      </c>
      <c r="Y157" s="185">
        <v>15.2</v>
      </c>
      <c r="Z157" s="185">
        <v>9.1</v>
      </c>
      <c r="AA157" s="185">
        <v>6.1</v>
      </c>
      <c r="AB157" s="185">
        <v>12.1</v>
      </c>
      <c r="AC157" s="185">
        <v>6.1</v>
      </c>
      <c r="AD157" s="185">
        <v>6.1</v>
      </c>
      <c r="AE157" s="185">
        <v>21.2</v>
      </c>
      <c r="AF157" s="185">
        <v>3</v>
      </c>
      <c r="AG157" s="185">
        <v>6.1</v>
      </c>
      <c r="AH157" s="185">
        <v>3</v>
      </c>
      <c r="AI157" s="185">
        <v>6.1</v>
      </c>
      <c r="AJ157" s="185">
        <v>6.1</v>
      </c>
      <c r="AK157" s="185">
        <v>24.2</v>
      </c>
      <c r="AL157" s="185">
        <v>12.1</v>
      </c>
      <c r="AM157" s="186">
        <v>12.1</v>
      </c>
      <c r="AN157" s="179"/>
      <c r="AO157" t="str">
        <f>" その他（n = "&amp;B156+B142+B150&amp;"）"</f>
        <v xml:space="preserve"> その他（n = 95）</v>
      </c>
    </row>
    <row r="158" spans="1:41" s="171" customFormat="1" x14ac:dyDescent="0.2">
      <c r="A158" s="172"/>
      <c r="B158" s="170"/>
      <c r="C158" s="170">
        <f t="shared" ref="C158:AL158" si="65">_xlfn.RANK.EQ(C139,$C$139:$AL$139,0)</f>
        <v>10</v>
      </c>
      <c r="D158" s="170">
        <f t="shared" si="65"/>
        <v>27</v>
      </c>
      <c r="E158" s="170">
        <f t="shared" si="65"/>
        <v>19</v>
      </c>
      <c r="F158" s="170">
        <f t="shared" si="65"/>
        <v>18</v>
      </c>
      <c r="G158" s="170">
        <f t="shared" si="65"/>
        <v>14</v>
      </c>
      <c r="H158" s="170">
        <f t="shared" si="65"/>
        <v>24</v>
      </c>
      <c r="I158" s="170">
        <f t="shared" si="65"/>
        <v>23</v>
      </c>
      <c r="J158" s="170">
        <f t="shared" si="65"/>
        <v>8</v>
      </c>
      <c r="K158" s="170">
        <f t="shared" si="65"/>
        <v>34</v>
      </c>
      <c r="L158" s="170">
        <f t="shared" si="65"/>
        <v>29</v>
      </c>
      <c r="M158" s="170">
        <f t="shared" si="65"/>
        <v>36</v>
      </c>
      <c r="N158" s="170">
        <f t="shared" si="65"/>
        <v>3</v>
      </c>
      <c r="O158" s="170">
        <f t="shared" si="65"/>
        <v>15</v>
      </c>
      <c r="P158" s="170">
        <f t="shared" si="65"/>
        <v>2</v>
      </c>
      <c r="Q158" s="170">
        <f t="shared" si="65"/>
        <v>5</v>
      </c>
      <c r="R158" s="170">
        <f t="shared" si="65"/>
        <v>11</v>
      </c>
      <c r="S158" s="170">
        <f t="shared" si="65"/>
        <v>9</v>
      </c>
      <c r="T158" s="170">
        <f t="shared" si="65"/>
        <v>32</v>
      </c>
      <c r="U158" s="170">
        <f t="shared" si="65"/>
        <v>12</v>
      </c>
      <c r="V158" s="170">
        <f t="shared" si="65"/>
        <v>13</v>
      </c>
      <c r="W158" s="170">
        <f t="shared" si="65"/>
        <v>17</v>
      </c>
      <c r="X158" s="170">
        <f t="shared" si="65"/>
        <v>21</v>
      </c>
      <c r="Y158" s="170">
        <f t="shared" si="65"/>
        <v>16</v>
      </c>
      <c r="Z158" s="170">
        <f t="shared" si="65"/>
        <v>26</v>
      </c>
      <c r="AA158" s="170">
        <f t="shared" si="65"/>
        <v>29</v>
      </c>
      <c r="AB158" s="170">
        <f t="shared" si="65"/>
        <v>6</v>
      </c>
      <c r="AC158" s="170">
        <f t="shared" si="65"/>
        <v>25</v>
      </c>
      <c r="AD158" s="170">
        <f t="shared" si="65"/>
        <v>28</v>
      </c>
      <c r="AE158" s="170">
        <f t="shared" si="65"/>
        <v>4</v>
      </c>
      <c r="AF158" s="170">
        <f t="shared" si="65"/>
        <v>22</v>
      </c>
      <c r="AG158" s="170">
        <f t="shared" si="65"/>
        <v>20</v>
      </c>
      <c r="AH158" s="170">
        <f t="shared" si="65"/>
        <v>34</v>
      </c>
      <c r="AI158" s="170">
        <f t="shared" si="65"/>
        <v>31</v>
      </c>
      <c r="AJ158" s="170">
        <f t="shared" si="65"/>
        <v>32</v>
      </c>
      <c r="AK158" s="170">
        <f t="shared" si="65"/>
        <v>1</v>
      </c>
      <c r="AL158" s="170">
        <f t="shared" si="65"/>
        <v>7</v>
      </c>
      <c r="AM158" s="170">
        <v>37</v>
      </c>
      <c r="AN158" s="170"/>
    </row>
    <row r="159" spans="1:41" x14ac:dyDescent="0.2">
      <c r="A159" s="24" t="s">
        <v>2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N159" s="179"/>
    </row>
    <row r="160" spans="1:41" x14ac:dyDescent="0.2">
      <c r="A160" s="6" t="s">
        <v>4</v>
      </c>
      <c r="B160" s="38"/>
      <c r="C160" s="170">
        <v>1</v>
      </c>
      <c r="D160" s="170">
        <v>2</v>
      </c>
      <c r="E160" s="170">
        <v>3</v>
      </c>
      <c r="F160" s="170">
        <v>4</v>
      </c>
      <c r="G160" s="170">
        <v>5</v>
      </c>
      <c r="H160" s="170">
        <v>6</v>
      </c>
      <c r="I160" s="170">
        <v>7</v>
      </c>
      <c r="J160" s="170">
        <v>8</v>
      </c>
      <c r="K160" s="170">
        <v>9</v>
      </c>
      <c r="L160" s="170">
        <v>10</v>
      </c>
      <c r="M160" s="170">
        <v>11</v>
      </c>
      <c r="N160" s="170">
        <v>12</v>
      </c>
      <c r="O160" s="170">
        <v>13</v>
      </c>
      <c r="P160" s="170">
        <v>14</v>
      </c>
      <c r="Q160" s="170">
        <v>15</v>
      </c>
      <c r="R160" s="170">
        <v>16</v>
      </c>
      <c r="S160" s="170">
        <v>17</v>
      </c>
      <c r="T160" s="170">
        <v>18</v>
      </c>
      <c r="U160" s="170">
        <v>19</v>
      </c>
      <c r="V160" s="170">
        <v>20</v>
      </c>
      <c r="W160" s="170">
        <v>21</v>
      </c>
      <c r="X160" s="170">
        <v>22</v>
      </c>
      <c r="Y160" s="170">
        <v>23</v>
      </c>
      <c r="Z160" s="170">
        <v>24</v>
      </c>
      <c r="AA160" s="170">
        <v>25</v>
      </c>
      <c r="AB160" s="170">
        <v>26</v>
      </c>
      <c r="AC160" s="170">
        <v>27</v>
      </c>
      <c r="AD160" s="170">
        <v>28</v>
      </c>
      <c r="AE160" s="170">
        <v>29</v>
      </c>
      <c r="AF160" s="170">
        <v>30</v>
      </c>
      <c r="AG160" s="170">
        <v>31</v>
      </c>
      <c r="AH160" s="170">
        <v>32</v>
      </c>
      <c r="AI160" s="170">
        <v>32</v>
      </c>
      <c r="AJ160" s="173">
        <v>34</v>
      </c>
      <c r="AK160" s="173">
        <v>35</v>
      </c>
      <c r="AL160" s="173">
        <v>36</v>
      </c>
      <c r="AM160" s="173">
        <v>37</v>
      </c>
    </row>
    <row r="161" spans="1:40" ht="64.8" x14ac:dyDescent="0.2">
      <c r="A161" s="11" t="s">
        <v>29</v>
      </c>
      <c r="B161" s="47" t="s">
        <v>156</v>
      </c>
      <c r="C161" s="48" t="s">
        <v>318</v>
      </c>
      <c r="D161" s="49" t="s">
        <v>339</v>
      </c>
      <c r="E161" s="203" t="s">
        <v>341</v>
      </c>
      <c r="F161" s="203" t="s">
        <v>324</v>
      </c>
      <c r="G161" s="203" t="s">
        <v>338</v>
      </c>
      <c r="H161" s="49" t="s">
        <v>327</v>
      </c>
      <c r="I161" s="203" t="s">
        <v>317</v>
      </c>
      <c r="J161" s="203" t="s">
        <v>345</v>
      </c>
      <c r="K161" s="203" t="s">
        <v>336</v>
      </c>
      <c r="L161" s="203" t="s">
        <v>352</v>
      </c>
      <c r="M161" s="203" t="s">
        <v>337</v>
      </c>
      <c r="N161" s="203" t="s">
        <v>334</v>
      </c>
      <c r="O161" s="49" t="s">
        <v>333</v>
      </c>
      <c r="P161" s="203" t="s">
        <v>348</v>
      </c>
      <c r="Q161" s="203" t="s">
        <v>340</v>
      </c>
      <c r="R161" s="203" t="s">
        <v>330</v>
      </c>
      <c r="S161" s="49" t="s">
        <v>280</v>
      </c>
      <c r="T161" s="203" t="s">
        <v>306</v>
      </c>
      <c r="U161" s="203" t="s">
        <v>366</v>
      </c>
      <c r="V161" s="203" t="s">
        <v>301</v>
      </c>
      <c r="W161" s="49" t="s">
        <v>285</v>
      </c>
      <c r="X161" s="203" t="s">
        <v>304</v>
      </c>
      <c r="Y161" s="49" t="s">
        <v>302</v>
      </c>
      <c r="Z161" s="203" t="s">
        <v>309</v>
      </c>
      <c r="AA161" s="203" t="s">
        <v>310</v>
      </c>
      <c r="AB161" s="203" t="s">
        <v>294</v>
      </c>
      <c r="AC161" s="203" t="s">
        <v>308</v>
      </c>
      <c r="AD161" s="203" t="s">
        <v>297</v>
      </c>
      <c r="AE161" s="203" t="s">
        <v>300</v>
      </c>
      <c r="AF161" s="203" t="s">
        <v>284</v>
      </c>
      <c r="AG161" s="203" t="s">
        <v>299</v>
      </c>
      <c r="AH161" s="203" t="s">
        <v>289</v>
      </c>
      <c r="AI161" s="203" t="s">
        <v>369</v>
      </c>
      <c r="AJ161" s="203" t="s">
        <v>295</v>
      </c>
      <c r="AK161" s="203" t="s">
        <v>307</v>
      </c>
      <c r="AL161" s="49" t="s">
        <v>281</v>
      </c>
      <c r="AM161" s="240" t="s">
        <v>0</v>
      </c>
      <c r="AN161" s="5" t="s">
        <v>117</v>
      </c>
    </row>
    <row r="162" spans="1:40" ht="13.5" customHeight="1" x14ac:dyDescent="0.2">
      <c r="A162" s="270" t="str">
        <f>A138</f>
        <v>全体（n = 1,699 ）　</v>
      </c>
      <c r="B162" s="101">
        <f>B138</f>
        <v>1699</v>
      </c>
      <c r="C162" s="109">
        <v>350</v>
      </c>
      <c r="D162" s="110">
        <v>338</v>
      </c>
      <c r="E162" s="110">
        <v>300</v>
      </c>
      <c r="F162" s="110">
        <v>291</v>
      </c>
      <c r="G162" s="110">
        <v>258</v>
      </c>
      <c r="H162" s="110">
        <v>210</v>
      </c>
      <c r="I162" s="110">
        <v>194</v>
      </c>
      <c r="J162" s="110">
        <v>191</v>
      </c>
      <c r="K162" s="110">
        <v>187</v>
      </c>
      <c r="L162" s="110">
        <v>181</v>
      </c>
      <c r="M162" s="110">
        <v>157</v>
      </c>
      <c r="N162" s="110">
        <v>152</v>
      </c>
      <c r="O162" s="110">
        <v>146</v>
      </c>
      <c r="P162" s="110">
        <v>143</v>
      </c>
      <c r="Q162" s="110">
        <v>136</v>
      </c>
      <c r="R162" s="110">
        <v>135</v>
      </c>
      <c r="S162" s="110">
        <v>132</v>
      </c>
      <c r="T162" s="110">
        <v>128</v>
      </c>
      <c r="U162" s="110">
        <v>121</v>
      </c>
      <c r="V162" s="110">
        <v>119</v>
      </c>
      <c r="W162" s="110">
        <v>114</v>
      </c>
      <c r="X162" s="110">
        <v>107</v>
      </c>
      <c r="Y162" s="110">
        <v>98</v>
      </c>
      <c r="Z162" s="110">
        <v>95</v>
      </c>
      <c r="AA162" s="110">
        <v>94</v>
      </c>
      <c r="AB162" s="110">
        <v>92</v>
      </c>
      <c r="AC162" s="110">
        <v>89</v>
      </c>
      <c r="AD162" s="110">
        <v>68</v>
      </c>
      <c r="AE162" s="110">
        <v>58</v>
      </c>
      <c r="AF162" s="110">
        <v>58</v>
      </c>
      <c r="AG162" s="110">
        <v>56</v>
      </c>
      <c r="AH162" s="110">
        <v>50</v>
      </c>
      <c r="AI162" s="110">
        <v>50</v>
      </c>
      <c r="AJ162" s="110">
        <v>45</v>
      </c>
      <c r="AK162" s="110">
        <v>44</v>
      </c>
      <c r="AL162" s="110">
        <v>35</v>
      </c>
      <c r="AM162" s="112">
        <v>372</v>
      </c>
      <c r="AN162" s="5">
        <f>SUM(C162:AM162)</f>
        <v>5394</v>
      </c>
    </row>
    <row r="163" spans="1:40" x14ac:dyDescent="0.2">
      <c r="A163" s="271"/>
      <c r="B163" s="102">
        <f t="shared" ref="B163:B181" si="66">B139</f>
        <v>100</v>
      </c>
      <c r="C163" s="113">
        <v>20.6</v>
      </c>
      <c r="D163" s="114">
        <v>19.899999999999999</v>
      </c>
      <c r="E163" s="114">
        <v>17.7</v>
      </c>
      <c r="F163" s="114">
        <v>17.100000000000001</v>
      </c>
      <c r="G163" s="114">
        <v>15.2</v>
      </c>
      <c r="H163" s="114">
        <v>12.4</v>
      </c>
      <c r="I163" s="114">
        <v>11.4</v>
      </c>
      <c r="J163" s="114">
        <v>11.2</v>
      </c>
      <c r="K163" s="114">
        <v>11</v>
      </c>
      <c r="L163" s="114">
        <v>10.7</v>
      </c>
      <c r="M163" s="114">
        <v>9.1999999999999993</v>
      </c>
      <c r="N163" s="114">
        <v>8.9</v>
      </c>
      <c r="O163" s="114">
        <v>8.6</v>
      </c>
      <c r="P163" s="114">
        <v>8.4</v>
      </c>
      <c r="Q163" s="114">
        <v>8</v>
      </c>
      <c r="R163" s="114">
        <v>7.9</v>
      </c>
      <c r="S163" s="114">
        <v>7.8</v>
      </c>
      <c r="T163" s="114">
        <v>7.5</v>
      </c>
      <c r="U163" s="114">
        <v>7.1</v>
      </c>
      <c r="V163" s="114">
        <v>7</v>
      </c>
      <c r="W163" s="114">
        <v>6.7</v>
      </c>
      <c r="X163" s="114">
        <v>6.3</v>
      </c>
      <c r="Y163" s="114">
        <v>5.8</v>
      </c>
      <c r="Z163" s="114">
        <v>5.6</v>
      </c>
      <c r="AA163" s="114">
        <v>5.5</v>
      </c>
      <c r="AB163" s="114">
        <v>5.4</v>
      </c>
      <c r="AC163" s="114">
        <v>5.2</v>
      </c>
      <c r="AD163" s="114">
        <v>4</v>
      </c>
      <c r="AE163" s="114">
        <v>3.4</v>
      </c>
      <c r="AF163" s="114">
        <v>3.4</v>
      </c>
      <c r="AG163" s="114">
        <v>3.3</v>
      </c>
      <c r="AH163" s="114">
        <v>2.9</v>
      </c>
      <c r="AI163" s="114">
        <v>2.9</v>
      </c>
      <c r="AJ163" s="114">
        <v>2.6</v>
      </c>
      <c r="AK163" s="114">
        <v>2.6</v>
      </c>
      <c r="AL163" s="114">
        <v>2.1</v>
      </c>
      <c r="AM163" s="116">
        <v>21.9</v>
      </c>
      <c r="AN163" s="179"/>
    </row>
    <row r="164" spans="1:40" ht="13.5" customHeight="1" x14ac:dyDescent="0.2">
      <c r="A164" s="270" t="str">
        <f>A140</f>
        <v>自営業（n = 123 ）　</v>
      </c>
      <c r="B164" s="101">
        <f t="shared" si="66"/>
        <v>123</v>
      </c>
      <c r="C164" s="117">
        <v>20</v>
      </c>
      <c r="D164" s="118">
        <v>27</v>
      </c>
      <c r="E164" s="118">
        <v>12</v>
      </c>
      <c r="F164" s="118">
        <v>14</v>
      </c>
      <c r="G164" s="118">
        <v>11</v>
      </c>
      <c r="H164" s="118">
        <v>18</v>
      </c>
      <c r="I164" s="118">
        <v>11</v>
      </c>
      <c r="J164" s="118">
        <v>12</v>
      </c>
      <c r="K164" s="118">
        <v>9</v>
      </c>
      <c r="L164" s="118">
        <v>13</v>
      </c>
      <c r="M164" s="118">
        <v>21</v>
      </c>
      <c r="N164" s="118">
        <v>15</v>
      </c>
      <c r="O164" s="118">
        <v>11</v>
      </c>
      <c r="P164" s="118">
        <v>13</v>
      </c>
      <c r="Q164" s="118">
        <v>15</v>
      </c>
      <c r="R164" s="118">
        <v>10</v>
      </c>
      <c r="S164" s="118">
        <v>5</v>
      </c>
      <c r="T164" s="118">
        <v>11</v>
      </c>
      <c r="U164" s="118">
        <v>9</v>
      </c>
      <c r="V164" s="118">
        <v>4</v>
      </c>
      <c r="W164" s="118">
        <v>10</v>
      </c>
      <c r="X164" s="118">
        <v>4</v>
      </c>
      <c r="Y164" s="118">
        <v>10</v>
      </c>
      <c r="Z164" s="118">
        <v>6</v>
      </c>
      <c r="AA164" s="118">
        <v>9</v>
      </c>
      <c r="AB164" s="118">
        <v>16</v>
      </c>
      <c r="AC164" s="118">
        <v>13</v>
      </c>
      <c r="AD164" s="118">
        <v>8</v>
      </c>
      <c r="AE164" s="118">
        <v>6</v>
      </c>
      <c r="AF164" s="118">
        <v>10</v>
      </c>
      <c r="AG164" s="118">
        <v>5</v>
      </c>
      <c r="AH164" s="118">
        <v>2</v>
      </c>
      <c r="AI164" s="118">
        <v>6</v>
      </c>
      <c r="AJ164" s="118">
        <v>2</v>
      </c>
      <c r="AK164" s="118">
        <v>2</v>
      </c>
      <c r="AL164" s="118">
        <v>2</v>
      </c>
      <c r="AM164" s="119">
        <v>24</v>
      </c>
      <c r="AN164" s="5">
        <f>SUM(C164:AM164)</f>
        <v>396</v>
      </c>
    </row>
    <row r="165" spans="1:40" x14ac:dyDescent="0.2">
      <c r="A165" s="271"/>
      <c r="B165" s="102">
        <f t="shared" si="66"/>
        <v>100</v>
      </c>
      <c r="C165" s="113">
        <v>16.3</v>
      </c>
      <c r="D165" s="114">
        <v>22</v>
      </c>
      <c r="E165" s="114">
        <v>9.8000000000000007</v>
      </c>
      <c r="F165" s="114">
        <v>11.4</v>
      </c>
      <c r="G165" s="114">
        <v>8.9</v>
      </c>
      <c r="H165" s="114">
        <v>14.6</v>
      </c>
      <c r="I165" s="114">
        <v>8.9</v>
      </c>
      <c r="J165" s="114">
        <v>9.8000000000000007</v>
      </c>
      <c r="K165" s="114">
        <v>7.3</v>
      </c>
      <c r="L165" s="114">
        <v>10.6</v>
      </c>
      <c r="M165" s="114">
        <v>17.100000000000001</v>
      </c>
      <c r="N165" s="114">
        <v>12.2</v>
      </c>
      <c r="O165" s="114">
        <v>8.9</v>
      </c>
      <c r="P165" s="114">
        <v>10.6</v>
      </c>
      <c r="Q165" s="114">
        <v>12.2</v>
      </c>
      <c r="R165" s="114">
        <v>8.1</v>
      </c>
      <c r="S165" s="114">
        <v>4.0999999999999996</v>
      </c>
      <c r="T165" s="114">
        <v>8.9</v>
      </c>
      <c r="U165" s="114">
        <v>7.3</v>
      </c>
      <c r="V165" s="114">
        <v>3.3</v>
      </c>
      <c r="W165" s="114">
        <v>8.1</v>
      </c>
      <c r="X165" s="114">
        <v>3.3</v>
      </c>
      <c r="Y165" s="114">
        <v>8.1</v>
      </c>
      <c r="Z165" s="114">
        <v>4.9000000000000004</v>
      </c>
      <c r="AA165" s="114">
        <v>7.3</v>
      </c>
      <c r="AB165" s="114">
        <v>13</v>
      </c>
      <c r="AC165" s="114">
        <v>10.6</v>
      </c>
      <c r="AD165" s="114">
        <v>6.5</v>
      </c>
      <c r="AE165" s="114">
        <v>4.9000000000000004</v>
      </c>
      <c r="AF165" s="114">
        <v>8.1</v>
      </c>
      <c r="AG165" s="114">
        <v>4.0999999999999996</v>
      </c>
      <c r="AH165" s="114">
        <v>1.6</v>
      </c>
      <c r="AI165" s="114">
        <v>4.9000000000000004</v>
      </c>
      <c r="AJ165" s="114">
        <v>1.6</v>
      </c>
      <c r="AK165" s="114">
        <v>1.6</v>
      </c>
      <c r="AL165" s="114">
        <v>1.6</v>
      </c>
      <c r="AM165" s="116">
        <v>19.5</v>
      </c>
      <c r="AN165" s="179"/>
    </row>
    <row r="166" spans="1:40" ht="13.5" customHeight="1" x14ac:dyDescent="0.2">
      <c r="A166" s="270" t="str">
        <f>A142</f>
        <v>自由業(※1)（n = 24 ）　</v>
      </c>
      <c r="B166" s="101">
        <f t="shared" si="66"/>
        <v>24</v>
      </c>
      <c r="C166" s="117">
        <v>5</v>
      </c>
      <c r="D166" s="118">
        <v>8</v>
      </c>
      <c r="E166" s="118">
        <v>2</v>
      </c>
      <c r="F166" s="118">
        <v>6</v>
      </c>
      <c r="G166" s="118">
        <v>6</v>
      </c>
      <c r="H166" s="118">
        <v>0</v>
      </c>
      <c r="I166" s="118">
        <v>3</v>
      </c>
      <c r="J166" s="118">
        <v>3</v>
      </c>
      <c r="K166" s="118">
        <v>4</v>
      </c>
      <c r="L166" s="118">
        <v>3</v>
      </c>
      <c r="M166" s="118">
        <v>2</v>
      </c>
      <c r="N166" s="118">
        <v>5</v>
      </c>
      <c r="O166" s="118">
        <v>1</v>
      </c>
      <c r="P166" s="118">
        <v>2</v>
      </c>
      <c r="Q166" s="118">
        <v>3</v>
      </c>
      <c r="R166" s="118">
        <v>4</v>
      </c>
      <c r="S166" s="118">
        <v>1</v>
      </c>
      <c r="T166" s="118">
        <v>2</v>
      </c>
      <c r="U166" s="118">
        <v>0</v>
      </c>
      <c r="V166" s="118">
        <v>2</v>
      </c>
      <c r="W166" s="118">
        <v>1</v>
      </c>
      <c r="X166" s="118">
        <v>3</v>
      </c>
      <c r="Y166" s="118">
        <v>5</v>
      </c>
      <c r="Z166" s="118">
        <v>0</v>
      </c>
      <c r="AA166" s="118">
        <v>0</v>
      </c>
      <c r="AB166" s="118">
        <v>2</v>
      </c>
      <c r="AC166" s="118">
        <v>2</v>
      </c>
      <c r="AD166" s="118">
        <v>0</v>
      </c>
      <c r="AE166" s="118">
        <v>1</v>
      </c>
      <c r="AF166" s="118">
        <v>0</v>
      </c>
      <c r="AG166" s="118">
        <v>3</v>
      </c>
      <c r="AH166" s="118">
        <v>0</v>
      </c>
      <c r="AI166" s="118">
        <v>0</v>
      </c>
      <c r="AJ166" s="118">
        <v>0</v>
      </c>
      <c r="AK166" s="118">
        <v>0</v>
      </c>
      <c r="AL166" s="118">
        <v>0</v>
      </c>
      <c r="AM166" s="119">
        <v>5</v>
      </c>
      <c r="AN166" s="5">
        <f>SUM(C166:AM166)</f>
        <v>84</v>
      </c>
    </row>
    <row r="167" spans="1:40" x14ac:dyDescent="0.2">
      <c r="A167" s="271"/>
      <c r="B167" s="102">
        <f t="shared" si="66"/>
        <v>100</v>
      </c>
      <c r="C167" s="113">
        <v>20.8</v>
      </c>
      <c r="D167" s="114">
        <v>33.299999999999997</v>
      </c>
      <c r="E167" s="114">
        <v>8.3000000000000007</v>
      </c>
      <c r="F167" s="114">
        <v>25</v>
      </c>
      <c r="G167" s="114">
        <v>25</v>
      </c>
      <c r="H167" s="114">
        <v>0</v>
      </c>
      <c r="I167" s="114">
        <v>12.5</v>
      </c>
      <c r="J167" s="114">
        <v>12.5</v>
      </c>
      <c r="K167" s="114">
        <v>16.7</v>
      </c>
      <c r="L167" s="114">
        <v>12.5</v>
      </c>
      <c r="M167" s="114">
        <v>8.3000000000000007</v>
      </c>
      <c r="N167" s="114">
        <v>20.8</v>
      </c>
      <c r="O167" s="114">
        <v>4.2</v>
      </c>
      <c r="P167" s="114">
        <v>8.3000000000000007</v>
      </c>
      <c r="Q167" s="114">
        <v>12.5</v>
      </c>
      <c r="R167" s="114">
        <v>16.7</v>
      </c>
      <c r="S167" s="114">
        <v>4.2</v>
      </c>
      <c r="T167" s="114">
        <v>8.3000000000000007</v>
      </c>
      <c r="U167" s="114">
        <v>0</v>
      </c>
      <c r="V167" s="114">
        <v>8.3000000000000007</v>
      </c>
      <c r="W167" s="114">
        <v>4.2</v>
      </c>
      <c r="X167" s="114">
        <v>12.5</v>
      </c>
      <c r="Y167" s="114">
        <v>20.8</v>
      </c>
      <c r="Z167" s="114">
        <v>0</v>
      </c>
      <c r="AA167" s="114">
        <v>0</v>
      </c>
      <c r="AB167" s="114">
        <v>8.3000000000000007</v>
      </c>
      <c r="AC167" s="114">
        <v>8.3000000000000007</v>
      </c>
      <c r="AD167" s="114">
        <v>0</v>
      </c>
      <c r="AE167" s="114">
        <v>4.2</v>
      </c>
      <c r="AF167" s="114">
        <v>0</v>
      </c>
      <c r="AG167" s="114">
        <v>12.5</v>
      </c>
      <c r="AH167" s="114">
        <v>0</v>
      </c>
      <c r="AI167" s="114">
        <v>0</v>
      </c>
      <c r="AJ167" s="114">
        <v>0</v>
      </c>
      <c r="AK167" s="114">
        <v>0</v>
      </c>
      <c r="AL167" s="114">
        <v>0</v>
      </c>
      <c r="AM167" s="116">
        <v>20.8</v>
      </c>
      <c r="AN167" s="179"/>
    </row>
    <row r="168" spans="1:40" ht="13.5" customHeight="1" x14ac:dyDescent="0.2">
      <c r="A168" s="270" t="str">
        <f>A144</f>
        <v>会社・団体役員（n = 161 ）　</v>
      </c>
      <c r="B168" s="101">
        <f t="shared" si="66"/>
        <v>161</v>
      </c>
      <c r="C168" s="117">
        <v>30</v>
      </c>
      <c r="D168" s="118">
        <v>44</v>
      </c>
      <c r="E168" s="118">
        <v>26</v>
      </c>
      <c r="F168" s="118">
        <v>23</v>
      </c>
      <c r="G168" s="118">
        <v>27</v>
      </c>
      <c r="H168" s="118">
        <v>14</v>
      </c>
      <c r="I168" s="118">
        <v>23</v>
      </c>
      <c r="J168" s="118">
        <v>18</v>
      </c>
      <c r="K168" s="118">
        <v>19</v>
      </c>
      <c r="L168" s="118">
        <v>19</v>
      </c>
      <c r="M168" s="118">
        <v>25</v>
      </c>
      <c r="N168" s="118">
        <v>10</v>
      </c>
      <c r="O168" s="118">
        <v>14</v>
      </c>
      <c r="P168" s="118">
        <v>12</v>
      </c>
      <c r="Q168" s="118">
        <v>8</v>
      </c>
      <c r="R168" s="118">
        <v>10</v>
      </c>
      <c r="S168" s="118">
        <v>13</v>
      </c>
      <c r="T168" s="118">
        <v>13</v>
      </c>
      <c r="U168" s="118">
        <v>18</v>
      </c>
      <c r="V168" s="118">
        <v>10</v>
      </c>
      <c r="W168" s="118">
        <v>14</v>
      </c>
      <c r="X168" s="118">
        <v>8</v>
      </c>
      <c r="Y168" s="118">
        <v>10</v>
      </c>
      <c r="Z168" s="118">
        <v>8</v>
      </c>
      <c r="AA168" s="118">
        <v>9</v>
      </c>
      <c r="AB168" s="118">
        <v>3</v>
      </c>
      <c r="AC168" s="118">
        <v>1</v>
      </c>
      <c r="AD168" s="118">
        <v>6</v>
      </c>
      <c r="AE168" s="118">
        <v>5</v>
      </c>
      <c r="AF168" s="118">
        <v>2</v>
      </c>
      <c r="AG168" s="118">
        <v>5</v>
      </c>
      <c r="AH168" s="118">
        <v>6</v>
      </c>
      <c r="AI168" s="118">
        <v>4</v>
      </c>
      <c r="AJ168" s="118">
        <v>3</v>
      </c>
      <c r="AK168" s="118">
        <v>2</v>
      </c>
      <c r="AL168" s="118">
        <v>4</v>
      </c>
      <c r="AM168" s="119">
        <v>38</v>
      </c>
      <c r="AN168" s="5">
        <f>SUM(C168:AM168)</f>
        <v>504</v>
      </c>
    </row>
    <row r="169" spans="1:40" x14ac:dyDescent="0.2">
      <c r="A169" s="271"/>
      <c r="B169" s="102">
        <f t="shared" si="66"/>
        <v>100</v>
      </c>
      <c r="C169" s="113">
        <v>18.600000000000001</v>
      </c>
      <c r="D169" s="114">
        <v>27.3</v>
      </c>
      <c r="E169" s="114">
        <v>16.100000000000001</v>
      </c>
      <c r="F169" s="114">
        <v>14.3</v>
      </c>
      <c r="G169" s="114">
        <v>16.8</v>
      </c>
      <c r="H169" s="114">
        <v>8.6999999999999993</v>
      </c>
      <c r="I169" s="114">
        <v>14.3</v>
      </c>
      <c r="J169" s="114">
        <v>11.2</v>
      </c>
      <c r="K169" s="114">
        <v>11.8</v>
      </c>
      <c r="L169" s="114">
        <v>11.8</v>
      </c>
      <c r="M169" s="114">
        <v>15.5</v>
      </c>
      <c r="N169" s="114">
        <v>6.2</v>
      </c>
      <c r="O169" s="114">
        <v>8.6999999999999993</v>
      </c>
      <c r="P169" s="114">
        <v>7.5</v>
      </c>
      <c r="Q169" s="114">
        <v>5</v>
      </c>
      <c r="R169" s="114">
        <v>6.2</v>
      </c>
      <c r="S169" s="114">
        <v>8.1</v>
      </c>
      <c r="T169" s="114">
        <v>8.1</v>
      </c>
      <c r="U169" s="114">
        <v>11.2</v>
      </c>
      <c r="V169" s="114">
        <v>6.2</v>
      </c>
      <c r="W169" s="114">
        <v>8.6999999999999993</v>
      </c>
      <c r="X169" s="114">
        <v>5</v>
      </c>
      <c r="Y169" s="114">
        <v>6.2</v>
      </c>
      <c r="Z169" s="114">
        <v>5</v>
      </c>
      <c r="AA169" s="114">
        <v>5.6</v>
      </c>
      <c r="AB169" s="114">
        <v>1.9</v>
      </c>
      <c r="AC169" s="114">
        <v>0.6</v>
      </c>
      <c r="AD169" s="114">
        <v>3.7</v>
      </c>
      <c r="AE169" s="114">
        <v>3.1</v>
      </c>
      <c r="AF169" s="114">
        <v>1.2</v>
      </c>
      <c r="AG169" s="114">
        <v>3.1</v>
      </c>
      <c r="AH169" s="114">
        <v>3.7</v>
      </c>
      <c r="AI169" s="114">
        <v>2.5</v>
      </c>
      <c r="AJ169" s="114">
        <v>1.9</v>
      </c>
      <c r="AK169" s="114">
        <v>1.2</v>
      </c>
      <c r="AL169" s="114">
        <v>2.5</v>
      </c>
      <c r="AM169" s="116">
        <v>23.6</v>
      </c>
      <c r="AN169" s="179"/>
    </row>
    <row r="170" spans="1:40" ht="13.5" customHeight="1" x14ac:dyDescent="0.2">
      <c r="A170" s="272" t="str">
        <f>A146</f>
        <v>正規の従業員・職員（n = 403 ）　</v>
      </c>
      <c r="B170" s="101">
        <f t="shared" si="66"/>
        <v>403</v>
      </c>
      <c r="C170" s="117">
        <v>98</v>
      </c>
      <c r="D170" s="118">
        <v>90</v>
      </c>
      <c r="E170" s="118">
        <v>62</v>
      </c>
      <c r="F170" s="118">
        <v>67</v>
      </c>
      <c r="G170" s="118">
        <v>91</v>
      </c>
      <c r="H170" s="118">
        <v>51</v>
      </c>
      <c r="I170" s="118">
        <v>59</v>
      </c>
      <c r="J170" s="118">
        <v>42</v>
      </c>
      <c r="K170" s="118">
        <v>55</v>
      </c>
      <c r="L170" s="118">
        <v>36</v>
      </c>
      <c r="M170" s="118">
        <v>42</v>
      </c>
      <c r="N170" s="118">
        <v>37</v>
      </c>
      <c r="O170" s="118">
        <v>35</v>
      </c>
      <c r="P170" s="118">
        <v>35</v>
      </c>
      <c r="Q170" s="118">
        <v>26</v>
      </c>
      <c r="R170" s="118">
        <v>27</v>
      </c>
      <c r="S170" s="118">
        <v>49</v>
      </c>
      <c r="T170" s="118">
        <v>29</v>
      </c>
      <c r="U170" s="118">
        <v>23</v>
      </c>
      <c r="V170" s="118">
        <v>34</v>
      </c>
      <c r="W170" s="118">
        <v>21</v>
      </c>
      <c r="X170" s="118">
        <v>30</v>
      </c>
      <c r="Y170" s="118">
        <v>21</v>
      </c>
      <c r="Z170" s="118">
        <v>20</v>
      </c>
      <c r="AA170" s="118">
        <v>17</v>
      </c>
      <c r="AB170" s="118">
        <v>20</v>
      </c>
      <c r="AC170" s="118">
        <v>25</v>
      </c>
      <c r="AD170" s="118">
        <v>12</v>
      </c>
      <c r="AE170" s="118">
        <v>16</v>
      </c>
      <c r="AF170" s="118">
        <v>14</v>
      </c>
      <c r="AG170" s="118">
        <v>12</v>
      </c>
      <c r="AH170" s="118">
        <v>15</v>
      </c>
      <c r="AI170" s="118">
        <v>17</v>
      </c>
      <c r="AJ170" s="118">
        <v>12</v>
      </c>
      <c r="AK170" s="118">
        <v>12</v>
      </c>
      <c r="AL170" s="118">
        <v>6</v>
      </c>
      <c r="AM170" s="119">
        <v>69</v>
      </c>
      <c r="AN170" s="5">
        <f>SUM(C170:AM170)</f>
        <v>1327</v>
      </c>
    </row>
    <row r="171" spans="1:40" x14ac:dyDescent="0.2">
      <c r="A171" s="273"/>
      <c r="B171" s="102">
        <f t="shared" si="66"/>
        <v>100</v>
      </c>
      <c r="C171" s="113">
        <v>24.3</v>
      </c>
      <c r="D171" s="114">
        <v>22.3</v>
      </c>
      <c r="E171" s="114">
        <v>15.4</v>
      </c>
      <c r="F171" s="114">
        <v>16.600000000000001</v>
      </c>
      <c r="G171" s="114">
        <v>22.6</v>
      </c>
      <c r="H171" s="114">
        <v>12.7</v>
      </c>
      <c r="I171" s="114">
        <v>14.6</v>
      </c>
      <c r="J171" s="114">
        <v>10.4</v>
      </c>
      <c r="K171" s="114">
        <v>13.6</v>
      </c>
      <c r="L171" s="114">
        <v>8.9</v>
      </c>
      <c r="M171" s="114">
        <v>10.4</v>
      </c>
      <c r="N171" s="114">
        <v>9.1999999999999993</v>
      </c>
      <c r="O171" s="114">
        <v>8.6999999999999993</v>
      </c>
      <c r="P171" s="114">
        <v>8.6999999999999993</v>
      </c>
      <c r="Q171" s="114">
        <v>6.5</v>
      </c>
      <c r="R171" s="114">
        <v>6.7</v>
      </c>
      <c r="S171" s="114">
        <v>12.2</v>
      </c>
      <c r="T171" s="114">
        <v>7.2</v>
      </c>
      <c r="U171" s="114">
        <v>5.7</v>
      </c>
      <c r="V171" s="114">
        <v>8.4</v>
      </c>
      <c r="W171" s="114">
        <v>5.2</v>
      </c>
      <c r="X171" s="114">
        <v>7.4</v>
      </c>
      <c r="Y171" s="114">
        <v>5.2</v>
      </c>
      <c r="Z171" s="114">
        <v>5</v>
      </c>
      <c r="AA171" s="114">
        <v>4.2</v>
      </c>
      <c r="AB171" s="114">
        <v>5</v>
      </c>
      <c r="AC171" s="114">
        <v>6.2</v>
      </c>
      <c r="AD171" s="114">
        <v>3</v>
      </c>
      <c r="AE171" s="114">
        <v>4</v>
      </c>
      <c r="AF171" s="114">
        <v>3.5</v>
      </c>
      <c r="AG171" s="114">
        <v>3</v>
      </c>
      <c r="AH171" s="114">
        <v>3.7</v>
      </c>
      <c r="AI171" s="114">
        <v>4.2</v>
      </c>
      <c r="AJ171" s="114">
        <v>3</v>
      </c>
      <c r="AK171" s="114">
        <v>3</v>
      </c>
      <c r="AL171" s="114">
        <v>1.5</v>
      </c>
      <c r="AM171" s="116">
        <v>17.100000000000001</v>
      </c>
      <c r="AN171" s="179"/>
    </row>
    <row r="172" spans="1:40" ht="13.5" customHeight="1" x14ac:dyDescent="0.2">
      <c r="A172" s="266" t="str">
        <f>A148</f>
        <v>パートタイム・アルバイト・派遣（n = 310 ）　</v>
      </c>
      <c r="B172" s="101">
        <f t="shared" si="66"/>
        <v>310</v>
      </c>
      <c r="C172" s="117">
        <v>65</v>
      </c>
      <c r="D172" s="118">
        <v>60</v>
      </c>
      <c r="E172" s="118">
        <v>63</v>
      </c>
      <c r="F172" s="118">
        <v>60</v>
      </c>
      <c r="G172" s="118">
        <v>61</v>
      </c>
      <c r="H172" s="118">
        <v>39</v>
      </c>
      <c r="I172" s="118">
        <v>34</v>
      </c>
      <c r="J172" s="118">
        <v>43</v>
      </c>
      <c r="K172" s="118">
        <v>38</v>
      </c>
      <c r="L172" s="118">
        <v>28</v>
      </c>
      <c r="M172" s="118">
        <v>24</v>
      </c>
      <c r="N172" s="118">
        <v>26</v>
      </c>
      <c r="O172" s="118">
        <v>36</v>
      </c>
      <c r="P172" s="118">
        <v>35</v>
      </c>
      <c r="Q172" s="118">
        <v>25</v>
      </c>
      <c r="R172" s="118">
        <v>21</v>
      </c>
      <c r="S172" s="118">
        <v>37</v>
      </c>
      <c r="T172" s="118">
        <v>29</v>
      </c>
      <c r="U172" s="118">
        <v>17</v>
      </c>
      <c r="V172" s="118">
        <v>24</v>
      </c>
      <c r="W172" s="118">
        <v>21</v>
      </c>
      <c r="X172" s="118">
        <v>21</v>
      </c>
      <c r="Y172" s="118">
        <v>14</v>
      </c>
      <c r="Z172" s="118">
        <v>21</v>
      </c>
      <c r="AA172" s="118">
        <v>19</v>
      </c>
      <c r="AB172" s="118">
        <v>17</v>
      </c>
      <c r="AC172" s="118">
        <v>19</v>
      </c>
      <c r="AD172" s="118">
        <v>11</v>
      </c>
      <c r="AE172" s="118">
        <v>9</v>
      </c>
      <c r="AF172" s="118">
        <v>10</v>
      </c>
      <c r="AG172" s="118">
        <v>7</v>
      </c>
      <c r="AH172" s="118">
        <v>7</v>
      </c>
      <c r="AI172" s="118">
        <v>7</v>
      </c>
      <c r="AJ172" s="118">
        <v>8</v>
      </c>
      <c r="AK172" s="118">
        <v>9</v>
      </c>
      <c r="AL172" s="118">
        <v>12</v>
      </c>
      <c r="AM172" s="119">
        <v>47</v>
      </c>
      <c r="AN172" s="5">
        <f>SUM(C172:AM172)</f>
        <v>1024</v>
      </c>
    </row>
    <row r="173" spans="1:40" x14ac:dyDescent="0.2">
      <c r="A173" s="267"/>
      <c r="B173" s="102">
        <f t="shared" si="66"/>
        <v>100</v>
      </c>
      <c r="C173" s="113">
        <v>21</v>
      </c>
      <c r="D173" s="114">
        <v>19.399999999999999</v>
      </c>
      <c r="E173" s="114">
        <v>20.3</v>
      </c>
      <c r="F173" s="114">
        <v>19.399999999999999</v>
      </c>
      <c r="G173" s="114">
        <v>19.7</v>
      </c>
      <c r="H173" s="114">
        <v>12.6</v>
      </c>
      <c r="I173" s="114">
        <v>11</v>
      </c>
      <c r="J173" s="114">
        <v>13.9</v>
      </c>
      <c r="K173" s="114">
        <v>12.3</v>
      </c>
      <c r="L173" s="114">
        <v>9</v>
      </c>
      <c r="M173" s="114">
        <v>7.7</v>
      </c>
      <c r="N173" s="114">
        <v>8.4</v>
      </c>
      <c r="O173" s="114">
        <v>11.6</v>
      </c>
      <c r="P173" s="114">
        <v>11.3</v>
      </c>
      <c r="Q173" s="114">
        <v>8.1</v>
      </c>
      <c r="R173" s="114">
        <v>6.8</v>
      </c>
      <c r="S173" s="114">
        <v>11.9</v>
      </c>
      <c r="T173" s="114">
        <v>9.4</v>
      </c>
      <c r="U173" s="114">
        <v>5.5</v>
      </c>
      <c r="V173" s="114">
        <v>7.7</v>
      </c>
      <c r="W173" s="114">
        <v>6.8</v>
      </c>
      <c r="X173" s="114">
        <v>6.8</v>
      </c>
      <c r="Y173" s="114">
        <v>4.5</v>
      </c>
      <c r="Z173" s="114">
        <v>6.8</v>
      </c>
      <c r="AA173" s="114">
        <v>6.1</v>
      </c>
      <c r="AB173" s="114">
        <v>5.5</v>
      </c>
      <c r="AC173" s="114">
        <v>6.1</v>
      </c>
      <c r="AD173" s="114">
        <v>3.5</v>
      </c>
      <c r="AE173" s="114">
        <v>2.9</v>
      </c>
      <c r="AF173" s="114">
        <v>3.2</v>
      </c>
      <c r="AG173" s="114">
        <v>2.2999999999999998</v>
      </c>
      <c r="AH173" s="114">
        <v>2.2999999999999998</v>
      </c>
      <c r="AI173" s="114">
        <v>2.2999999999999998</v>
      </c>
      <c r="AJ173" s="114">
        <v>2.6</v>
      </c>
      <c r="AK173" s="114">
        <v>2.9</v>
      </c>
      <c r="AL173" s="114">
        <v>3.9</v>
      </c>
      <c r="AM173" s="116">
        <v>15.2</v>
      </c>
      <c r="AN173" s="179"/>
    </row>
    <row r="174" spans="1:40" ht="13.5" customHeight="1" x14ac:dyDescent="0.2">
      <c r="A174" s="270" t="str">
        <f>A150</f>
        <v>学生（n = 38 ）　</v>
      </c>
      <c r="B174" s="101">
        <f t="shared" si="66"/>
        <v>38</v>
      </c>
      <c r="C174" s="117">
        <v>13</v>
      </c>
      <c r="D174" s="118">
        <v>11</v>
      </c>
      <c r="E174" s="118">
        <v>6</v>
      </c>
      <c r="F174" s="118">
        <v>7</v>
      </c>
      <c r="G174" s="118">
        <v>6</v>
      </c>
      <c r="H174" s="118">
        <v>3</v>
      </c>
      <c r="I174" s="118">
        <v>7</v>
      </c>
      <c r="J174" s="118">
        <v>6</v>
      </c>
      <c r="K174" s="118">
        <v>4</v>
      </c>
      <c r="L174" s="118">
        <v>7</v>
      </c>
      <c r="M174" s="118">
        <v>1</v>
      </c>
      <c r="N174" s="118">
        <v>4</v>
      </c>
      <c r="O174" s="118">
        <v>3</v>
      </c>
      <c r="P174" s="118">
        <v>6</v>
      </c>
      <c r="Q174" s="118">
        <v>4</v>
      </c>
      <c r="R174" s="118">
        <v>3</v>
      </c>
      <c r="S174" s="118">
        <v>2</v>
      </c>
      <c r="T174" s="118">
        <v>5</v>
      </c>
      <c r="U174" s="118">
        <v>5</v>
      </c>
      <c r="V174" s="118">
        <v>6</v>
      </c>
      <c r="W174" s="118">
        <v>1</v>
      </c>
      <c r="X174" s="118">
        <v>3</v>
      </c>
      <c r="Y174" s="118">
        <v>4</v>
      </c>
      <c r="Z174" s="118">
        <v>2</v>
      </c>
      <c r="AA174" s="118">
        <v>0</v>
      </c>
      <c r="AB174" s="118">
        <v>1</v>
      </c>
      <c r="AC174" s="118">
        <v>3</v>
      </c>
      <c r="AD174" s="118">
        <v>2</v>
      </c>
      <c r="AE174" s="118">
        <v>1</v>
      </c>
      <c r="AF174" s="118">
        <v>0</v>
      </c>
      <c r="AG174" s="118">
        <v>2</v>
      </c>
      <c r="AH174" s="118">
        <v>1</v>
      </c>
      <c r="AI174" s="118">
        <v>2</v>
      </c>
      <c r="AJ174" s="118">
        <v>3</v>
      </c>
      <c r="AK174" s="118">
        <v>3</v>
      </c>
      <c r="AL174" s="118">
        <v>1</v>
      </c>
      <c r="AM174" s="119">
        <v>2</v>
      </c>
      <c r="AN174" s="5">
        <f>SUM(C174:AM174)</f>
        <v>140</v>
      </c>
    </row>
    <row r="175" spans="1:40" x14ac:dyDescent="0.2">
      <c r="A175" s="271"/>
      <c r="B175" s="102">
        <f t="shared" si="66"/>
        <v>100</v>
      </c>
      <c r="C175" s="113">
        <v>34.200000000000003</v>
      </c>
      <c r="D175" s="114">
        <v>28.9</v>
      </c>
      <c r="E175" s="114">
        <v>15.8</v>
      </c>
      <c r="F175" s="114">
        <v>18.399999999999999</v>
      </c>
      <c r="G175" s="114">
        <v>15.8</v>
      </c>
      <c r="H175" s="114">
        <v>7.9</v>
      </c>
      <c r="I175" s="114">
        <v>18.399999999999999</v>
      </c>
      <c r="J175" s="114">
        <v>15.8</v>
      </c>
      <c r="K175" s="114">
        <v>10.5</v>
      </c>
      <c r="L175" s="114">
        <v>18.399999999999999</v>
      </c>
      <c r="M175" s="114">
        <v>2.6</v>
      </c>
      <c r="N175" s="114">
        <v>10.5</v>
      </c>
      <c r="O175" s="114">
        <v>7.9</v>
      </c>
      <c r="P175" s="114">
        <v>15.8</v>
      </c>
      <c r="Q175" s="114">
        <v>10.5</v>
      </c>
      <c r="R175" s="114">
        <v>7.9</v>
      </c>
      <c r="S175" s="114">
        <v>5.3</v>
      </c>
      <c r="T175" s="114">
        <v>13.2</v>
      </c>
      <c r="U175" s="114">
        <v>13.2</v>
      </c>
      <c r="V175" s="114">
        <v>15.8</v>
      </c>
      <c r="W175" s="114">
        <v>2.6</v>
      </c>
      <c r="X175" s="114">
        <v>7.9</v>
      </c>
      <c r="Y175" s="114">
        <v>10.5</v>
      </c>
      <c r="Z175" s="114">
        <v>5.3</v>
      </c>
      <c r="AA175" s="114">
        <v>0</v>
      </c>
      <c r="AB175" s="114">
        <v>2.6</v>
      </c>
      <c r="AC175" s="114">
        <v>7.9</v>
      </c>
      <c r="AD175" s="114">
        <v>5.3</v>
      </c>
      <c r="AE175" s="114">
        <v>2.6</v>
      </c>
      <c r="AF175" s="114">
        <v>0</v>
      </c>
      <c r="AG175" s="114">
        <v>5.3</v>
      </c>
      <c r="AH175" s="114">
        <v>2.6</v>
      </c>
      <c r="AI175" s="114">
        <v>5.3</v>
      </c>
      <c r="AJ175" s="114">
        <v>7.9</v>
      </c>
      <c r="AK175" s="114">
        <v>7.9</v>
      </c>
      <c r="AL175" s="114">
        <v>2.6</v>
      </c>
      <c r="AM175" s="116">
        <v>5.3</v>
      </c>
      <c r="AN175" s="179"/>
    </row>
    <row r="176" spans="1:40" ht="13.5" customHeight="1" x14ac:dyDescent="0.2">
      <c r="A176" s="270" t="str">
        <f>A152</f>
        <v>家事従事（n = 165 ）　</v>
      </c>
      <c r="B176" s="101">
        <f t="shared" si="66"/>
        <v>165</v>
      </c>
      <c r="C176" s="117">
        <v>41</v>
      </c>
      <c r="D176" s="118">
        <v>33</v>
      </c>
      <c r="E176" s="118">
        <v>27</v>
      </c>
      <c r="F176" s="118">
        <v>29</v>
      </c>
      <c r="G176" s="118">
        <v>23</v>
      </c>
      <c r="H176" s="118">
        <v>25</v>
      </c>
      <c r="I176" s="118">
        <v>11</v>
      </c>
      <c r="J176" s="118">
        <v>22</v>
      </c>
      <c r="K176" s="118">
        <v>12</v>
      </c>
      <c r="L176" s="118">
        <v>17</v>
      </c>
      <c r="M176" s="118">
        <v>15</v>
      </c>
      <c r="N176" s="118">
        <v>13</v>
      </c>
      <c r="O176" s="118">
        <v>19</v>
      </c>
      <c r="P176" s="118">
        <v>13</v>
      </c>
      <c r="Q176" s="118">
        <v>20</v>
      </c>
      <c r="R176" s="118">
        <v>19</v>
      </c>
      <c r="S176" s="118">
        <v>8</v>
      </c>
      <c r="T176" s="118">
        <v>14</v>
      </c>
      <c r="U176" s="118">
        <v>13</v>
      </c>
      <c r="V176" s="118">
        <v>14</v>
      </c>
      <c r="W176" s="118">
        <v>12</v>
      </c>
      <c r="X176" s="118">
        <v>10</v>
      </c>
      <c r="Y176" s="118">
        <v>5</v>
      </c>
      <c r="Z176" s="118">
        <v>17</v>
      </c>
      <c r="AA176" s="118">
        <v>6</v>
      </c>
      <c r="AB176" s="118">
        <v>5</v>
      </c>
      <c r="AC176" s="118">
        <v>11</v>
      </c>
      <c r="AD176" s="118">
        <v>8</v>
      </c>
      <c r="AE176" s="118">
        <v>6</v>
      </c>
      <c r="AF176" s="118">
        <v>7</v>
      </c>
      <c r="AG176" s="118">
        <v>10</v>
      </c>
      <c r="AH176" s="118">
        <v>7</v>
      </c>
      <c r="AI176" s="118">
        <v>3</v>
      </c>
      <c r="AJ176" s="118">
        <v>7</v>
      </c>
      <c r="AK176" s="118">
        <v>3</v>
      </c>
      <c r="AL176" s="118">
        <v>2</v>
      </c>
      <c r="AM176" s="119">
        <v>32</v>
      </c>
      <c r="AN176" s="5">
        <f>SUM(C176:AM176)</f>
        <v>539</v>
      </c>
    </row>
    <row r="177" spans="1:40" x14ac:dyDescent="0.2">
      <c r="A177" s="271"/>
      <c r="B177" s="102">
        <f t="shared" si="66"/>
        <v>100</v>
      </c>
      <c r="C177" s="113">
        <v>24.8</v>
      </c>
      <c r="D177" s="114">
        <v>20</v>
      </c>
      <c r="E177" s="114">
        <v>16.399999999999999</v>
      </c>
      <c r="F177" s="114">
        <v>17.600000000000001</v>
      </c>
      <c r="G177" s="114">
        <v>13.9</v>
      </c>
      <c r="H177" s="114">
        <v>15.2</v>
      </c>
      <c r="I177" s="114">
        <v>6.7</v>
      </c>
      <c r="J177" s="114">
        <v>13.3</v>
      </c>
      <c r="K177" s="114">
        <v>7.3</v>
      </c>
      <c r="L177" s="114">
        <v>10.3</v>
      </c>
      <c r="M177" s="114">
        <v>9.1</v>
      </c>
      <c r="N177" s="114">
        <v>7.9</v>
      </c>
      <c r="O177" s="114">
        <v>11.5</v>
      </c>
      <c r="P177" s="114">
        <v>7.9</v>
      </c>
      <c r="Q177" s="114">
        <v>12.1</v>
      </c>
      <c r="R177" s="114">
        <v>11.5</v>
      </c>
      <c r="S177" s="114">
        <v>4.8</v>
      </c>
      <c r="T177" s="114">
        <v>8.5</v>
      </c>
      <c r="U177" s="114">
        <v>7.9</v>
      </c>
      <c r="V177" s="114">
        <v>8.5</v>
      </c>
      <c r="W177" s="114">
        <v>7.3</v>
      </c>
      <c r="X177" s="114">
        <v>6.1</v>
      </c>
      <c r="Y177" s="114">
        <v>3</v>
      </c>
      <c r="Z177" s="114">
        <v>10.3</v>
      </c>
      <c r="AA177" s="114">
        <v>3.6</v>
      </c>
      <c r="AB177" s="114">
        <v>3</v>
      </c>
      <c r="AC177" s="114">
        <v>6.7</v>
      </c>
      <c r="AD177" s="114">
        <v>4.8</v>
      </c>
      <c r="AE177" s="114">
        <v>3.6</v>
      </c>
      <c r="AF177" s="114">
        <v>4.2</v>
      </c>
      <c r="AG177" s="114">
        <v>6.1</v>
      </c>
      <c r="AH177" s="114">
        <v>4.2</v>
      </c>
      <c r="AI177" s="114">
        <v>1.8</v>
      </c>
      <c r="AJ177" s="114">
        <v>4.2</v>
      </c>
      <c r="AK177" s="114">
        <v>1.8</v>
      </c>
      <c r="AL177" s="114">
        <v>1.2</v>
      </c>
      <c r="AM177" s="116">
        <v>19.399999999999999</v>
      </c>
      <c r="AN177" s="179"/>
    </row>
    <row r="178" spans="1:40" ht="13.5" customHeight="1" x14ac:dyDescent="0.2">
      <c r="A178" s="270" t="str">
        <f>A154</f>
        <v>無職（n = 413 ）　</v>
      </c>
      <c r="B178" s="101">
        <f t="shared" si="66"/>
        <v>413</v>
      </c>
      <c r="C178" s="117">
        <v>65</v>
      </c>
      <c r="D178" s="118">
        <v>56</v>
      </c>
      <c r="E178" s="118">
        <v>93</v>
      </c>
      <c r="F178" s="118">
        <v>75</v>
      </c>
      <c r="G178" s="118">
        <v>22</v>
      </c>
      <c r="H178" s="118">
        <v>55</v>
      </c>
      <c r="I178" s="118">
        <v>39</v>
      </c>
      <c r="J178" s="118">
        <v>40</v>
      </c>
      <c r="K178" s="118">
        <v>39</v>
      </c>
      <c r="L178" s="118">
        <v>55</v>
      </c>
      <c r="M178" s="118">
        <v>22</v>
      </c>
      <c r="N178" s="118">
        <v>38</v>
      </c>
      <c r="O178" s="118">
        <v>22</v>
      </c>
      <c r="P178" s="118">
        <v>22</v>
      </c>
      <c r="Q178" s="118">
        <v>32</v>
      </c>
      <c r="R178" s="118">
        <v>36</v>
      </c>
      <c r="S178" s="118">
        <v>15</v>
      </c>
      <c r="T178" s="118">
        <v>21</v>
      </c>
      <c r="U178" s="118">
        <v>31</v>
      </c>
      <c r="V178" s="118">
        <v>23</v>
      </c>
      <c r="W178" s="118">
        <v>30</v>
      </c>
      <c r="X178" s="118">
        <v>26</v>
      </c>
      <c r="Y178" s="118">
        <v>24</v>
      </c>
      <c r="Z178" s="118">
        <v>15</v>
      </c>
      <c r="AA178" s="118">
        <v>31</v>
      </c>
      <c r="AB178" s="118">
        <v>23</v>
      </c>
      <c r="AC178" s="118">
        <v>13</v>
      </c>
      <c r="AD178" s="118">
        <v>18</v>
      </c>
      <c r="AE178" s="118">
        <v>13</v>
      </c>
      <c r="AF178" s="118">
        <v>12</v>
      </c>
      <c r="AG178" s="118">
        <v>10</v>
      </c>
      <c r="AH178" s="118">
        <v>11</v>
      </c>
      <c r="AI178" s="118">
        <v>9</v>
      </c>
      <c r="AJ178" s="118">
        <v>9</v>
      </c>
      <c r="AK178" s="118">
        <v>11</v>
      </c>
      <c r="AL178" s="118">
        <v>7</v>
      </c>
      <c r="AM178" s="119">
        <v>135</v>
      </c>
      <c r="AN178" s="5">
        <f>SUM(C178:AM178)</f>
        <v>1198</v>
      </c>
    </row>
    <row r="179" spans="1:40" x14ac:dyDescent="0.2">
      <c r="A179" s="271"/>
      <c r="B179" s="102">
        <f t="shared" si="66"/>
        <v>100</v>
      </c>
      <c r="C179" s="113">
        <v>15.7</v>
      </c>
      <c r="D179" s="114">
        <v>13.6</v>
      </c>
      <c r="E179" s="114">
        <v>22.5</v>
      </c>
      <c r="F179" s="114">
        <v>18.2</v>
      </c>
      <c r="G179" s="114">
        <v>5.3</v>
      </c>
      <c r="H179" s="114">
        <v>13.3</v>
      </c>
      <c r="I179" s="114">
        <v>9.4</v>
      </c>
      <c r="J179" s="114">
        <v>9.6999999999999993</v>
      </c>
      <c r="K179" s="114">
        <v>9.4</v>
      </c>
      <c r="L179" s="114">
        <v>13.3</v>
      </c>
      <c r="M179" s="114">
        <v>5.3</v>
      </c>
      <c r="N179" s="114">
        <v>9.1999999999999993</v>
      </c>
      <c r="O179" s="114">
        <v>5.3</v>
      </c>
      <c r="P179" s="114">
        <v>5.3</v>
      </c>
      <c r="Q179" s="114">
        <v>7.7</v>
      </c>
      <c r="R179" s="114">
        <v>8.6999999999999993</v>
      </c>
      <c r="S179" s="114">
        <v>3.6</v>
      </c>
      <c r="T179" s="114">
        <v>5.0999999999999996</v>
      </c>
      <c r="U179" s="114">
        <v>7.5</v>
      </c>
      <c r="V179" s="114">
        <v>5.6</v>
      </c>
      <c r="W179" s="114">
        <v>7.3</v>
      </c>
      <c r="X179" s="114">
        <v>6.3</v>
      </c>
      <c r="Y179" s="114">
        <v>5.8</v>
      </c>
      <c r="Z179" s="114">
        <v>3.6</v>
      </c>
      <c r="AA179" s="114">
        <v>7.5</v>
      </c>
      <c r="AB179" s="114">
        <v>5.6</v>
      </c>
      <c r="AC179" s="114">
        <v>3.1</v>
      </c>
      <c r="AD179" s="114">
        <v>4.4000000000000004</v>
      </c>
      <c r="AE179" s="114">
        <v>3.1</v>
      </c>
      <c r="AF179" s="114">
        <v>2.9</v>
      </c>
      <c r="AG179" s="114">
        <v>2.4</v>
      </c>
      <c r="AH179" s="114">
        <v>2.7</v>
      </c>
      <c r="AI179" s="114">
        <v>2.2000000000000002</v>
      </c>
      <c r="AJ179" s="114">
        <v>2.2000000000000002</v>
      </c>
      <c r="AK179" s="114">
        <v>2.7</v>
      </c>
      <c r="AL179" s="114">
        <v>1.7</v>
      </c>
      <c r="AM179" s="116">
        <v>32.700000000000003</v>
      </c>
      <c r="AN179" s="179"/>
    </row>
    <row r="180" spans="1:40" x14ac:dyDescent="0.2">
      <c r="A180" s="270" t="str">
        <f>A156</f>
        <v>その他（n = 33 ）　</v>
      </c>
      <c r="B180" s="101">
        <f t="shared" si="66"/>
        <v>33</v>
      </c>
      <c r="C180" s="117">
        <v>8</v>
      </c>
      <c r="D180" s="118">
        <v>7</v>
      </c>
      <c r="E180" s="118">
        <v>8</v>
      </c>
      <c r="F180" s="118">
        <v>7</v>
      </c>
      <c r="G180" s="118">
        <v>9</v>
      </c>
      <c r="H180" s="118">
        <v>4</v>
      </c>
      <c r="I180" s="118">
        <v>4</v>
      </c>
      <c r="J180" s="118">
        <v>4</v>
      </c>
      <c r="K180" s="118">
        <v>4</v>
      </c>
      <c r="L180" s="118">
        <v>2</v>
      </c>
      <c r="M180" s="118">
        <v>3</v>
      </c>
      <c r="N180" s="118">
        <v>2</v>
      </c>
      <c r="O180" s="118">
        <v>3</v>
      </c>
      <c r="P180" s="118">
        <v>5</v>
      </c>
      <c r="Q180" s="118">
        <v>3</v>
      </c>
      <c r="R180" s="118">
        <v>5</v>
      </c>
      <c r="S180" s="118">
        <v>1</v>
      </c>
      <c r="T180" s="118">
        <v>3</v>
      </c>
      <c r="U180" s="118">
        <v>4</v>
      </c>
      <c r="V180" s="118">
        <v>2</v>
      </c>
      <c r="W180" s="118">
        <v>1</v>
      </c>
      <c r="X180" s="118">
        <v>1</v>
      </c>
      <c r="Y180" s="118">
        <v>3</v>
      </c>
      <c r="Z180" s="118">
        <v>6</v>
      </c>
      <c r="AA180" s="118">
        <v>2</v>
      </c>
      <c r="AB180" s="118">
        <v>3</v>
      </c>
      <c r="AC180" s="118">
        <v>2</v>
      </c>
      <c r="AD180" s="118">
        <v>2</v>
      </c>
      <c r="AE180" s="118">
        <v>0</v>
      </c>
      <c r="AF180" s="118">
        <v>2</v>
      </c>
      <c r="AG180" s="118">
        <v>2</v>
      </c>
      <c r="AH180" s="118">
        <v>0</v>
      </c>
      <c r="AI180" s="118">
        <v>2</v>
      </c>
      <c r="AJ180" s="118">
        <v>1</v>
      </c>
      <c r="AK180" s="118">
        <v>0</v>
      </c>
      <c r="AL180" s="118">
        <v>1</v>
      </c>
      <c r="AM180" s="119">
        <v>4</v>
      </c>
      <c r="AN180" s="5">
        <f>SUM(C180:AM180)</f>
        <v>120</v>
      </c>
    </row>
    <row r="181" spans="1:40" x14ac:dyDescent="0.2">
      <c r="A181" s="271"/>
      <c r="B181" s="102">
        <f t="shared" si="66"/>
        <v>100</v>
      </c>
      <c r="C181" s="113">
        <v>24.2</v>
      </c>
      <c r="D181" s="114">
        <v>21.2</v>
      </c>
      <c r="E181" s="114">
        <v>24.2</v>
      </c>
      <c r="F181" s="114">
        <v>21.2</v>
      </c>
      <c r="G181" s="114">
        <v>27.3</v>
      </c>
      <c r="H181" s="114">
        <v>12.1</v>
      </c>
      <c r="I181" s="114">
        <v>12.1</v>
      </c>
      <c r="J181" s="114">
        <v>12.1</v>
      </c>
      <c r="K181" s="114">
        <v>12.1</v>
      </c>
      <c r="L181" s="114">
        <v>6.1</v>
      </c>
      <c r="M181" s="114">
        <v>9.1</v>
      </c>
      <c r="N181" s="114">
        <v>6.1</v>
      </c>
      <c r="O181" s="114">
        <v>9.1</v>
      </c>
      <c r="P181" s="114">
        <v>15.2</v>
      </c>
      <c r="Q181" s="114">
        <v>9.1</v>
      </c>
      <c r="R181" s="114">
        <v>15.2</v>
      </c>
      <c r="S181" s="114">
        <v>3</v>
      </c>
      <c r="T181" s="114">
        <v>9.1</v>
      </c>
      <c r="U181" s="114">
        <v>12.1</v>
      </c>
      <c r="V181" s="114">
        <v>6.1</v>
      </c>
      <c r="W181" s="114">
        <v>3</v>
      </c>
      <c r="X181" s="114">
        <v>3</v>
      </c>
      <c r="Y181" s="114">
        <v>9.1</v>
      </c>
      <c r="Z181" s="114">
        <v>18.2</v>
      </c>
      <c r="AA181" s="114">
        <v>6.1</v>
      </c>
      <c r="AB181" s="114">
        <v>9.1</v>
      </c>
      <c r="AC181" s="114">
        <v>6.1</v>
      </c>
      <c r="AD181" s="114">
        <v>6.1</v>
      </c>
      <c r="AE181" s="114">
        <v>0</v>
      </c>
      <c r="AF181" s="114">
        <v>6.1</v>
      </c>
      <c r="AG181" s="114">
        <v>6.1</v>
      </c>
      <c r="AH181" s="114">
        <v>0</v>
      </c>
      <c r="AI181" s="114">
        <v>6.1</v>
      </c>
      <c r="AJ181" s="114">
        <v>3</v>
      </c>
      <c r="AK181" s="114">
        <v>0</v>
      </c>
      <c r="AL181" s="114">
        <v>3</v>
      </c>
      <c r="AM181" s="116">
        <v>12.1</v>
      </c>
      <c r="AN181" s="179"/>
    </row>
    <row r="182" spans="1:40" s="171" customFormat="1" x14ac:dyDescent="0.2">
      <c r="A182" s="172"/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3"/>
      <c r="AK182" s="173"/>
      <c r="AL182" s="173"/>
      <c r="AM182" s="173"/>
      <c r="AN182" s="170"/>
    </row>
    <row r="183" spans="1:40" x14ac:dyDescent="0.2">
      <c r="A183" s="24" t="s">
        <v>2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N183" s="179"/>
    </row>
    <row r="184" spans="1:40" ht="12.75" customHeight="1" x14ac:dyDescent="0.2">
      <c r="A184" s="6" t="s">
        <v>354</v>
      </c>
      <c r="B184" s="4"/>
      <c r="C184" s="25">
        <v>1</v>
      </c>
      <c r="D184" s="25">
        <v>2</v>
      </c>
      <c r="E184" s="25">
        <v>3</v>
      </c>
      <c r="F184" s="25">
        <v>4</v>
      </c>
      <c r="G184" s="25">
        <v>5</v>
      </c>
      <c r="H184" s="25">
        <v>6</v>
      </c>
      <c r="I184" s="25">
        <v>7</v>
      </c>
      <c r="J184" s="25">
        <v>8</v>
      </c>
      <c r="K184" s="25">
        <v>9</v>
      </c>
      <c r="L184" s="25">
        <v>10</v>
      </c>
    </row>
    <row r="185" spans="1:40" ht="22.5" customHeight="1" x14ac:dyDescent="0.2">
      <c r="A185" s="10" t="str">
        <f>A137</f>
        <v>【職業別】</v>
      </c>
      <c r="B185" s="47" t="str">
        <f>B122</f>
        <v>調査数</v>
      </c>
      <c r="C185" s="48" t="str">
        <f t="shared" ref="C185:L185" si="67">C161</f>
        <v>若者の県内定着</v>
      </c>
      <c r="D185" s="49" t="str">
        <f t="shared" si="67"/>
        <v>少子化対策</v>
      </c>
      <c r="E185" s="49" t="str">
        <f t="shared" si="67"/>
        <v>高齢者福祉</v>
      </c>
      <c r="F185" s="49" t="str">
        <f t="shared" si="67"/>
        <v>公共交通の充実</v>
      </c>
      <c r="G185" s="49" t="str">
        <f t="shared" si="67"/>
        <v>子育て支援</v>
      </c>
      <c r="H185" s="49" t="str">
        <f t="shared" si="67"/>
        <v>道路整備・維持管理</v>
      </c>
      <c r="I185" s="50" t="str">
        <f t="shared" si="67"/>
        <v>県外からの移住・定住の促進</v>
      </c>
      <c r="J185" s="49" t="str">
        <f t="shared" si="67"/>
        <v>地域医療の確保</v>
      </c>
      <c r="K185" s="50" t="str">
        <f t="shared" si="67"/>
        <v>企業誘致</v>
      </c>
      <c r="L185" s="51" t="str">
        <f t="shared" si="67"/>
        <v>防災対策</v>
      </c>
    </row>
    <row r="186" spans="1:40" ht="12.75" customHeight="1" x14ac:dyDescent="0.2">
      <c r="A186" s="270" t="str">
        <f>A138</f>
        <v>全体（n = 1,699 ）　</v>
      </c>
      <c r="B186" s="101">
        <f t="shared" ref="B186:B205" si="68">B138</f>
        <v>1699</v>
      </c>
      <c r="C186" s="109">
        <f t="shared" ref="C186:L186" si="69">C162</f>
        <v>350</v>
      </c>
      <c r="D186" s="110">
        <f t="shared" si="69"/>
        <v>338</v>
      </c>
      <c r="E186" s="110">
        <f t="shared" si="69"/>
        <v>300</v>
      </c>
      <c r="F186" s="110">
        <f t="shared" si="69"/>
        <v>291</v>
      </c>
      <c r="G186" s="110">
        <f t="shared" si="69"/>
        <v>258</v>
      </c>
      <c r="H186" s="110">
        <f t="shared" si="69"/>
        <v>210</v>
      </c>
      <c r="I186" s="111">
        <f t="shared" si="69"/>
        <v>194</v>
      </c>
      <c r="J186" s="110">
        <f t="shared" si="69"/>
        <v>191</v>
      </c>
      <c r="K186" s="111">
        <f t="shared" si="69"/>
        <v>187</v>
      </c>
      <c r="L186" s="112">
        <f t="shared" si="69"/>
        <v>181</v>
      </c>
    </row>
    <row r="187" spans="1:40" ht="12.75" customHeight="1" x14ac:dyDescent="0.2">
      <c r="A187" s="271"/>
      <c r="B187" s="102">
        <f t="shared" si="68"/>
        <v>100</v>
      </c>
      <c r="C187" s="113">
        <f t="shared" ref="C187:L187" si="70">C163</f>
        <v>20.6</v>
      </c>
      <c r="D187" s="114">
        <f t="shared" si="70"/>
        <v>19.899999999999999</v>
      </c>
      <c r="E187" s="114">
        <f t="shared" si="70"/>
        <v>17.7</v>
      </c>
      <c r="F187" s="114">
        <f t="shared" si="70"/>
        <v>17.100000000000001</v>
      </c>
      <c r="G187" s="114">
        <f t="shared" si="70"/>
        <v>15.2</v>
      </c>
      <c r="H187" s="114">
        <f t="shared" si="70"/>
        <v>12.4</v>
      </c>
      <c r="I187" s="115">
        <f t="shared" si="70"/>
        <v>11.4</v>
      </c>
      <c r="J187" s="114">
        <f t="shared" si="70"/>
        <v>11.2</v>
      </c>
      <c r="K187" s="115">
        <f t="shared" si="70"/>
        <v>11</v>
      </c>
      <c r="L187" s="116">
        <f t="shared" si="70"/>
        <v>10.7</v>
      </c>
    </row>
    <row r="188" spans="1:40" ht="12.75" customHeight="1" x14ac:dyDescent="0.2">
      <c r="A188" s="270" t="str">
        <f>A140</f>
        <v>自営業（n = 123 ）　</v>
      </c>
      <c r="B188" s="101">
        <f t="shared" si="68"/>
        <v>123</v>
      </c>
      <c r="C188" s="117">
        <f t="shared" ref="C188:L188" si="71">C164</f>
        <v>20</v>
      </c>
      <c r="D188" s="118">
        <f t="shared" si="71"/>
        <v>27</v>
      </c>
      <c r="E188" s="118">
        <f t="shared" si="71"/>
        <v>12</v>
      </c>
      <c r="F188" s="118">
        <f t="shared" si="71"/>
        <v>14</v>
      </c>
      <c r="G188" s="118">
        <f t="shared" si="71"/>
        <v>11</v>
      </c>
      <c r="H188" s="118">
        <f t="shared" si="71"/>
        <v>18</v>
      </c>
      <c r="I188" s="128">
        <f t="shared" si="71"/>
        <v>11</v>
      </c>
      <c r="J188" s="118">
        <f t="shared" si="71"/>
        <v>12</v>
      </c>
      <c r="K188" s="128">
        <f t="shared" si="71"/>
        <v>9</v>
      </c>
      <c r="L188" s="119">
        <f t="shared" si="71"/>
        <v>13</v>
      </c>
    </row>
    <row r="189" spans="1:40" ht="13.5" customHeight="1" x14ac:dyDescent="0.2">
      <c r="A189" s="271"/>
      <c r="B189" s="102">
        <f t="shared" si="68"/>
        <v>100</v>
      </c>
      <c r="C189" s="113">
        <f t="shared" ref="C189:L189" si="72">C165</f>
        <v>16.3</v>
      </c>
      <c r="D189" s="114">
        <f t="shared" si="72"/>
        <v>22</v>
      </c>
      <c r="E189" s="114">
        <f t="shared" si="72"/>
        <v>9.8000000000000007</v>
      </c>
      <c r="F189" s="114">
        <f t="shared" si="72"/>
        <v>11.4</v>
      </c>
      <c r="G189" s="114">
        <f t="shared" si="72"/>
        <v>8.9</v>
      </c>
      <c r="H189" s="114">
        <f t="shared" si="72"/>
        <v>14.6</v>
      </c>
      <c r="I189" s="115">
        <f t="shared" si="72"/>
        <v>8.9</v>
      </c>
      <c r="J189" s="114">
        <f t="shared" si="72"/>
        <v>9.8000000000000007</v>
      </c>
      <c r="K189" s="115">
        <f t="shared" si="72"/>
        <v>7.3</v>
      </c>
      <c r="L189" s="116">
        <f t="shared" si="72"/>
        <v>10.6</v>
      </c>
    </row>
    <row r="190" spans="1:40" ht="13.5" customHeight="1" x14ac:dyDescent="0.2">
      <c r="A190" s="270" t="str">
        <f>A142</f>
        <v>自由業(※1)（n = 24 ）　</v>
      </c>
      <c r="B190" s="101">
        <f t="shared" si="68"/>
        <v>24</v>
      </c>
      <c r="C190" s="117">
        <f t="shared" ref="C190:L190" si="73">C166</f>
        <v>5</v>
      </c>
      <c r="D190" s="118">
        <f t="shared" si="73"/>
        <v>8</v>
      </c>
      <c r="E190" s="118">
        <f t="shared" si="73"/>
        <v>2</v>
      </c>
      <c r="F190" s="118">
        <f t="shared" si="73"/>
        <v>6</v>
      </c>
      <c r="G190" s="118">
        <f t="shared" si="73"/>
        <v>6</v>
      </c>
      <c r="H190" s="118">
        <f t="shared" si="73"/>
        <v>0</v>
      </c>
      <c r="I190" s="128">
        <f t="shared" si="73"/>
        <v>3</v>
      </c>
      <c r="J190" s="118">
        <f t="shared" si="73"/>
        <v>3</v>
      </c>
      <c r="K190" s="128">
        <f t="shared" si="73"/>
        <v>4</v>
      </c>
      <c r="L190" s="119">
        <f t="shared" si="73"/>
        <v>3</v>
      </c>
    </row>
    <row r="191" spans="1:40" ht="13.5" customHeight="1" x14ac:dyDescent="0.2">
      <c r="A191" s="271"/>
      <c r="B191" s="102">
        <f t="shared" si="68"/>
        <v>100</v>
      </c>
      <c r="C191" s="113">
        <f t="shared" ref="C191:L191" si="74">C167</f>
        <v>20.8</v>
      </c>
      <c r="D191" s="114">
        <f t="shared" si="74"/>
        <v>33.299999999999997</v>
      </c>
      <c r="E191" s="114">
        <f t="shared" si="74"/>
        <v>8.3000000000000007</v>
      </c>
      <c r="F191" s="114">
        <f t="shared" si="74"/>
        <v>25</v>
      </c>
      <c r="G191" s="114">
        <f t="shared" si="74"/>
        <v>25</v>
      </c>
      <c r="H191" s="114">
        <f t="shared" si="74"/>
        <v>0</v>
      </c>
      <c r="I191" s="115">
        <f t="shared" si="74"/>
        <v>12.5</v>
      </c>
      <c r="J191" s="114">
        <f t="shared" si="74"/>
        <v>12.5</v>
      </c>
      <c r="K191" s="115">
        <f t="shared" si="74"/>
        <v>16.7</v>
      </c>
      <c r="L191" s="116">
        <f t="shared" si="74"/>
        <v>12.5</v>
      </c>
    </row>
    <row r="192" spans="1:40" ht="13.5" customHeight="1" x14ac:dyDescent="0.2">
      <c r="A192" s="270" t="str">
        <f>A144</f>
        <v>会社・団体役員（n = 161 ）　</v>
      </c>
      <c r="B192" s="101">
        <f t="shared" si="68"/>
        <v>161</v>
      </c>
      <c r="C192" s="117">
        <f t="shared" ref="C192:L192" si="75">C168</f>
        <v>30</v>
      </c>
      <c r="D192" s="118">
        <f t="shared" si="75"/>
        <v>44</v>
      </c>
      <c r="E192" s="118">
        <f t="shared" si="75"/>
        <v>26</v>
      </c>
      <c r="F192" s="118">
        <f t="shared" si="75"/>
        <v>23</v>
      </c>
      <c r="G192" s="118">
        <f t="shared" si="75"/>
        <v>27</v>
      </c>
      <c r="H192" s="118">
        <f t="shared" si="75"/>
        <v>14</v>
      </c>
      <c r="I192" s="128">
        <f t="shared" si="75"/>
        <v>23</v>
      </c>
      <c r="J192" s="118">
        <f t="shared" si="75"/>
        <v>18</v>
      </c>
      <c r="K192" s="128">
        <f t="shared" si="75"/>
        <v>19</v>
      </c>
      <c r="L192" s="119">
        <f t="shared" si="75"/>
        <v>19</v>
      </c>
    </row>
    <row r="193" spans="1:35" x14ac:dyDescent="0.2">
      <c r="A193" s="271"/>
      <c r="B193" s="102">
        <f t="shared" si="68"/>
        <v>100</v>
      </c>
      <c r="C193" s="113">
        <f t="shared" ref="C193:L193" si="76">C169</f>
        <v>18.600000000000001</v>
      </c>
      <c r="D193" s="114">
        <f t="shared" si="76"/>
        <v>27.3</v>
      </c>
      <c r="E193" s="114">
        <f t="shared" si="76"/>
        <v>16.100000000000001</v>
      </c>
      <c r="F193" s="114">
        <f t="shared" si="76"/>
        <v>14.3</v>
      </c>
      <c r="G193" s="114">
        <f t="shared" si="76"/>
        <v>16.8</v>
      </c>
      <c r="H193" s="114">
        <f t="shared" si="76"/>
        <v>8.6999999999999993</v>
      </c>
      <c r="I193" s="115">
        <f t="shared" si="76"/>
        <v>14.3</v>
      </c>
      <c r="J193" s="114">
        <f t="shared" si="76"/>
        <v>11.2</v>
      </c>
      <c r="K193" s="115">
        <f t="shared" si="76"/>
        <v>11.8</v>
      </c>
      <c r="L193" s="116">
        <f t="shared" si="76"/>
        <v>11.8</v>
      </c>
    </row>
    <row r="194" spans="1:35" x14ac:dyDescent="0.2">
      <c r="A194" s="270" t="str">
        <f>A146</f>
        <v>正規の従業員・職員（n = 403 ）　</v>
      </c>
      <c r="B194" s="101">
        <f t="shared" si="68"/>
        <v>403</v>
      </c>
      <c r="C194" s="117">
        <f t="shared" ref="C194:L194" si="77">C170</f>
        <v>98</v>
      </c>
      <c r="D194" s="118">
        <f t="shared" si="77"/>
        <v>90</v>
      </c>
      <c r="E194" s="118">
        <f t="shared" si="77"/>
        <v>62</v>
      </c>
      <c r="F194" s="118">
        <f t="shared" si="77"/>
        <v>67</v>
      </c>
      <c r="G194" s="118">
        <f t="shared" si="77"/>
        <v>91</v>
      </c>
      <c r="H194" s="118">
        <f t="shared" si="77"/>
        <v>51</v>
      </c>
      <c r="I194" s="128">
        <f t="shared" si="77"/>
        <v>59</v>
      </c>
      <c r="J194" s="118">
        <f t="shared" si="77"/>
        <v>42</v>
      </c>
      <c r="K194" s="128">
        <f t="shared" si="77"/>
        <v>55</v>
      </c>
      <c r="L194" s="119">
        <f t="shared" si="77"/>
        <v>36</v>
      </c>
    </row>
    <row r="195" spans="1:35" x14ac:dyDescent="0.2">
      <c r="A195" s="271"/>
      <c r="B195" s="102">
        <f t="shared" si="68"/>
        <v>100</v>
      </c>
      <c r="C195" s="113">
        <f t="shared" ref="C195:L195" si="78">C171</f>
        <v>24.3</v>
      </c>
      <c r="D195" s="114">
        <f t="shared" si="78"/>
        <v>22.3</v>
      </c>
      <c r="E195" s="114">
        <f t="shared" si="78"/>
        <v>15.4</v>
      </c>
      <c r="F195" s="114">
        <f t="shared" si="78"/>
        <v>16.600000000000001</v>
      </c>
      <c r="G195" s="114">
        <f t="shared" si="78"/>
        <v>22.6</v>
      </c>
      <c r="H195" s="114">
        <f t="shared" si="78"/>
        <v>12.7</v>
      </c>
      <c r="I195" s="115">
        <f t="shared" si="78"/>
        <v>14.6</v>
      </c>
      <c r="J195" s="114">
        <f t="shared" si="78"/>
        <v>10.4</v>
      </c>
      <c r="K195" s="115">
        <f t="shared" si="78"/>
        <v>13.6</v>
      </c>
      <c r="L195" s="116">
        <f t="shared" si="78"/>
        <v>8.9</v>
      </c>
    </row>
    <row r="196" spans="1:35" ht="13.5" customHeight="1" x14ac:dyDescent="0.2">
      <c r="A196" s="270" t="str">
        <f>A148</f>
        <v>パートタイム・アルバイト・派遣（n = 310 ）　</v>
      </c>
      <c r="B196" s="101">
        <f t="shared" si="68"/>
        <v>310</v>
      </c>
      <c r="C196" s="117">
        <f t="shared" ref="C196:L196" si="79">C172</f>
        <v>65</v>
      </c>
      <c r="D196" s="118">
        <f t="shared" si="79"/>
        <v>60</v>
      </c>
      <c r="E196" s="118">
        <f t="shared" si="79"/>
        <v>63</v>
      </c>
      <c r="F196" s="118">
        <f t="shared" si="79"/>
        <v>60</v>
      </c>
      <c r="G196" s="118">
        <f t="shared" si="79"/>
        <v>61</v>
      </c>
      <c r="H196" s="118">
        <f t="shared" si="79"/>
        <v>39</v>
      </c>
      <c r="I196" s="128">
        <f t="shared" si="79"/>
        <v>34</v>
      </c>
      <c r="J196" s="118">
        <f t="shared" si="79"/>
        <v>43</v>
      </c>
      <c r="K196" s="128">
        <f t="shared" si="79"/>
        <v>38</v>
      </c>
      <c r="L196" s="119">
        <f t="shared" si="79"/>
        <v>28</v>
      </c>
    </row>
    <row r="197" spans="1:35" ht="13.5" customHeight="1" x14ac:dyDescent="0.2">
      <c r="A197" s="271"/>
      <c r="B197" s="102">
        <f t="shared" si="68"/>
        <v>100</v>
      </c>
      <c r="C197" s="113">
        <f t="shared" ref="C197:L197" si="80">C173</f>
        <v>21</v>
      </c>
      <c r="D197" s="114">
        <f t="shared" si="80"/>
        <v>19.399999999999999</v>
      </c>
      <c r="E197" s="114">
        <f t="shared" si="80"/>
        <v>20.3</v>
      </c>
      <c r="F197" s="114">
        <f t="shared" si="80"/>
        <v>19.399999999999999</v>
      </c>
      <c r="G197" s="114">
        <f t="shared" si="80"/>
        <v>19.7</v>
      </c>
      <c r="H197" s="114">
        <f t="shared" si="80"/>
        <v>12.6</v>
      </c>
      <c r="I197" s="115">
        <f t="shared" si="80"/>
        <v>11</v>
      </c>
      <c r="J197" s="114">
        <f t="shared" si="80"/>
        <v>13.9</v>
      </c>
      <c r="K197" s="115">
        <f t="shared" si="80"/>
        <v>12.3</v>
      </c>
      <c r="L197" s="116">
        <f t="shared" si="80"/>
        <v>9</v>
      </c>
    </row>
    <row r="198" spans="1:35" ht="13.5" customHeight="1" x14ac:dyDescent="0.2">
      <c r="A198" s="270" t="str">
        <f>A150</f>
        <v>学生（n = 38 ）　</v>
      </c>
      <c r="B198" s="101">
        <f t="shared" si="68"/>
        <v>38</v>
      </c>
      <c r="C198" s="117">
        <f t="shared" ref="C198:L198" si="81">C174</f>
        <v>13</v>
      </c>
      <c r="D198" s="118">
        <f t="shared" si="81"/>
        <v>11</v>
      </c>
      <c r="E198" s="118">
        <f t="shared" si="81"/>
        <v>6</v>
      </c>
      <c r="F198" s="118">
        <f t="shared" si="81"/>
        <v>7</v>
      </c>
      <c r="G198" s="118">
        <f t="shared" si="81"/>
        <v>6</v>
      </c>
      <c r="H198" s="118">
        <f t="shared" si="81"/>
        <v>3</v>
      </c>
      <c r="I198" s="128">
        <f t="shared" si="81"/>
        <v>7</v>
      </c>
      <c r="J198" s="118">
        <f t="shared" si="81"/>
        <v>6</v>
      </c>
      <c r="K198" s="128">
        <f t="shared" si="81"/>
        <v>4</v>
      </c>
      <c r="L198" s="119">
        <f t="shared" si="81"/>
        <v>7</v>
      </c>
    </row>
    <row r="199" spans="1:35" ht="13.5" customHeight="1" x14ac:dyDescent="0.2">
      <c r="A199" s="271"/>
      <c r="B199" s="102">
        <f t="shared" si="68"/>
        <v>100</v>
      </c>
      <c r="C199" s="113">
        <f t="shared" ref="C199:L199" si="82">C175</f>
        <v>34.200000000000003</v>
      </c>
      <c r="D199" s="114">
        <f t="shared" si="82"/>
        <v>28.9</v>
      </c>
      <c r="E199" s="114">
        <f t="shared" si="82"/>
        <v>15.8</v>
      </c>
      <c r="F199" s="114">
        <f t="shared" si="82"/>
        <v>18.399999999999999</v>
      </c>
      <c r="G199" s="114">
        <f t="shared" si="82"/>
        <v>15.8</v>
      </c>
      <c r="H199" s="114">
        <f t="shared" si="82"/>
        <v>7.9</v>
      </c>
      <c r="I199" s="115">
        <f t="shared" si="82"/>
        <v>18.399999999999999</v>
      </c>
      <c r="J199" s="114">
        <f t="shared" si="82"/>
        <v>15.8</v>
      </c>
      <c r="K199" s="115">
        <f t="shared" si="82"/>
        <v>10.5</v>
      </c>
      <c r="L199" s="116">
        <f t="shared" si="82"/>
        <v>18.399999999999999</v>
      </c>
    </row>
    <row r="200" spans="1:35" ht="13.5" customHeight="1" x14ac:dyDescent="0.2">
      <c r="A200" s="270" t="str">
        <f>A152</f>
        <v>家事従事（n = 165 ）　</v>
      </c>
      <c r="B200" s="101">
        <f t="shared" si="68"/>
        <v>165</v>
      </c>
      <c r="C200" s="117">
        <f t="shared" ref="C200:L200" si="83">C176</f>
        <v>41</v>
      </c>
      <c r="D200" s="118">
        <f t="shared" si="83"/>
        <v>33</v>
      </c>
      <c r="E200" s="118">
        <f t="shared" si="83"/>
        <v>27</v>
      </c>
      <c r="F200" s="118">
        <f t="shared" si="83"/>
        <v>29</v>
      </c>
      <c r="G200" s="118">
        <f t="shared" si="83"/>
        <v>23</v>
      </c>
      <c r="H200" s="118">
        <f t="shared" si="83"/>
        <v>25</v>
      </c>
      <c r="I200" s="128">
        <f t="shared" si="83"/>
        <v>11</v>
      </c>
      <c r="J200" s="118">
        <f t="shared" si="83"/>
        <v>22</v>
      </c>
      <c r="K200" s="128">
        <f t="shared" si="83"/>
        <v>12</v>
      </c>
      <c r="L200" s="119">
        <f t="shared" si="83"/>
        <v>17</v>
      </c>
    </row>
    <row r="201" spans="1:35" ht="13.5" customHeight="1" x14ac:dyDescent="0.2">
      <c r="A201" s="271"/>
      <c r="B201" s="102">
        <f t="shared" si="68"/>
        <v>100</v>
      </c>
      <c r="C201" s="113">
        <f t="shared" ref="C201:L201" si="84">C177</f>
        <v>24.8</v>
      </c>
      <c r="D201" s="114">
        <f t="shared" si="84"/>
        <v>20</v>
      </c>
      <c r="E201" s="114">
        <f t="shared" si="84"/>
        <v>16.399999999999999</v>
      </c>
      <c r="F201" s="114">
        <f t="shared" si="84"/>
        <v>17.600000000000001</v>
      </c>
      <c r="G201" s="114">
        <f t="shared" si="84"/>
        <v>13.9</v>
      </c>
      <c r="H201" s="114">
        <f t="shared" si="84"/>
        <v>15.2</v>
      </c>
      <c r="I201" s="115">
        <f t="shared" si="84"/>
        <v>6.7</v>
      </c>
      <c r="J201" s="114">
        <f t="shared" si="84"/>
        <v>13.3</v>
      </c>
      <c r="K201" s="115">
        <f t="shared" si="84"/>
        <v>7.3</v>
      </c>
      <c r="L201" s="116">
        <f t="shared" si="84"/>
        <v>10.3</v>
      </c>
    </row>
    <row r="202" spans="1:35" ht="13.5" customHeight="1" x14ac:dyDescent="0.2">
      <c r="A202" s="270" t="str">
        <f>A154</f>
        <v>無職（n = 413 ）　</v>
      </c>
      <c r="B202" s="101">
        <f t="shared" si="68"/>
        <v>413</v>
      </c>
      <c r="C202" s="117">
        <f t="shared" ref="C202:L202" si="85">C178</f>
        <v>65</v>
      </c>
      <c r="D202" s="118">
        <f t="shared" si="85"/>
        <v>56</v>
      </c>
      <c r="E202" s="118">
        <f t="shared" si="85"/>
        <v>93</v>
      </c>
      <c r="F202" s="118">
        <f t="shared" si="85"/>
        <v>75</v>
      </c>
      <c r="G202" s="118">
        <f t="shared" si="85"/>
        <v>22</v>
      </c>
      <c r="H202" s="118">
        <f t="shared" si="85"/>
        <v>55</v>
      </c>
      <c r="I202" s="128">
        <f t="shared" si="85"/>
        <v>39</v>
      </c>
      <c r="J202" s="118">
        <f t="shared" si="85"/>
        <v>40</v>
      </c>
      <c r="K202" s="128">
        <f t="shared" si="85"/>
        <v>39</v>
      </c>
      <c r="L202" s="119">
        <f t="shared" si="85"/>
        <v>55</v>
      </c>
    </row>
    <row r="203" spans="1:35" x14ac:dyDescent="0.2">
      <c r="A203" s="271"/>
      <c r="B203" s="102">
        <f t="shared" si="68"/>
        <v>100</v>
      </c>
      <c r="C203" s="113">
        <f t="shared" ref="C203:L203" si="86">C179</f>
        <v>15.7</v>
      </c>
      <c r="D203" s="114">
        <f t="shared" si="86"/>
        <v>13.6</v>
      </c>
      <c r="E203" s="114">
        <f t="shared" si="86"/>
        <v>22.5</v>
      </c>
      <c r="F203" s="114">
        <f t="shared" si="86"/>
        <v>18.2</v>
      </c>
      <c r="G203" s="114">
        <f t="shared" si="86"/>
        <v>5.3</v>
      </c>
      <c r="H203" s="114">
        <f t="shared" si="86"/>
        <v>13.3</v>
      </c>
      <c r="I203" s="115">
        <f t="shared" si="86"/>
        <v>9.4</v>
      </c>
      <c r="J203" s="114">
        <f t="shared" si="86"/>
        <v>9.6999999999999993</v>
      </c>
      <c r="K203" s="115">
        <f t="shared" si="86"/>
        <v>9.4</v>
      </c>
      <c r="L203" s="116">
        <f t="shared" si="86"/>
        <v>13.3</v>
      </c>
    </row>
    <row r="204" spans="1:35" x14ac:dyDescent="0.2">
      <c r="A204" s="270" t="str">
        <f>A156</f>
        <v>その他（n = 33 ）　</v>
      </c>
      <c r="B204" s="101">
        <f t="shared" si="68"/>
        <v>33</v>
      </c>
      <c r="C204" s="117">
        <f t="shared" ref="C204:L204" si="87">C180</f>
        <v>8</v>
      </c>
      <c r="D204" s="118">
        <f t="shared" si="87"/>
        <v>7</v>
      </c>
      <c r="E204" s="118">
        <f t="shared" si="87"/>
        <v>8</v>
      </c>
      <c r="F204" s="118">
        <f t="shared" si="87"/>
        <v>7</v>
      </c>
      <c r="G204" s="118">
        <f t="shared" si="87"/>
        <v>9</v>
      </c>
      <c r="H204" s="118">
        <f t="shared" si="87"/>
        <v>4</v>
      </c>
      <c r="I204" s="128">
        <f t="shared" si="87"/>
        <v>4</v>
      </c>
      <c r="J204" s="118">
        <f t="shared" si="87"/>
        <v>4</v>
      </c>
      <c r="K204" s="128">
        <f t="shared" si="87"/>
        <v>4</v>
      </c>
      <c r="L204" s="119">
        <f t="shared" si="87"/>
        <v>2</v>
      </c>
    </row>
    <row r="205" spans="1:35" x14ac:dyDescent="0.2">
      <c r="A205" s="271"/>
      <c r="B205" s="102">
        <f t="shared" si="68"/>
        <v>100</v>
      </c>
      <c r="C205" s="113">
        <f t="shared" ref="C205:L205" si="88">C181</f>
        <v>24.2</v>
      </c>
      <c r="D205" s="114">
        <f t="shared" si="88"/>
        <v>21.2</v>
      </c>
      <c r="E205" s="114">
        <f t="shared" si="88"/>
        <v>24.2</v>
      </c>
      <c r="F205" s="114">
        <f t="shared" si="88"/>
        <v>21.2</v>
      </c>
      <c r="G205" s="114">
        <f t="shared" si="88"/>
        <v>27.3</v>
      </c>
      <c r="H205" s="114">
        <f t="shared" si="88"/>
        <v>12.1</v>
      </c>
      <c r="I205" s="115">
        <f t="shared" si="88"/>
        <v>12.1</v>
      </c>
      <c r="J205" s="114">
        <f t="shared" si="88"/>
        <v>12.1</v>
      </c>
      <c r="K205" s="115">
        <f t="shared" si="88"/>
        <v>12.1</v>
      </c>
      <c r="L205" s="116">
        <f t="shared" si="88"/>
        <v>6.1</v>
      </c>
    </row>
    <row r="206" spans="1:35" x14ac:dyDescent="0.2">
      <c r="A206" s="247" t="s">
        <v>2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</row>
    <row r="207" spans="1:35" ht="12.75" customHeight="1" x14ac:dyDescent="0.2">
      <c r="A207" s="246" t="s">
        <v>357</v>
      </c>
      <c r="B207" s="4"/>
      <c r="C207" s="25">
        <v>1</v>
      </c>
      <c r="D207" s="25">
        <v>2</v>
      </c>
      <c r="E207" s="25">
        <v>3</v>
      </c>
      <c r="F207" s="25">
        <v>4</v>
      </c>
      <c r="G207" s="25">
        <v>5</v>
      </c>
      <c r="H207" s="25">
        <v>6</v>
      </c>
      <c r="I207" s="25">
        <v>7</v>
      </c>
      <c r="J207" s="25">
        <v>8</v>
      </c>
      <c r="K207" s="25">
        <v>9</v>
      </c>
      <c r="L207" s="25">
        <v>10</v>
      </c>
      <c r="O207" s="160">
        <v>1</v>
      </c>
      <c r="P207" s="160">
        <v>2</v>
      </c>
      <c r="Q207" s="160">
        <v>3</v>
      </c>
      <c r="R207" s="160">
        <v>4</v>
      </c>
      <c r="S207" s="160">
        <v>5</v>
      </c>
      <c r="T207" s="160">
        <v>6</v>
      </c>
      <c r="U207" s="160">
        <v>7</v>
      </c>
      <c r="V207" s="160">
        <v>8</v>
      </c>
      <c r="W207" s="160">
        <v>9</v>
      </c>
      <c r="X207" s="160">
        <v>10</v>
      </c>
    </row>
    <row r="208" spans="1:35" ht="22.5" customHeight="1" x14ac:dyDescent="0.2">
      <c r="A208" s="10" t="str">
        <f t="shared" ref="A208:L208" si="89">A185</f>
        <v>【職業別】</v>
      </c>
      <c r="B208" s="47" t="str">
        <f t="shared" si="89"/>
        <v>調査数</v>
      </c>
      <c r="C208" s="48" t="str">
        <f t="shared" si="89"/>
        <v>若者の県内定着</v>
      </c>
      <c r="D208" s="49" t="str">
        <f t="shared" si="89"/>
        <v>少子化対策</v>
      </c>
      <c r="E208" s="49" t="str">
        <f t="shared" si="89"/>
        <v>高齢者福祉</v>
      </c>
      <c r="F208" s="49" t="str">
        <f t="shared" si="89"/>
        <v>公共交通の充実</v>
      </c>
      <c r="G208" s="49" t="str">
        <f t="shared" si="89"/>
        <v>子育て支援</v>
      </c>
      <c r="H208" s="49" t="str">
        <f t="shared" si="89"/>
        <v>道路整備・維持管理</v>
      </c>
      <c r="I208" s="50" t="str">
        <f t="shared" si="89"/>
        <v>県外からの移住・定住の促進</v>
      </c>
      <c r="J208" s="49" t="str">
        <f t="shared" si="89"/>
        <v>地域医療の確保</v>
      </c>
      <c r="K208" s="50" t="str">
        <f t="shared" si="89"/>
        <v>企業誘致</v>
      </c>
      <c r="L208" s="51" t="str">
        <f t="shared" si="89"/>
        <v>防災対策</v>
      </c>
      <c r="M208" s="238" t="s">
        <v>32</v>
      </c>
      <c r="N208" s="10" t="str">
        <f>A208</f>
        <v>【職業別】</v>
      </c>
      <c r="O208" s="48" t="str">
        <f t="shared" ref="O208:X208" si="90">C208</f>
        <v>若者の県内定着</v>
      </c>
      <c r="P208" s="49" t="str">
        <f t="shared" si="90"/>
        <v>少子化対策</v>
      </c>
      <c r="Q208" s="49" t="str">
        <f t="shared" si="90"/>
        <v>高齢者福祉</v>
      </c>
      <c r="R208" s="49" t="str">
        <f t="shared" si="90"/>
        <v>公共交通の充実</v>
      </c>
      <c r="S208" s="245" t="str">
        <f t="shared" si="90"/>
        <v>子育て支援</v>
      </c>
      <c r="T208" s="94" t="str">
        <f t="shared" si="90"/>
        <v>道路整備・維持管理</v>
      </c>
      <c r="U208" s="49" t="str">
        <f t="shared" si="90"/>
        <v>県外からの移住・定住の促進</v>
      </c>
      <c r="V208" s="49" t="str">
        <f t="shared" si="90"/>
        <v>地域医療の確保</v>
      </c>
      <c r="W208" s="50" t="str">
        <f t="shared" si="90"/>
        <v>企業誘致</v>
      </c>
      <c r="X208" s="51" t="str">
        <f t="shared" si="90"/>
        <v>防災対策</v>
      </c>
    </row>
    <row r="209" spans="1:24" ht="12.75" customHeight="1" x14ac:dyDescent="0.2">
      <c r="A209" s="270" t="str">
        <f t="shared" ref="A209:L209" si="91">A186</f>
        <v>全体（n = 1,699 ）　</v>
      </c>
      <c r="B209" s="101">
        <f t="shared" si="91"/>
        <v>1699</v>
      </c>
      <c r="C209" s="109">
        <f t="shared" si="91"/>
        <v>350</v>
      </c>
      <c r="D209" s="110">
        <f t="shared" si="91"/>
        <v>338</v>
      </c>
      <c r="E209" s="110">
        <f t="shared" si="91"/>
        <v>300</v>
      </c>
      <c r="F209" s="110">
        <f t="shared" si="91"/>
        <v>291</v>
      </c>
      <c r="G209" s="110">
        <f t="shared" si="91"/>
        <v>258</v>
      </c>
      <c r="H209" s="110">
        <f t="shared" si="91"/>
        <v>210</v>
      </c>
      <c r="I209" s="111">
        <f t="shared" si="91"/>
        <v>194</v>
      </c>
      <c r="J209" s="110">
        <f t="shared" si="91"/>
        <v>191</v>
      </c>
      <c r="K209" s="111">
        <f t="shared" si="91"/>
        <v>187</v>
      </c>
      <c r="L209" s="112">
        <f t="shared" si="91"/>
        <v>181</v>
      </c>
      <c r="M209" s="21"/>
      <c r="N209" s="81" t="str">
        <f>A211</f>
        <v>自営業（n = 123 ）　</v>
      </c>
      <c r="O209" s="72">
        <f t="shared" ref="O209:X209" si="92">C212</f>
        <v>16.3</v>
      </c>
      <c r="P209" s="73">
        <f t="shared" si="92"/>
        <v>22</v>
      </c>
      <c r="Q209" s="73">
        <f t="shared" si="92"/>
        <v>9.8000000000000007</v>
      </c>
      <c r="R209" s="73">
        <f t="shared" si="92"/>
        <v>11.4</v>
      </c>
      <c r="S209" s="244">
        <f t="shared" si="92"/>
        <v>8.9</v>
      </c>
      <c r="T209" s="96">
        <f t="shared" si="92"/>
        <v>14.6</v>
      </c>
      <c r="U209" s="73">
        <f t="shared" si="92"/>
        <v>8.9</v>
      </c>
      <c r="V209" s="73">
        <f t="shared" si="92"/>
        <v>9.8000000000000007</v>
      </c>
      <c r="W209" s="74">
        <f t="shared" si="92"/>
        <v>7.3</v>
      </c>
      <c r="X209" s="75">
        <f t="shared" si="92"/>
        <v>10.6</v>
      </c>
    </row>
    <row r="210" spans="1:24" ht="12.75" customHeight="1" x14ac:dyDescent="0.2">
      <c r="A210" s="271"/>
      <c r="B210" s="102">
        <f t="shared" ref="B210:L210" si="93">B187</f>
        <v>100</v>
      </c>
      <c r="C210" s="113">
        <f t="shared" si="93"/>
        <v>20.6</v>
      </c>
      <c r="D210" s="114">
        <f t="shared" si="93"/>
        <v>19.899999999999999</v>
      </c>
      <c r="E210" s="114">
        <f t="shared" si="93"/>
        <v>17.7</v>
      </c>
      <c r="F210" s="114">
        <f t="shared" si="93"/>
        <v>17.100000000000001</v>
      </c>
      <c r="G210" s="114">
        <f t="shared" si="93"/>
        <v>15.2</v>
      </c>
      <c r="H210" s="114">
        <f t="shared" si="93"/>
        <v>12.4</v>
      </c>
      <c r="I210" s="115">
        <f t="shared" si="93"/>
        <v>11.4</v>
      </c>
      <c r="J210" s="114">
        <f t="shared" si="93"/>
        <v>11.2</v>
      </c>
      <c r="K210" s="115">
        <f t="shared" si="93"/>
        <v>11</v>
      </c>
      <c r="L210" s="116">
        <f t="shared" si="93"/>
        <v>10.7</v>
      </c>
      <c r="M210" s="21"/>
      <c r="N210" s="83" t="str">
        <f>A213</f>
        <v>会社・団体役員（n = 161 ）　</v>
      </c>
      <c r="O210" s="76">
        <f t="shared" ref="O210:X210" si="94">C214</f>
        <v>18.600000000000001</v>
      </c>
      <c r="P210" s="77">
        <f t="shared" si="94"/>
        <v>27.3</v>
      </c>
      <c r="Q210" s="77">
        <f t="shared" si="94"/>
        <v>16.100000000000001</v>
      </c>
      <c r="R210" s="77">
        <f t="shared" si="94"/>
        <v>14.3</v>
      </c>
      <c r="S210" s="243">
        <f t="shared" si="94"/>
        <v>16.8</v>
      </c>
      <c r="T210" s="97">
        <f t="shared" si="94"/>
        <v>8.6999999999999993</v>
      </c>
      <c r="U210" s="77">
        <f t="shared" si="94"/>
        <v>14.3</v>
      </c>
      <c r="V210" s="77">
        <f t="shared" si="94"/>
        <v>11.2</v>
      </c>
      <c r="W210" s="78">
        <f t="shared" si="94"/>
        <v>11.8</v>
      </c>
      <c r="X210" s="79">
        <f t="shared" si="94"/>
        <v>11.8</v>
      </c>
    </row>
    <row r="211" spans="1:24" ht="13.5" customHeight="1" x14ac:dyDescent="0.2">
      <c r="A211" s="270" t="str">
        <f>A188</f>
        <v>自営業（n = 123 ）　</v>
      </c>
      <c r="B211" s="101">
        <f t="shared" ref="B211:L211" si="95">B188</f>
        <v>123</v>
      </c>
      <c r="C211" s="117">
        <f t="shared" si="95"/>
        <v>20</v>
      </c>
      <c r="D211" s="118">
        <f t="shared" si="95"/>
        <v>27</v>
      </c>
      <c r="E211" s="118">
        <f t="shared" si="95"/>
        <v>12</v>
      </c>
      <c r="F211" s="118">
        <f t="shared" si="95"/>
        <v>14</v>
      </c>
      <c r="G211" s="118">
        <f t="shared" si="95"/>
        <v>11</v>
      </c>
      <c r="H211" s="118">
        <f t="shared" si="95"/>
        <v>18</v>
      </c>
      <c r="I211" s="128">
        <f t="shared" si="95"/>
        <v>11</v>
      </c>
      <c r="J211" s="118">
        <f t="shared" si="95"/>
        <v>12</v>
      </c>
      <c r="K211" s="128">
        <f t="shared" si="95"/>
        <v>9</v>
      </c>
      <c r="L211" s="119">
        <f t="shared" si="95"/>
        <v>13</v>
      </c>
      <c r="M211" s="21"/>
      <c r="N211" s="83" t="str">
        <f>A215</f>
        <v>正規の従業員・職員（n = 403 ）　</v>
      </c>
      <c r="O211" s="76">
        <f t="shared" ref="O211:X211" si="96">C216</f>
        <v>24.3</v>
      </c>
      <c r="P211" s="77">
        <f t="shared" si="96"/>
        <v>22.3</v>
      </c>
      <c r="Q211" s="77">
        <f t="shared" si="96"/>
        <v>15.4</v>
      </c>
      <c r="R211" s="77">
        <f t="shared" si="96"/>
        <v>16.600000000000001</v>
      </c>
      <c r="S211" s="243">
        <f t="shared" si="96"/>
        <v>22.6</v>
      </c>
      <c r="T211" s="97">
        <f t="shared" si="96"/>
        <v>12.7</v>
      </c>
      <c r="U211" s="77">
        <f t="shared" si="96"/>
        <v>14.6</v>
      </c>
      <c r="V211" s="77">
        <f t="shared" si="96"/>
        <v>10.4</v>
      </c>
      <c r="W211" s="78">
        <f t="shared" si="96"/>
        <v>13.6</v>
      </c>
      <c r="X211" s="79">
        <f t="shared" si="96"/>
        <v>8.9</v>
      </c>
    </row>
    <row r="212" spans="1:24" ht="13.5" customHeight="1" x14ac:dyDescent="0.2">
      <c r="A212" s="271"/>
      <c r="B212" s="102">
        <f t="shared" ref="B212:L212" si="97">B189</f>
        <v>100</v>
      </c>
      <c r="C212" s="113">
        <f t="shared" si="97"/>
        <v>16.3</v>
      </c>
      <c r="D212" s="114">
        <f t="shared" si="97"/>
        <v>22</v>
      </c>
      <c r="E212" s="114">
        <f t="shared" si="97"/>
        <v>9.8000000000000007</v>
      </c>
      <c r="F212" s="114">
        <f t="shared" si="97"/>
        <v>11.4</v>
      </c>
      <c r="G212" s="114">
        <f t="shared" si="97"/>
        <v>8.9</v>
      </c>
      <c r="H212" s="114">
        <f t="shared" si="97"/>
        <v>14.6</v>
      </c>
      <c r="I212" s="115">
        <f t="shared" si="97"/>
        <v>8.9</v>
      </c>
      <c r="J212" s="114">
        <f t="shared" si="97"/>
        <v>9.8000000000000007</v>
      </c>
      <c r="K212" s="115">
        <f t="shared" si="97"/>
        <v>7.3</v>
      </c>
      <c r="L212" s="116">
        <f t="shared" si="97"/>
        <v>10.6</v>
      </c>
      <c r="M212" s="21"/>
      <c r="N212" s="83" t="str">
        <f>A217</f>
        <v>パートタイム・アルバイト・派遣（n = 310 ）　</v>
      </c>
      <c r="O212" s="76">
        <f t="shared" ref="O212:X212" si="98">C218</f>
        <v>21</v>
      </c>
      <c r="P212" s="77">
        <f t="shared" si="98"/>
        <v>19.399999999999999</v>
      </c>
      <c r="Q212" s="77">
        <f t="shared" si="98"/>
        <v>20.3</v>
      </c>
      <c r="R212" s="77">
        <f t="shared" si="98"/>
        <v>19.399999999999999</v>
      </c>
      <c r="S212" s="243">
        <f t="shared" si="98"/>
        <v>19.7</v>
      </c>
      <c r="T212" s="97">
        <f t="shared" si="98"/>
        <v>12.6</v>
      </c>
      <c r="U212" s="77">
        <f t="shared" si="98"/>
        <v>11</v>
      </c>
      <c r="V212" s="77">
        <f t="shared" si="98"/>
        <v>13.9</v>
      </c>
      <c r="W212" s="78">
        <f t="shared" si="98"/>
        <v>12.3</v>
      </c>
      <c r="X212" s="79">
        <f t="shared" si="98"/>
        <v>9</v>
      </c>
    </row>
    <row r="213" spans="1:24" ht="13.5" customHeight="1" x14ac:dyDescent="0.2">
      <c r="A213" s="270" t="str">
        <f t="shared" ref="A213:L213" si="99">A192</f>
        <v>会社・団体役員（n = 161 ）　</v>
      </c>
      <c r="B213" s="101">
        <f t="shared" si="99"/>
        <v>161</v>
      </c>
      <c r="C213" s="117">
        <f t="shared" si="99"/>
        <v>30</v>
      </c>
      <c r="D213" s="118">
        <f t="shared" si="99"/>
        <v>44</v>
      </c>
      <c r="E213" s="118">
        <f t="shared" si="99"/>
        <v>26</v>
      </c>
      <c r="F213" s="118">
        <f t="shared" si="99"/>
        <v>23</v>
      </c>
      <c r="G213" s="118">
        <f t="shared" si="99"/>
        <v>27</v>
      </c>
      <c r="H213" s="118">
        <f t="shared" si="99"/>
        <v>14</v>
      </c>
      <c r="I213" s="128">
        <f t="shared" si="99"/>
        <v>23</v>
      </c>
      <c r="J213" s="118">
        <f t="shared" si="99"/>
        <v>18</v>
      </c>
      <c r="K213" s="128">
        <f t="shared" si="99"/>
        <v>19</v>
      </c>
      <c r="L213" s="119">
        <f t="shared" si="99"/>
        <v>19</v>
      </c>
      <c r="N213" s="83" t="str">
        <f>A219</f>
        <v>家事従事（n = 165 ）　</v>
      </c>
      <c r="O213" s="76">
        <f t="shared" ref="O213:X213" si="100">C220</f>
        <v>24.8</v>
      </c>
      <c r="P213" s="77">
        <f t="shared" si="100"/>
        <v>20</v>
      </c>
      <c r="Q213" s="77">
        <f t="shared" si="100"/>
        <v>16.399999999999999</v>
      </c>
      <c r="R213" s="77">
        <f t="shared" si="100"/>
        <v>17.600000000000001</v>
      </c>
      <c r="S213" s="243">
        <f t="shared" si="100"/>
        <v>13.9</v>
      </c>
      <c r="T213" s="97">
        <f t="shared" si="100"/>
        <v>15.2</v>
      </c>
      <c r="U213" s="77">
        <f t="shared" si="100"/>
        <v>6.7</v>
      </c>
      <c r="V213" s="77">
        <f t="shared" si="100"/>
        <v>13.3</v>
      </c>
      <c r="W213" s="78">
        <f t="shared" si="100"/>
        <v>7.3</v>
      </c>
      <c r="X213" s="79">
        <f t="shared" si="100"/>
        <v>10.3</v>
      </c>
    </row>
    <row r="214" spans="1:24" ht="13.5" customHeight="1" x14ac:dyDescent="0.2">
      <c r="A214" s="271"/>
      <c r="B214" s="102">
        <f t="shared" ref="B214:L214" si="101">B193</f>
        <v>100</v>
      </c>
      <c r="C214" s="113">
        <f t="shared" si="101"/>
        <v>18.600000000000001</v>
      </c>
      <c r="D214" s="114">
        <f t="shared" si="101"/>
        <v>27.3</v>
      </c>
      <c r="E214" s="114">
        <f t="shared" si="101"/>
        <v>16.100000000000001</v>
      </c>
      <c r="F214" s="114">
        <f t="shared" si="101"/>
        <v>14.3</v>
      </c>
      <c r="G214" s="114">
        <f t="shared" si="101"/>
        <v>16.8</v>
      </c>
      <c r="H214" s="114">
        <f t="shared" si="101"/>
        <v>8.6999999999999993</v>
      </c>
      <c r="I214" s="115">
        <f t="shared" si="101"/>
        <v>14.3</v>
      </c>
      <c r="J214" s="114">
        <f t="shared" si="101"/>
        <v>11.2</v>
      </c>
      <c r="K214" s="115">
        <f t="shared" si="101"/>
        <v>11.8</v>
      </c>
      <c r="L214" s="116">
        <f t="shared" si="101"/>
        <v>11.8</v>
      </c>
      <c r="N214" s="83" t="str">
        <f>A221</f>
        <v>無職（n = 413 ）　</v>
      </c>
      <c r="O214" s="76">
        <f t="shared" ref="O214:X214" si="102">C222</f>
        <v>15.7</v>
      </c>
      <c r="P214" s="77">
        <f t="shared" si="102"/>
        <v>13.6</v>
      </c>
      <c r="Q214" s="77">
        <f t="shared" si="102"/>
        <v>22.5</v>
      </c>
      <c r="R214" s="77">
        <f t="shared" si="102"/>
        <v>18.2</v>
      </c>
      <c r="S214" s="243">
        <f t="shared" si="102"/>
        <v>5.3</v>
      </c>
      <c r="T214" s="97">
        <f t="shared" si="102"/>
        <v>13.3</v>
      </c>
      <c r="U214" s="77">
        <f t="shared" si="102"/>
        <v>9.4</v>
      </c>
      <c r="V214" s="77">
        <f t="shared" si="102"/>
        <v>9.6999999999999993</v>
      </c>
      <c r="W214" s="78">
        <f t="shared" si="102"/>
        <v>9.4</v>
      </c>
      <c r="X214" s="79">
        <f t="shared" si="102"/>
        <v>13.3</v>
      </c>
    </row>
    <row r="215" spans="1:24" ht="13.5" customHeight="1" x14ac:dyDescent="0.2">
      <c r="A215" s="270" t="str">
        <f>A194</f>
        <v>正規の従業員・職員（n = 403 ）　</v>
      </c>
      <c r="B215" s="101">
        <f t="shared" ref="B215:L215" si="103">B194</f>
        <v>403</v>
      </c>
      <c r="C215" s="117">
        <f t="shared" si="103"/>
        <v>98</v>
      </c>
      <c r="D215" s="118">
        <f t="shared" si="103"/>
        <v>90</v>
      </c>
      <c r="E215" s="118">
        <f t="shared" si="103"/>
        <v>62</v>
      </c>
      <c r="F215" s="118">
        <f t="shared" si="103"/>
        <v>67</v>
      </c>
      <c r="G215" s="118">
        <f t="shared" si="103"/>
        <v>91</v>
      </c>
      <c r="H215" s="118">
        <f t="shared" si="103"/>
        <v>51</v>
      </c>
      <c r="I215" s="128">
        <f t="shared" si="103"/>
        <v>59</v>
      </c>
      <c r="J215" s="118">
        <f t="shared" si="103"/>
        <v>42</v>
      </c>
      <c r="K215" s="128">
        <f t="shared" si="103"/>
        <v>55</v>
      </c>
      <c r="L215" s="119">
        <f t="shared" si="103"/>
        <v>36</v>
      </c>
      <c r="N215" s="82" t="str">
        <f>A223</f>
        <v>その他（n = 95 ）　</v>
      </c>
      <c r="O215" s="66">
        <f t="shared" ref="O215:X215" si="104">C224</f>
        <v>27.368421052631582</v>
      </c>
      <c r="P215" s="67">
        <f t="shared" si="104"/>
        <v>27.368421052631582</v>
      </c>
      <c r="Q215" s="67">
        <f t="shared" si="104"/>
        <v>16.842105263157894</v>
      </c>
      <c r="R215" s="67">
        <f t="shared" si="104"/>
        <v>21.052631578947366</v>
      </c>
      <c r="S215" s="242">
        <f t="shared" si="104"/>
        <v>22.105263157894736</v>
      </c>
      <c r="T215" s="95">
        <f t="shared" si="104"/>
        <v>7.3684210526315779</v>
      </c>
      <c r="U215" s="67">
        <f t="shared" si="104"/>
        <v>14.736842105263156</v>
      </c>
      <c r="V215" s="67">
        <f t="shared" si="104"/>
        <v>13.684210526315791</v>
      </c>
      <c r="W215" s="68">
        <f t="shared" si="104"/>
        <v>12.631578947368421</v>
      </c>
      <c r="X215" s="69">
        <f t="shared" si="104"/>
        <v>12.631578947368421</v>
      </c>
    </row>
    <row r="216" spans="1:24" ht="13.5" customHeight="1" x14ac:dyDescent="0.2">
      <c r="A216" s="271"/>
      <c r="B216" s="102">
        <f t="shared" ref="B216:L216" si="105">B195</f>
        <v>100</v>
      </c>
      <c r="C216" s="113">
        <f t="shared" si="105"/>
        <v>24.3</v>
      </c>
      <c r="D216" s="114">
        <f t="shared" si="105"/>
        <v>22.3</v>
      </c>
      <c r="E216" s="114">
        <f t="shared" si="105"/>
        <v>15.4</v>
      </c>
      <c r="F216" s="114">
        <f t="shared" si="105"/>
        <v>16.600000000000001</v>
      </c>
      <c r="G216" s="114">
        <f t="shared" si="105"/>
        <v>22.6</v>
      </c>
      <c r="H216" s="114">
        <f t="shared" si="105"/>
        <v>12.7</v>
      </c>
      <c r="I216" s="115">
        <f t="shared" si="105"/>
        <v>14.6</v>
      </c>
      <c r="J216" s="114">
        <f t="shared" si="105"/>
        <v>10.4</v>
      </c>
      <c r="K216" s="115">
        <f t="shared" si="105"/>
        <v>13.6</v>
      </c>
      <c r="L216" s="116">
        <f t="shared" si="105"/>
        <v>8.9</v>
      </c>
    </row>
    <row r="217" spans="1:24" ht="13.5" customHeight="1" x14ac:dyDescent="0.2">
      <c r="A217" s="270" t="str">
        <f>A196</f>
        <v>パートタイム・アルバイト・派遣（n = 310 ）　</v>
      </c>
      <c r="B217" s="101">
        <f t="shared" ref="B217:L217" si="106">B196</f>
        <v>310</v>
      </c>
      <c r="C217" s="117">
        <f t="shared" si="106"/>
        <v>65</v>
      </c>
      <c r="D217" s="118">
        <f t="shared" si="106"/>
        <v>60</v>
      </c>
      <c r="E217" s="118">
        <f t="shared" si="106"/>
        <v>63</v>
      </c>
      <c r="F217" s="118">
        <f t="shared" si="106"/>
        <v>60</v>
      </c>
      <c r="G217" s="118">
        <f t="shared" si="106"/>
        <v>61</v>
      </c>
      <c r="H217" s="118">
        <f t="shared" si="106"/>
        <v>39</v>
      </c>
      <c r="I217" s="128">
        <f t="shared" si="106"/>
        <v>34</v>
      </c>
      <c r="J217" s="118">
        <f t="shared" si="106"/>
        <v>43</v>
      </c>
      <c r="K217" s="128">
        <f t="shared" si="106"/>
        <v>38</v>
      </c>
      <c r="L217" s="119">
        <f t="shared" si="106"/>
        <v>28</v>
      </c>
    </row>
    <row r="218" spans="1:24" ht="13.5" customHeight="1" x14ac:dyDescent="0.2">
      <c r="A218" s="271"/>
      <c r="B218" s="102">
        <f t="shared" ref="B218:L218" si="107">B197</f>
        <v>100</v>
      </c>
      <c r="C218" s="113">
        <f t="shared" si="107"/>
        <v>21</v>
      </c>
      <c r="D218" s="114">
        <f t="shared" si="107"/>
        <v>19.399999999999999</v>
      </c>
      <c r="E218" s="114">
        <f t="shared" si="107"/>
        <v>20.3</v>
      </c>
      <c r="F218" s="114">
        <f t="shared" si="107"/>
        <v>19.399999999999999</v>
      </c>
      <c r="G218" s="114">
        <f t="shared" si="107"/>
        <v>19.7</v>
      </c>
      <c r="H218" s="114">
        <f t="shared" si="107"/>
        <v>12.6</v>
      </c>
      <c r="I218" s="115">
        <f t="shared" si="107"/>
        <v>11</v>
      </c>
      <c r="J218" s="114">
        <f t="shared" si="107"/>
        <v>13.9</v>
      </c>
      <c r="K218" s="115">
        <f t="shared" si="107"/>
        <v>12.3</v>
      </c>
      <c r="L218" s="116">
        <f t="shared" si="107"/>
        <v>9</v>
      </c>
    </row>
    <row r="219" spans="1:24" ht="13.5" customHeight="1" x14ac:dyDescent="0.2">
      <c r="A219" s="270" t="str">
        <f t="shared" ref="A219:L219" si="108">A200</f>
        <v>家事従事（n = 165 ）　</v>
      </c>
      <c r="B219" s="101">
        <f t="shared" si="108"/>
        <v>165</v>
      </c>
      <c r="C219" s="117">
        <f t="shared" si="108"/>
        <v>41</v>
      </c>
      <c r="D219" s="118">
        <f t="shared" si="108"/>
        <v>33</v>
      </c>
      <c r="E219" s="118">
        <f t="shared" si="108"/>
        <v>27</v>
      </c>
      <c r="F219" s="118">
        <f t="shared" si="108"/>
        <v>29</v>
      </c>
      <c r="G219" s="118">
        <f t="shared" si="108"/>
        <v>23</v>
      </c>
      <c r="H219" s="118">
        <f t="shared" si="108"/>
        <v>25</v>
      </c>
      <c r="I219" s="128">
        <f t="shared" si="108"/>
        <v>11</v>
      </c>
      <c r="J219" s="118">
        <f t="shared" si="108"/>
        <v>22</v>
      </c>
      <c r="K219" s="128">
        <f t="shared" si="108"/>
        <v>12</v>
      </c>
      <c r="L219" s="119">
        <f t="shared" si="108"/>
        <v>17</v>
      </c>
    </row>
    <row r="220" spans="1:24" ht="13.5" customHeight="1" x14ac:dyDescent="0.2">
      <c r="A220" s="271"/>
      <c r="B220" s="102">
        <f t="shared" ref="B220:L220" si="109">B201</f>
        <v>100</v>
      </c>
      <c r="C220" s="113">
        <f t="shared" si="109"/>
        <v>24.8</v>
      </c>
      <c r="D220" s="114">
        <f t="shared" si="109"/>
        <v>20</v>
      </c>
      <c r="E220" s="114">
        <f t="shared" si="109"/>
        <v>16.399999999999999</v>
      </c>
      <c r="F220" s="114">
        <f t="shared" si="109"/>
        <v>17.600000000000001</v>
      </c>
      <c r="G220" s="114">
        <f t="shared" si="109"/>
        <v>13.9</v>
      </c>
      <c r="H220" s="114">
        <f t="shared" si="109"/>
        <v>15.2</v>
      </c>
      <c r="I220" s="115">
        <f t="shared" si="109"/>
        <v>6.7</v>
      </c>
      <c r="J220" s="114">
        <f t="shared" si="109"/>
        <v>13.3</v>
      </c>
      <c r="K220" s="115">
        <f t="shared" si="109"/>
        <v>7.3</v>
      </c>
      <c r="L220" s="116">
        <f t="shared" si="109"/>
        <v>10.3</v>
      </c>
    </row>
    <row r="221" spans="1:24" ht="13.5" customHeight="1" x14ac:dyDescent="0.2">
      <c r="A221" s="270" t="str">
        <f>A202</f>
        <v>無職（n = 413 ）　</v>
      </c>
      <c r="B221" s="101">
        <f t="shared" ref="B221:L221" si="110">B202</f>
        <v>413</v>
      </c>
      <c r="C221" s="117">
        <f t="shared" si="110"/>
        <v>65</v>
      </c>
      <c r="D221" s="118">
        <f t="shared" si="110"/>
        <v>56</v>
      </c>
      <c r="E221" s="118">
        <f t="shared" si="110"/>
        <v>93</v>
      </c>
      <c r="F221" s="118">
        <f t="shared" si="110"/>
        <v>75</v>
      </c>
      <c r="G221" s="118">
        <f t="shared" si="110"/>
        <v>22</v>
      </c>
      <c r="H221" s="118">
        <f t="shared" si="110"/>
        <v>55</v>
      </c>
      <c r="I221" s="128">
        <f t="shared" si="110"/>
        <v>39</v>
      </c>
      <c r="J221" s="118">
        <f t="shared" si="110"/>
        <v>40</v>
      </c>
      <c r="K221" s="128">
        <f t="shared" si="110"/>
        <v>39</v>
      </c>
      <c r="L221" s="119">
        <f t="shared" si="110"/>
        <v>55</v>
      </c>
    </row>
    <row r="222" spans="1:24" x14ac:dyDescent="0.2">
      <c r="A222" s="271"/>
      <c r="B222" s="102">
        <f t="shared" ref="B222:L222" si="111">B203</f>
        <v>100</v>
      </c>
      <c r="C222" s="113">
        <f t="shared" si="111"/>
        <v>15.7</v>
      </c>
      <c r="D222" s="114">
        <f t="shared" si="111"/>
        <v>13.6</v>
      </c>
      <c r="E222" s="114">
        <f t="shared" si="111"/>
        <v>22.5</v>
      </c>
      <c r="F222" s="114">
        <f t="shared" si="111"/>
        <v>18.2</v>
      </c>
      <c r="G222" s="114">
        <f t="shared" si="111"/>
        <v>5.3</v>
      </c>
      <c r="H222" s="114">
        <f t="shared" si="111"/>
        <v>13.3</v>
      </c>
      <c r="I222" s="115">
        <f t="shared" si="111"/>
        <v>9.4</v>
      </c>
      <c r="J222" s="114">
        <f t="shared" si="111"/>
        <v>9.6999999999999993</v>
      </c>
      <c r="K222" s="115">
        <f t="shared" si="111"/>
        <v>9.4</v>
      </c>
      <c r="L222" s="116">
        <f t="shared" si="111"/>
        <v>13.3</v>
      </c>
    </row>
    <row r="223" spans="1:24" x14ac:dyDescent="0.2">
      <c r="A223" s="270" t="str">
        <f>'問10-1M（表）'!A223</f>
        <v>その他（n = 95 ）　</v>
      </c>
      <c r="B223" s="101">
        <f t="shared" ref="B223:L223" si="112">B190+B198+B204</f>
        <v>95</v>
      </c>
      <c r="C223" s="117">
        <f t="shared" si="112"/>
        <v>26</v>
      </c>
      <c r="D223" s="118">
        <f t="shared" si="112"/>
        <v>26</v>
      </c>
      <c r="E223" s="118">
        <f t="shared" si="112"/>
        <v>16</v>
      </c>
      <c r="F223" s="118">
        <f t="shared" si="112"/>
        <v>20</v>
      </c>
      <c r="G223" s="118">
        <f t="shared" si="112"/>
        <v>21</v>
      </c>
      <c r="H223" s="118">
        <f t="shared" si="112"/>
        <v>7</v>
      </c>
      <c r="I223" s="128">
        <f t="shared" si="112"/>
        <v>14</v>
      </c>
      <c r="J223" s="118">
        <f t="shared" si="112"/>
        <v>13</v>
      </c>
      <c r="K223" s="128">
        <f t="shared" si="112"/>
        <v>12</v>
      </c>
      <c r="L223" s="119">
        <f t="shared" si="112"/>
        <v>12</v>
      </c>
    </row>
    <row r="224" spans="1:24" x14ac:dyDescent="0.2">
      <c r="A224" s="271"/>
      <c r="B224" s="102">
        <f>B223/B209*100</f>
        <v>5.5915244261330193</v>
      </c>
      <c r="C224" s="113">
        <f t="shared" ref="C224:L224" si="113">(C223/$B$223)*100</f>
        <v>27.368421052631582</v>
      </c>
      <c r="D224" s="114">
        <f t="shared" si="113"/>
        <v>27.368421052631582</v>
      </c>
      <c r="E224" s="114">
        <f t="shared" si="113"/>
        <v>16.842105263157894</v>
      </c>
      <c r="F224" s="114">
        <f t="shared" si="113"/>
        <v>21.052631578947366</v>
      </c>
      <c r="G224" s="114">
        <f t="shared" si="113"/>
        <v>22.105263157894736</v>
      </c>
      <c r="H224" s="114">
        <f t="shared" si="113"/>
        <v>7.3684210526315779</v>
      </c>
      <c r="I224" s="115">
        <f t="shared" si="113"/>
        <v>14.736842105263156</v>
      </c>
      <c r="J224" s="114">
        <f t="shared" si="113"/>
        <v>13.684210526315791</v>
      </c>
      <c r="K224" s="115">
        <f t="shared" si="113"/>
        <v>12.631578947368421</v>
      </c>
      <c r="L224" s="116">
        <f t="shared" si="113"/>
        <v>12.631578947368421</v>
      </c>
    </row>
  </sheetData>
  <mergeCells count="89">
    <mergeCell ref="A17:A18"/>
    <mergeCell ref="A23:A24"/>
    <mergeCell ref="A25:A26"/>
    <mergeCell ref="A27:A28"/>
    <mergeCell ref="A3:A4"/>
    <mergeCell ref="A5:A6"/>
    <mergeCell ref="A7:A8"/>
    <mergeCell ref="A13:A14"/>
    <mergeCell ref="A15:A16"/>
    <mergeCell ref="A32:A33"/>
    <mergeCell ref="A34:A35"/>
    <mergeCell ref="A64:A65"/>
    <mergeCell ref="A38:A39"/>
    <mergeCell ref="A40:A41"/>
    <mergeCell ref="A42:A43"/>
    <mergeCell ref="A44:A45"/>
    <mergeCell ref="A46:A47"/>
    <mergeCell ref="A52:A53"/>
    <mergeCell ref="A54:A55"/>
    <mergeCell ref="A36:A37"/>
    <mergeCell ref="A56:A57"/>
    <mergeCell ref="A58:A59"/>
    <mergeCell ref="A60:A61"/>
    <mergeCell ref="A62:A63"/>
    <mergeCell ref="A95:A96"/>
    <mergeCell ref="A66:A67"/>
    <mergeCell ref="A72:A73"/>
    <mergeCell ref="A74:A75"/>
    <mergeCell ref="A76:A77"/>
    <mergeCell ref="A78:A79"/>
    <mergeCell ref="A111:A112"/>
    <mergeCell ref="A113:A114"/>
    <mergeCell ref="A115:A116"/>
    <mergeCell ref="A117:A118"/>
    <mergeCell ref="A80:A81"/>
    <mergeCell ref="A82:A83"/>
    <mergeCell ref="A84:A85"/>
    <mergeCell ref="A86:A87"/>
    <mergeCell ref="A91:A92"/>
    <mergeCell ref="A93:A94"/>
    <mergeCell ref="A97:A98"/>
    <mergeCell ref="A99:A100"/>
    <mergeCell ref="A101:A102"/>
    <mergeCell ref="A107:A108"/>
    <mergeCell ref="A109:A110"/>
    <mergeCell ref="A123:A124"/>
    <mergeCell ref="A125:A126"/>
    <mergeCell ref="A154:A155"/>
    <mergeCell ref="A129:A130"/>
    <mergeCell ref="A131:A132"/>
    <mergeCell ref="A133:A134"/>
    <mergeCell ref="A138:A139"/>
    <mergeCell ref="A140:A141"/>
    <mergeCell ref="A142:A143"/>
    <mergeCell ref="A144:A145"/>
    <mergeCell ref="A127:A128"/>
    <mergeCell ref="A146:A147"/>
    <mergeCell ref="A148:A149"/>
    <mergeCell ref="A150:A151"/>
    <mergeCell ref="A152:A153"/>
    <mergeCell ref="A186:A187"/>
    <mergeCell ref="A156:A157"/>
    <mergeCell ref="A162:A163"/>
    <mergeCell ref="A164:A165"/>
    <mergeCell ref="A166:A167"/>
    <mergeCell ref="A168:A169"/>
    <mergeCell ref="A198:A199"/>
    <mergeCell ref="A200:A201"/>
    <mergeCell ref="A202:A203"/>
    <mergeCell ref="A204:A205"/>
    <mergeCell ref="A170:A171"/>
    <mergeCell ref="A172:A173"/>
    <mergeCell ref="A174:A175"/>
    <mergeCell ref="A176:A177"/>
    <mergeCell ref="A178:A179"/>
    <mergeCell ref="A180:A181"/>
    <mergeCell ref="A188:A189"/>
    <mergeCell ref="A190:A191"/>
    <mergeCell ref="A192:A193"/>
    <mergeCell ref="A194:A195"/>
    <mergeCell ref="A196:A197"/>
    <mergeCell ref="A223:A224"/>
    <mergeCell ref="A209:A210"/>
    <mergeCell ref="A211:A212"/>
    <mergeCell ref="A215:A216"/>
    <mergeCell ref="A217:A218"/>
    <mergeCell ref="A219:A220"/>
    <mergeCell ref="A221:A222"/>
    <mergeCell ref="A213:A214"/>
  </mergeCells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5094-850B-4E54-9E22-DF09FFF6D1CA}">
  <sheetPr>
    <tabColor theme="4"/>
  </sheetPr>
  <dimension ref="A1:AQ336"/>
  <sheetViews>
    <sheetView zoomScaleNormal="100" workbookViewId="0"/>
  </sheetViews>
  <sheetFormatPr defaultRowHeight="13.2" x14ac:dyDescent="0.2"/>
  <sheetData>
    <row r="1" spans="1:43" x14ac:dyDescent="0.2">
      <c r="A1" s="3" t="s">
        <v>383</v>
      </c>
      <c r="B1" s="1" t="s">
        <v>382</v>
      </c>
      <c r="C1" s="7"/>
      <c r="D1" s="8"/>
      <c r="E1" s="7"/>
      <c r="F1" s="8"/>
      <c r="G1" s="7"/>
      <c r="H1" s="8"/>
      <c r="I1" s="7"/>
      <c r="J1" s="8"/>
      <c r="K1" s="7"/>
      <c r="L1" s="8"/>
      <c r="M1" s="7"/>
      <c r="N1" s="8"/>
      <c r="O1" s="7"/>
      <c r="P1" s="8"/>
      <c r="Q1" s="7"/>
      <c r="R1" s="8"/>
      <c r="S1" s="7"/>
      <c r="T1" s="8"/>
      <c r="U1" s="7"/>
      <c r="V1" s="8"/>
      <c r="W1" s="7"/>
      <c r="X1" s="8"/>
      <c r="Y1" s="7"/>
      <c r="Z1" s="8"/>
      <c r="AA1" s="7"/>
      <c r="AB1" s="8"/>
      <c r="AC1" s="7"/>
      <c r="AD1" s="8"/>
      <c r="AE1" s="7"/>
      <c r="AF1" s="8"/>
      <c r="AG1" s="7"/>
      <c r="AH1" s="8"/>
      <c r="AI1" s="7"/>
      <c r="AJ1" s="8"/>
      <c r="AK1" s="7"/>
      <c r="AL1" s="8"/>
    </row>
    <row r="2" spans="1:43" ht="43.2" x14ac:dyDescent="0.2">
      <c r="A2" s="10" t="s">
        <v>20</v>
      </c>
      <c r="B2" s="47" t="s">
        <v>3</v>
      </c>
      <c r="C2" s="48" t="s">
        <v>315</v>
      </c>
      <c r="D2" s="49" t="s">
        <v>308</v>
      </c>
      <c r="E2" s="49" t="s">
        <v>366</v>
      </c>
      <c r="F2" s="49" t="s">
        <v>306</v>
      </c>
      <c r="G2" s="49" t="s">
        <v>286</v>
      </c>
      <c r="H2" s="49" t="s">
        <v>309</v>
      </c>
      <c r="I2" s="49" t="s">
        <v>302</v>
      </c>
      <c r="J2" s="49" t="s">
        <v>312</v>
      </c>
      <c r="K2" s="49" t="s">
        <v>307</v>
      </c>
      <c r="L2" s="49" t="s">
        <v>300</v>
      </c>
      <c r="M2" s="49" t="s">
        <v>281</v>
      </c>
      <c r="N2" s="49" t="s">
        <v>313</v>
      </c>
      <c r="O2" s="49" t="s">
        <v>298</v>
      </c>
      <c r="P2" s="49" t="s">
        <v>287</v>
      </c>
      <c r="Q2" s="50" t="s">
        <v>305</v>
      </c>
      <c r="R2" s="49" t="s">
        <v>292</v>
      </c>
      <c r="S2" s="93" t="s">
        <v>291</v>
      </c>
      <c r="T2" s="93" t="s">
        <v>289</v>
      </c>
      <c r="U2" s="49" t="s">
        <v>311</v>
      </c>
      <c r="V2" s="93" t="s">
        <v>288</v>
      </c>
      <c r="W2" s="49" t="s">
        <v>280</v>
      </c>
      <c r="X2" s="49" t="s">
        <v>285</v>
      </c>
      <c r="Y2" s="49" t="s">
        <v>365</v>
      </c>
      <c r="Z2" s="49" t="s">
        <v>364</v>
      </c>
      <c r="AA2" s="49" t="s">
        <v>284</v>
      </c>
      <c r="AB2" s="49" t="s">
        <v>314</v>
      </c>
      <c r="AC2" s="49" t="s">
        <v>310</v>
      </c>
      <c r="AD2" s="49" t="s">
        <v>363</v>
      </c>
      <c r="AE2" s="49" t="s">
        <v>296</v>
      </c>
      <c r="AF2" s="49" t="s">
        <v>304</v>
      </c>
      <c r="AG2" s="49" t="s">
        <v>301</v>
      </c>
      <c r="AH2" s="49" t="s">
        <v>295</v>
      </c>
      <c r="AI2" s="49" t="s">
        <v>299</v>
      </c>
      <c r="AJ2" s="49" t="s">
        <v>373</v>
      </c>
      <c r="AK2" s="49" t="s">
        <v>282</v>
      </c>
      <c r="AL2" s="49" t="s">
        <v>361</v>
      </c>
      <c r="AM2" s="51" t="s">
        <v>0</v>
      </c>
      <c r="AN2" s="5" t="s">
        <v>117</v>
      </c>
    </row>
    <row r="3" spans="1:43" ht="13.5" customHeight="1" x14ac:dyDescent="0.2">
      <c r="A3" s="270" t="str">
        <f>'問10-2M（表）'!A3</f>
        <v>全体（n = 1,699 ）　</v>
      </c>
      <c r="B3" s="32">
        <v>1699</v>
      </c>
      <c r="C3" s="29">
        <v>487</v>
      </c>
      <c r="D3" s="30">
        <v>184</v>
      </c>
      <c r="E3" s="30">
        <v>107</v>
      </c>
      <c r="F3" s="30">
        <v>148</v>
      </c>
      <c r="G3" s="30">
        <v>209</v>
      </c>
      <c r="H3" s="30">
        <v>235</v>
      </c>
      <c r="I3" s="30">
        <v>93</v>
      </c>
      <c r="J3" s="30">
        <v>381</v>
      </c>
      <c r="K3" s="30">
        <v>110</v>
      </c>
      <c r="L3" s="30">
        <v>97</v>
      </c>
      <c r="M3" s="30">
        <v>19</v>
      </c>
      <c r="N3" s="30">
        <v>570</v>
      </c>
      <c r="O3" s="30">
        <v>171</v>
      </c>
      <c r="P3" s="30">
        <v>401</v>
      </c>
      <c r="Q3" s="30">
        <v>433</v>
      </c>
      <c r="R3" s="30">
        <v>180</v>
      </c>
      <c r="S3" s="30">
        <v>173</v>
      </c>
      <c r="T3" s="30">
        <v>66</v>
      </c>
      <c r="U3" s="30">
        <v>154</v>
      </c>
      <c r="V3" s="30">
        <v>193</v>
      </c>
      <c r="W3" s="30">
        <v>158</v>
      </c>
      <c r="X3" s="30">
        <v>116</v>
      </c>
      <c r="Y3" s="30">
        <v>120</v>
      </c>
      <c r="Z3" s="30">
        <v>130</v>
      </c>
      <c r="AA3" s="30">
        <v>55</v>
      </c>
      <c r="AB3" s="30">
        <v>229</v>
      </c>
      <c r="AC3" s="30">
        <v>118</v>
      </c>
      <c r="AD3" s="30">
        <v>63</v>
      </c>
      <c r="AE3" s="30">
        <v>302</v>
      </c>
      <c r="AF3" s="30">
        <v>80</v>
      </c>
      <c r="AG3" s="30">
        <v>187</v>
      </c>
      <c r="AH3" s="30">
        <v>44</v>
      </c>
      <c r="AI3" s="30">
        <v>48</v>
      </c>
      <c r="AJ3" s="30">
        <v>41</v>
      </c>
      <c r="AK3" s="30">
        <v>383</v>
      </c>
      <c r="AL3" s="30">
        <v>160</v>
      </c>
      <c r="AM3" s="259">
        <v>144</v>
      </c>
      <c r="AN3" s="5">
        <f>SUM(C3:AM3)</f>
        <v>6789</v>
      </c>
    </row>
    <row r="4" spans="1:43" x14ac:dyDescent="0.2">
      <c r="A4" s="271"/>
      <c r="B4" s="33">
        <v>100</v>
      </c>
      <c r="C4" s="18">
        <v>28.7</v>
      </c>
      <c r="D4" s="185">
        <v>10.8</v>
      </c>
      <c r="E4" s="185">
        <v>6.3</v>
      </c>
      <c r="F4" s="185">
        <v>8.6999999999999993</v>
      </c>
      <c r="G4" s="185">
        <v>12.3</v>
      </c>
      <c r="H4" s="185">
        <v>13.8</v>
      </c>
      <c r="I4" s="185">
        <v>5.5</v>
      </c>
      <c r="J4" s="185">
        <v>22.4</v>
      </c>
      <c r="K4" s="185">
        <v>6.5</v>
      </c>
      <c r="L4" s="185">
        <v>5.7</v>
      </c>
      <c r="M4" s="185">
        <v>1.1000000000000001</v>
      </c>
      <c r="N4" s="185">
        <v>33.5</v>
      </c>
      <c r="O4" s="185">
        <v>10.1</v>
      </c>
      <c r="P4" s="185">
        <v>23.6</v>
      </c>
      <c r="Q4" s="185">
        <v>25.5</v>
      </c>
      <c r="R4" s="185">
        <v>10.6</v>
      </c>
      <c r="S4" s="185">
        <v>10.199999999999999</v>
      </c>
      <c r="T4" s="185">
        <v>3.9</v>
      </c>
      <c r="U4" s="185">
        <v>9.1</v>
      </c>
      <c r="V4" s="185">
        <v>11.4</v>
      </c>
      <c r="W4" s="185">
        <v>9.3000000000000007</v>
      </c>
      <c r="X4" s="185">
        <v>6.8</v>
      </c>
      <c r="Y4" s="185">
        <v>7.1</v>
      </c>
      <c r="Z4" s="185">
        <v>7.7</v>
      </c>
      <c r="AA4" s="185">
        <v>3.2</v>
      </c>
      <c r="AB4" s="185">
        <v>13.5</v>
      </c>
      <c r="AC4" s="185">
        <v>6.9</v>
      </c>
      <c r="AD4" s="185">
        <v>3.7</v>
      </c>
      <c r="AE4" s="185">
        <v>17.8</v>
      </c>
      <c r="AF4" s="185">
        <v>4.7</v>
      </c>
      <c r="AG4" s="185">
        <v>11</v>
      </c>
      <c r="AH4" s="185">
        <v>2.6</v>
      </c>
      <c r="AI4" s="185">
        <v>2.8</v>
      </c>
      <c r="AJ4" s="185">
        <v>2.4</v>
      </c>
      <c r="AK4" s="185">
        <v>22.5</v>
      </c>
      <c r="AL4" s="185">
        <v>9.4</v>
      </c>
      <c r="AM4" s="186">
        <v>8.5</v>
      </c>
      <c r="AN4" s="179"/>
    </row>
    <row r="5" spans="1:43" ht="13.5" customHeight="1" x14ac:dyDescent="0.2">
      <c r="A5" s="270" t="str">
        <f>'問10-2M（表）'!A5</f>
        <v>男性（n = 743 ）　</v>
      </c>
      <c r="B5" s="32">
        <v>743</v>
      </c>
      <c r="C5" s="258">
        <v>220</v>
      </c>
      <c r="D5" s="257">
        <v>87</v>
      </c>
      <c r="E5" s="257">
        <v>55</v>
      </c>
      <c r="F5" s="257">
        <v>81</v>
      </c>
      <c r="G5" s="257">
        <v>100</v>
      </c>
      <c r="H5" s="257">
        <v>103</v>
      </c>
      <c r="I5" s="257">
        <v>43</v>
      </c>
      <c r="J5" s="257">
        <v>168</v>
      </c>
      <c r="K5" s="257">
        <v>47</v>
      </c>
      <c r="L5" s="257">
        <v>31</v>
      </c>
      <c r="M5" s="257">
        <v>10</v>
      </c>
      <c r="N5" s="257">
        <v>254</v>
      </c>
      <c r="O5" s="257">
        <v>82</v>
      </c>
      <c r="P5" s="257">
        <v>180</v>
      </c>
      <c r="Q5" s="257">
        <v>186</v>
      </c>
      <c r="R5" s="257">
        <v>88</v>
      </c>
      <c r="S5" s="257">
        <v>93</v>
      </c>
      <c r="T5" s="257">
        <v>37</v>
      </c>
      <c r="U5" s="257">
        <v>66</v>
      </c>
      <c r="V5" s="257">
        <v>72</v>
      </c>
      <c r="W5" s="257">
        <v>60</v>
      </c>
      <c r="X5" s="257">
        <v>45</v>
      </c>
      <c r="Y5" s="257">
        <v>32</v>
      </c>
      <c r="Z5" s="257">
        <v>66</v>
      </c>
      <c r="AA5" s="257">
        <v>26</v>
      </c>
      <c r="AB5" s="257">
        <v>122</v>
      </c>
      <c r="AC5" s="257">
        <v>68</v>
      </c>
      <c r="AD5" s="257">
        <v>29</v>
      </c>
      <c r="AE5" s="257">
        <v>132</v>
      </c>
      <c r="AF5" s="257">
        <v>43</v>
      </c>
      <c r="AG5" s="257">
        <v>65</v>
      </c>
      <c r="AH5" s="257">
        <v>25</v>
      </c>
      <c r="AI5" s="257">
        <v>23</v>
      </c>
      <c r="AJ5" s="257">
        <v>25</v>
      </c>
      <c r="AK5" s="257">
        <v>169</v>
      </c>
      <c r="AL5" s="257">
        <v>86</v>
      </c>
      <c r="AM5" s="256">
        <v>51</v>
      </c>
      <c r="AN5" s="5">
        <f>SUM(C5:AM5)</f>
        <v>3070</v>
      </c>
      <c r="AO5" t="str">
        <f>" 男性（n = "&amp;TEXT(B5,"#,###")&amp;"）"</f>
        <v xml:space="preserve"> 男性（n = 743）</v>
      </c>
    </row>
    <row r="6" spans="1:43" x14ac:dyDescent="0.2">
      <c r="A6" s="271"/>
      <c r="B6" s="33">
        <v>100</v>
      </c>
      <c r="C6" s="18">
        <v>29.6</v>
      </c>
      <c r="D6" s="185">
        <v>11.7</v>
      </c>
      <c r="E6" s="185">
        <v>7.4</v>
      </c>
      <c r="F6" s="185">
        <v>10.9</v>
      </c>
      <c r="G6" s="185">
        <v>13.5</v>
      </c>
      <c r="H6" s="185">
        <v>13.9</v>
      </c>
      <c r="I6" s="185">
        <v>5.8</v>
      </c>
      <c r="J6" s="185">
        <v>22.6</v>
      </c>
      <c r="K6" s="185">
        <v>6.3</v>
      </c>
      <c r="L6" s="185">
        <v>4.2</v>
      </c>
      <c r="M6" s="185">
        <v>1.3</v>
      </c>
      <c r="N6" s="185">
        <v>34.200000000000003</v>
      </c>
      <c r="O6" s="185">
        <v>11</v>
      </c>
      <c r="P6" s="185">
        <v>24.2</v>
      </c>
      <c r="Q6" s="185">
        <v>25</v>
      </c>
      <c r="R6" s="185">
        <v>11.8</v>
      </c>
      <c r="S6" s="185">
        <v>12.5</v>
      </c>
      <c r="T6" s="185">
        <v>5</v>
      </c>
      <c r="U6" s="185">
        <v>8.9</v>
      </c>
      <c r="V6" s="185">
        <v>9.6999999999999993</v>
      </c>
      <c r="W6" s="185">
        <v>8.1</v>
      </c>
      <c r="X6" s="185">
        <v>6.1</v>
      </c>
      <c r="Y6" s="185">
        <v>4.3</v>
      </c>
      <c r="Z6" s="185">
        <v>8.9</v>
      </c>
      <c r="AA6" s="185">
        <v>3.5</v>
      </c>
      <c r="AB6" s="185">
        <v>16.399999999999999</v>
      </c>
      <c r="AC6" s="185">
        <v>9.1999999999999993</v>
      </c>
      <c r="AD6" s="185">
        <v>3.9</v>
      </c>
      <c r="AE6" s="185">
        <v>17.8</v>
      </c>
      <c r="AF6" s="185">
        <v>5.8</v>
      </c>
      <c r="AG6" s="185">
        <v>8.6999999999999993</v>
      </c>
      <c r="AH6" s="185">
        <v>3.4</v>
      </c>
      <c r="AI6" s="185">
        <v>3.1</v>
      </c>
      <c r="AJ6" s="185">
        <v>3.4</v>
      </c>
      <c r="AK6" s="185">
        <v>22.7</v>
      </c>
      <c r="AL6" s="185">
        <v>11.6</v>
      </c>
      <c r="AM6" s="186">
        <v>6.9</v>
      </c>
      <c r="AN6" s="179"/>
    </row>
    <row r="7" spans="1:43" ht="13.5" customHeight="1" x14ac:dyDescent="0.2">
      <c r="A7" s="270" t="str">
        <f>'問10-2M（表）'!A7</f>
        <v>女性（n = 921 ）　</v>
      </c>
      <c r="B7" s="32">
        <v>921</v>
      </c>
      <c r="C7" s="253">
        <v>258</v>
      </c>
      <c r="D7" s="252">
        <v>95</v>
      </c>
      <c r="E7" s="252">
        <v>51</v>
      </c>
      <c r="F7" s="252">
        <v>66</v>
      </c>
      <c r="G7" s="252">
        <v>107</v>
      </c>
      <c r="H7" s="252">
        <v>130</v>
      </c>
      <c r="I7" s="252">
        <v>50</v>
      </c>
      <c r="J7" s="252">
        <v>208</v>
      </c>
      <c r="K7" s="252">
        <v>63</v>
      </c>
      <c r="L7" s="252">
        <v>65</v>
      </c>
      <c r="M7" s="252">
        <v>9</v>
      </c>
      <c r="N7" s="252">
        <v>310</v>
      </c>
      <c r="O7" s="252">
        <v>86</v>
      </c>
      <c r="P7" s="252">
        <v>216</v>
      </c>
      <c r="Q7" s="252">
        <v>241</v>
      </c>
      <c r="R7" s="252">
        <v>90</v>
      </c>
      <c r="S7" s="252">
        <v>75</v>
      </c>
      <c r="T7" s="252">
        <v>26</v>
      </c>
      <c r="U7" s="252">
        <v>86</v>
      </c>
      <c r="V7" s="252">
        <v>118</v>
      </c>
      <c r="W7" s="252">
        <v>96</v>
      </c>
      <c r="X7" s="252">
        <v>69</v>
      </c>
      <c r="Y7" s="252">
        <v>85</v>
      </c>
      <c r="Z7" s="252">
        <v>63</v>
      </c>
      <c r="AA7" s="252">
        <v>28</v>
      </c>
      <c r="AB7" s="252">
        <v>102</v>
      </c>
      <c r="AC7" s="252">
        <v>50</v>
      </c>
      <c r="AD7" s="252">
        <v>33</v>
      </c>
      <c r="AE7" s="252">
        <v>167</v>
      </c>
      <c r="AF7" s="252">
        <v>37</v>
      </c>
      <c r="AG7" s="252">
        <v>119</v>
      </c>
      <c r="AH7" s="252">
        <v>18</v>
      </c>
      <c r="AI7" s="252">
        <v>25</v>
      </c>
      <c r="AJ7" s="252">
        <v>15</v>
      </c>
      <c r="AK7" s="252">
        <v>208</v>
      </c>
      <c r="AL7" s="252">
        <v>71</v>
      </c>
      <c r="AM7" s="28">
        <v>81</v>
      </c>
      <c r="AN7" s="5">
        <f>SUM(C7:AM7)</f>
        <v>3617</v>
      </c>
      <c r="AO7" t="str">
        <f>" 女性（n = "&amp;TEXT(B7,"#,###")&amp;"）"</f>
        <v xml:space="preserve"> 女性（n = 921）</v>
      </c>
    </row>
    <row r="8" spans="1:43" x14ac:dyDescent="0.2">
      <c r="A8" s="271"/>
      <c r="B8" s="33">
        <v>100</v>
      </c>
      <c r="C8" s="249">
        <v>28</v>
      </c>
      <c r="D8" s="248">
        <v>10.3</v>
      </c>
      <c r="E8" s="248">
        <v>5.5</v>
      </c>
      <c r="F8" s="248">
        <v>7.2</v>
      </c>
      <c r="G8" s="248">
        <v>11.6</v>
      </c>
      <c r="H8" s="248">
        <v>14.1</v>
      </c>
      <c r="I8" s="248">
        <v>5.4</v>
      </c>
      <c r="J8" s="248">
        <v>22.6</v>
      </c>
      <c r="K8" s="248">
        <v>6.8</v>
      </c>
      <c r="L8" s="248">
        <v>7.1</v>
      </c>
      <c r="M8" s="248">
        <v>1</v>
      </c>
      <c r="N8" s="248">
        <v>33.700000000000003</v>
      </c>
      <c r="O8" s="248">
        <v>9.3000000000000007</v>
      </c>
      <c r="P8" s="248">
        <v>23.5</v>
      </c>
      <c r="Q8" s="248">
        <v>26.2</v>
      </c>
      <c r="R8" s="248">
        <v>9.8000000000000007</v>
      </c>
      <c r="S8" s="248">
        <v>8.1</v>
      </c>
      <c r="T8" s="248">
        <v>2.8</v>
      </c>
      <c r="U8" s="248">
        <v>9.3000000000000007</v>
      </c>
      <c r="V8" s="248">
        <v>12.8</v>
      </c>
      <c r="W8" s="248">
        <v>10.4</v>
      </c>
      <c r="X8" s="248">
        <v>7.5</v>
      </c>
      <c r="Y8" s="248">
        <v>9.1999999999999993</v>
      </c>
      <c r="Z8" s="248">
        <v>6.8</v>
      </c>
      <c r="AA8" s="248">
        <v>3</v>
      </c>
      <c r="AB8" s="248">
        <v>11.1</v>
      </c>
      <c r="AC8" s="248">
        <v>5.4</v>
      </c>
      <c r="AD8" s="248">
        <v>3.6</v>
      </c>
      <c r="AE8" s="248">
        <v>18.100000000000001</v>
      </c>
      <c r="AF8" s="248">
        <v>4</v>
      </c>
      <c r="AG8" s="248">
        <v>12.9</v>
      </c>
      <c r="AH8" s="248">
        <v>2</v>
      </c>
      <c r="AI8" s="248">
        <v>2.7</v>
      </c>
      <c r="AJ8" s="248">
        <v>1.6</v>
      </c>
      <c r="AK8" s="248">
        <v>22.6</v>
      </c>
      <c r="AL8" s="248">
        <v>7.7</v>
      </c>
      <c r="AM8" s="186">
        <v>8.8000000000000007</v>
      </c>
      <c r="AN8" s="179"/>
    </row>
    <row r="9" spans="1:43" s="254" customFormat="1" x14ac:dyDescent="0.2">
      <c r="A9" s="255"/>
      <c r="B9" s="170"/>
      <c r="C9" s="170">
        <f t="shared" ref="C9:AL9" si="0">_xlfn.RANK.EQ(C4,$C$4:$AL$4,0)</f>
        <v>2</v>
      </c>
      <c r="D9" s="170">
        <f t="shared" si="0"/>
        <v>13</v>
      </c>
      <c r="E9" s="170">
        <f t="shared" si="0"/>
        <v>26</v>
      </c>
      <c r="F9" s="170">
        <f t="shared" si="0"/>
        <v>20</v>
      </c>
      <c r="G9" s="170">
        <f t="shared" si="0"/>
        <v>10</v>
      </c>
      <c r="H9" s="170">
        <f t="shared" si="0"/>
        <v>8</v>
      </c>
      <c r="I9" s="170">
        <f t="shared" si="0"/>
        <v>28</v>
      </c>
      <c r="J9" s="170">
        <f t="shared" si="0"/>
        <v>6</v>
      </c>
      <c r="K9" s="170">
        <f t="shared" si="0"/>
        <v>25</v>
      </c>
      <c r="L9" s="170">
        <f t="shared" si="0"/>
        <v>27</v>
      </c>
      <c r="M9" s="170">
        <f t="shared" si="0"/>
        <v>36</v>
      </c>
      <c r="N9" s="170">
        <f t="shared" si="0"/>
        <v>1</v>
      </c>
      <c r="O9" s="170">
        <f t="shared" si="0"/>
        <v>16</v>
      </c>
      <c r="P9" s="170">
        <f t="shared" si="0"/>
        <v>4</v>
      </c>
      <c r="Q9" s="170">
        <f t="shared" si="0"/>
        <v>3</v>
      </c>
      <c r="R9" s="170">
        <f t="shared" si="0"/>
        <v>14</v>
      </c>
      <c r="S9" s="170">
        <f t="shared" si="0"/>
        <v>15</v>
      </c>
      <c r="T9" s="170">
        <f t="shared" si="0"/>
        <v>30</v>
      </c>
      <c r="U9" s="170">
        <f t="shared" si="0"/>
        <v>19</v>
      </c>
      <c r="V9" s="170">
        <f t="shared" si="0"/>
        <v>11</v>
      </c>
      <c r="W9" s="170">
        <f t="shared" si="0"/>
        <v>18</v>
      </c>
      <c r="X9" s="170">
        <f t="shared" si="0"/>
        <v>24</v>
      </c>
      <c r="Y9" s="170">
        <f t="shared" si="0"/>
        <v>22</v>
      </c>
      <c r="Z9" s="170">
        <f t="shared" si="0"/>
        <v>21</v>
      </c>
      <c r="AA9" s="170">
        <f t="shared" si="0"/>
        <v>32</v>
      </c>
      <c r="AB9" s="170">
        <f t="shared" si="0"/>
        <v>9</v>
      </c>
      <c r="AC9" s="170">
        <f t="shared" si="0"/>
        <v>23</v>
      </c>
      <c r="AD9" s="170">
        <f t="shared" si="0"/>
        <v>31</v>
      </c>
      <c r="AE9" s="170">
        <f t="shared" si="0"/>
        <v>7</v>
      </c>
      <c r="AF9" s="170">
        <f t="shared" si="0"/>
        <v>29</v>
      </c>
      <c r="AG9" s="170">
        <f t="shared" si="0"/>
        <v>12</v>
      </c>
      <c r="AH9" s="170">
        <f t="shared" si="0"/>
        <v>34</v>
      </c>
      <c r="AI9" s="170">
        <f t="shared" si="0"/>
        <v>33</v>
      </c>
      <c r="AJ9" s="170">
        <f t="shared" si="0"/>
        <v>35</v>
      </c>
      <c r="AK9" s="170">
        <f t="shared" si="0"/>
        <v>5</v>
      </c>
      <c r="AL9" s="170">
        <f t="shared" si="0"/>
        <v>17</v>
      </c>
      <c r="AM9" s="170"/>
      <c r="AN9" s="170"/>
      <c r="AO9" s="170"/>
      <c r="AP9" s="170"/>
      <c r="AQ9" s="170"/>
    </row>
    <row r="10" spans="1:43" s="171" customFormat="1" x14ac:dyDescent="0.2">
      <c r="A10" s="24" t="s">
        <v>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</row>
    <row r="11" spans="1:43" x14ac:dyDescent="0.2">
      <c r="A11" s="6" t="s">
        <v>4</v>
      </c>
      <c r="B11" s="38"/>
      <c r="C11" s="170">
        <v>1</v>
      </c>
      <c r="D11" s="170">
        <v>2</v>
      </c>
      <c r="E11" s="170">
        <v>3</v>
      </c>
      <c r="F11" s="170">
        <v>4</v>
      </c>
      <c r="G11" s="170">
        <v>5</v>
      </c>
      <c r="H11" s="170">
        <v>6</v>
      </c>
      <c r="I11" s="170">
        <v>7</v>
      </c>
      <c r="J11" s="170">
        <v>8</v>
      </c>
      <c r="K11" s="170">
        <v>9</v>
      </c>
      <c r="L11" s="170">
        <v>10</v>
      </c>
      <c r="M11" s="170">
        <v>11</v>
      </c>
      <c r="N11" s="170">
        <v>12</v>
      </c>
      <c r="O11" s="170">
        <v>13</v>
      </c>
      <c r="P11" s="170">
        <v>14</v>
      </c>
      <c r="Q11" s="170">
        <v>15</v>
      </c>
      <c r="R11" s="170">
        <v>16</v>
      </c>
      <c r="S11" s="170">
        <v>17</v>
      </c>
      <c r="T11" s="170">
        <v>18</v>
      </c>
      <c r="U11" s="170">
        <v>19</v>
      </c>
      <c r="V11" s="170">
        <v>20</v>
      </c>
      <c r="W11" s="170">
        <v>21</v>
      </c>
      <c r="X11" s="170">
        <v>22</v>
      </c>
      <c r="Y11" s="170">
        <v>23</v>
      </c>
      <c r="Z11" s="170">
        <v>24</v>
      </c>
      <c r="AA11" s="170">
        <v>25</v>
      </c>
      <c r="AB11" s="170">
        <v>26</v>
      </c>
      <c r="AC11" s="170">
        <v>27</v>
      </c>
      <c r="AD11" s="170">
        <v>28</v>
      </c>
      <c r="AE11" s="170">
        <v>29</v>
      </c>
      <c r="AF11" s="170">
        <v>30</v>
      </c>
      <c r="AG11" s="170">
        <v>31</v>
      </c>
      <c r="AH11" s="170">
        <v>32</v>
      </c>
      <c r="AI11" s="170">
        <v>32</v>
      </c>
      <c r="AJ11" s="173">
        <v>34</v>
      </c>
      <c r="AK11" s="173">
        <v>35</v>
      </c>
      <c r="AL11" s="173">
        <v>36</v>
      </c>
      <c r="AM11" s="173">
        <v>37</v>
      </c>
    </row>
    <row r="12" spans="1:43" ht="64.8" x14ac:dyDescent="0.2">
      <c r="A12" s="10" t="s">
        <v>20</v>
      </c>
      <c r="B12" s="47" t="s">
        <v>3</v>
      </c>
      <c r="C12" s="48" t="s">
        <v>313</v>
      </c>
      <c r="D12" s="49" t="s">
        <v>315</v>
      </c>
      <c r="E12" s="49" t="s">
        <v>305</v>
      </c>
      <c r="F12" s="49" t="s">
        <v>287</v>
      </c>
      <c r="G12" s="203" t="s">
        <v>318</v>
      </c>
      <c r="H12" s="203" t="s">
        <v>312</v>
      </c>
      <c r="I12" s="49" t="s">
        <v>296</v>
      </c>
      <c r="J12" s="203" t="s">
        <v>309</v>
      </c>
      <c r="K12" s="49" t="s">
        <v>314</v>
      </c>
      <c r="L12" s="203" t="s">
        <v>348</v>
      </c>
      <c r="M12" s="203" t="s">
        <v>288</v>
      </c>
      <c r="N12" s="203" t="s">
        <v>301</v>
      </c>
      <c r="O12" s="203" t="s">
        <v>308</v>
      </c>
      <c r="P12" s="203" t="s">
        <v>292</v>
      </c>
      <c r="Q12" s="203" t="s">
        <v>291</v>
      </c>
      <c r="R12" s="203" t="s">
        <v>298</v>
      </c>
      <c r="S12" s="49" t="s">
        <v>290</v>
      </c>
      <c r="T12" s="203" t="s">
        <v>280</v>
      </c>
      <c r="U12" s="203" t="s">
        <v>311</v>
      </c>
      <c r="V12" s="203" t="s">
        <v>306</v>
      </c>
      <c r="W12" s="203" t="s">
        <v>294</v>
      </c>
      <c r="X12" s="203" t="s">
        <v>283</v>
      </c>
      <c r="Y12" s="203" t="s">
        <v>310</v>
      </c>
      <c r="Z12" s="203" t="s">
        <v>285</v>
      </c>
      <c r="AA12" s="203" t="s">
        <v>307</v>
      </c>
      <c r="AB12" s="203" t="s">
        <v>366</v>
      </c>
      <c r="AC12" s="203" t="s">
        <v>300</v>
      </c>
      <c r="AD12" s="203" t="s">
        <v>302</v>
      </c>
      <c r="AE12" s="203" t="s">
        <v>304</v>
      </c>
      <c r="AF12" s="203" t="s">
        <v>289</v>
      </c>
      <c r="AG12" s="203" t="s">
        <v>297</v>
      </c>
      <c r="AH12" s="203" t="s">
        <v>284</v>
      </c>
      <c r="AI12" s="203" t="s">
        <v>299</v>
      </c>
      <c r="AJ12" s="203" t="s">
        <v>295</v>
      </c>
      <c r="AK12" s="49" t="s">
        <v>369</v>
      </c>
      <c r="AL12" s="49" t="s">
        <v>281</v>
      </c>
      <c r="AM12" s="240" t="s">
        <v>0</v>
      </c>
      <c r="AN12" s="5" t="s">
        <v>117</v>
      </c>
    </row>
    <row r="13" spans="1:43" ht="13.5" customHeight="1" x14ac:dyDescent="0.2">
      <c r="A13" s="270" t="str">
        <f>A3</f>
        <v>全体（n = 1,699 ）　</v>
      </c>
      <c r="B13" s="101">
        <f>B3</f>
        <v>1699</v>
      </c>
      <c r="C13" s="109">
        <v>570</v>
      </c>
      <c r="D13" s="110">
        <v>487</v>
      </c>
      <c r="E13" s="110">
        <v>433</v>
      </c>
      <c r="F13" s="110">
        <v>401</v>
      </c>
      <c r="G13" s="110">
        <v>383</v>
      </c>
      <c r="H13" s="110">
        <v>381</v>
      </c>
      <c r="I13" s="110">
        <v>302</v>
      </c>
      <c r="J13" s="110">
        <v>235</v>
      </c>
      <c r="K13" s="110">
        <v>229</v>
      </c>
      <c r="L13" s="110">
        <v>209</v>
      </c>
      <c r="M13" s="110">
        <v>193</v>
      </c>
      <c r="N13" s="110">
        <v>187</v>
      </c>
      <c r="O13" s="110">
        <v>184</v>
      </c>
      <c r="P13" s="110">
        <v>180</v>
      </c>
      <c r="Q13" s="110">
        <v>173</v>
      </c>
      <c r="R13" s="111">
        <v>171</v>
      </c>
      <c r="S13" s="110">
        <v>160</v>
      </c>
      <c r="T13" s="110">
        <v>158</v>
      </c>
      <c r="U13" s="110">
        <v>154</v>
      </c>
      <c r="V13" s="142">
        <v>148</v>
      </c>
      <c r="W13" s="110">
        <v>130</v>
      </c>
      <c r="X13" s="110">
        <v>120</v>
      </c>
      <c r="Y13" s="110">
        <v>118</v>
      </c>
      <c r="Z13" s="110">
        <v>116</v>
      </c>
      <c r="AA13" s="110">
        <v>110</v>
      </c>
      <c r="AB13" s="110">
        <v>107</v>
      </c>
      <c r="AC13" s="110">
        <v>97</v>
      </c>
      <c r="AD13" s="110">
        <v>93</v>
      </c>
      <c r="AE13" s="110">
        <v>80</v>
      </c>
      <c r="AF13" s="110">
        <v>66</v>
      </c>
      <c r="AG13" s="110">
        <v>63</v>
      </c>
      <c r="AH13" s="110">
        <v>55</v>
      </c>
      <c r="AI13" s="110">
        <v>48</v>
      </c>
      <c r="AJ13" s="110">
        <v>44</v>
      </c>
      <c r="AK13" s="110">
        <v>41</v>
      </c>
      <c r="AL13" s="110">
        <v>19</v>
      </c>
      <c r="AM13" s="112">
        <v>144</v>
      </c>
      <c r="AN13" s="5">
        <f>SUM(C13:AM13)</f>
        <v>6789</v>
      </c>
    </row>
    <row r="14" spans="1:43" x14ac:dyDescent="0.2">
      <c r="A14" s="271"/>
      <c r="B14" s="102">
        <f>B4</f>
        <v>100</v>
      </c>
      <c r="C14" s="113">
        <v>33.5</v>
      </c>
      <c r="D14" s="114">
        <v>28.7</v>
      </c>
      <c r="E14" s="114">
        <v>25.5</v>
      </c>
      <c r="F14" s="114">
        <v>23.6</v>
      </c>
      <c r="G14" s="114">
        <v>22.5</v>
      </c>
      <c r="H14" s="114">
        <v>22.4</v>
      </c>
      <c r="I14" s="114">
        <v>17.8</v>
      </c>
      <c r="J14" s="114">
        <v>13.8</v>
      </c>
      <c r="K14" s="114">
        <v>13.5</v>
      </c>
      <c r="L14" s="114">
        <v>12.3</v>
      </c>
      <c r="M14" s="114">
        <v>11.4</v>
      </c>
      <c r="N14" s="114">
        <v>11</v>
      </c>
      <c r="O14" s="114">
        <v>10.8</v>
      </c>
      <c r="P14" s="114">
        <v>10.6</v>
      </c>
      <c r="Q14" s="114">
        <v>10.199999999999999</v>
      </c>
      <c r="R14" s="115">
        <v>10.1</v>
      </c>
      <c r="S14" s="114">
        <v>9.4</v>
      </c>
      <c r="T14" s="114">
        <v>9.3000000000000007</v>
      </c>
      <c r="U14" s="114">
        <v>9.1</v>
      </c>
      <c r="V14" s="130">
        <v>8.6999999999999993</v>
      </c>
      <c r="W14" s="114">
        <v>7.7</v>
      </c>
      <c r="X14" s="114">
        <v>7.1</v>
      </c>
      <c r="Y14" s="114">
        <v>6.9</v>
      </c>
      <c r="Z14" s="114">
        <v>6.8</v>
      </c>
      <c r="AA14" s="114">
        <v>6.5</v>
      </c>
      <c r="AB14" s="114">
        <v>6.3</v>
      </c>
      <c r="AC14" s="114">
        <v>5.7</v>
      </c>
      <c r="AD14" s="114">
        <v>5.5</v>
      </c>
      <c r="AE14" s="114">
        <v>4.7</v>
      </c>
      <c r="AF14" s="114">
        <v>3.9</v>
      </c>
      <c r="AG14" s="114">
        <v>3.7</v>
      </c>
      <c r="AH14" s="114">
        <v>3.2</v>
      </c>
      <c r="AI14" s="114">
        <v>2.8</v>
      </c>
      <c r="AJ14" s="114">
        <v>2.6</v>
      </c>
      <c r="AK14" s="114">
        <v>2.4</v>
      </c>
      <c r="AL14" s="114">
        <v>1.1000000000000001</v>
      </c>
      <c r="AM14" s="116">
        <v>8.5</v>
      </c>
      <c r="AN14" s="179"/>
    </row>
    <row r="15" spans="1:43" ht="13.5" customHeight="1" x14ac:dyDescent="0.2">
      <c r="A15" s="270" t="str">
        <f>A5</f>
        <v>男性（n = 743 ）　</v>
      </c>
      <c r="B15" s="101">
        <f>B5</f>
        <v>743</v>
      </c>
      <c r="C15" s="109">
        <v>254</v>
      </c>
      <c r="D15" s="110">
        <v>220</v>
      </c>
      <c r="E15" s="110">
        <v>186</v>
      </c>
      <c r="F15" s="110">
        <v>180</v>
      </c>
      <c r="G15" s="110">
        <v>169</v>
      </c>
      <c r="H15" s="110">
        <v>168</v>
      </c>
      <c r="I15" s="110">
        <v>132</v>
      </c>
      <c r="J15" s="110">
        <v>103</v>
      </c>
      <c r="K15" s="110">
        <v>122</v>
      </c>
      <c r="L15" s="110">
        <v>100</v>
      </c>
      <c r="M15" s="110">
        <v>72</v>
      </c>
      <c r="N15" s="110">
        <v>65</v>
      </c>
      <c r="O15" s="110">
        <v>87</v>
      </c>
      <c r="P15" s="110">
        <v>88</v>
      </c>
      <c r="Q15" s="110">
        <v>93</v>
      </c>
      <c r="R15" s="111">
        <v>82</v>
      </c>
      <c r="S15" s="110">
        <v>86</v>
      </c>
      <c r="T15" s="110">
        <v>60</v>
      </c>
      <c r="U15" s="110">
        <v>66</v>
      </c>
      <c r="V15" s="142">
        <v>81</v>
      </c>
      <c r="W15" s="110">
        <v>66</v>
      </c>
      <c r="X15" s="110">
        <v>32</v>
      </c>
      <c r="Y15" s="110">
        <v>68</v>
      </c>
      <c r="Z15" s="110">
        <v>45</v>
      </c>
      <c r="AA15" s="110">
        <v>47</v>
      </c>
      <c r="AB15" s="110">
        <v>55</v>
      </c>
      <c r="AC15" s="110">
        <v>31</v>
      </c>
      <c r="AD15" s="110">
        <v>43</v>
      </c>
      <c r="AE15" s="110">
        <v>43</v>
      </c>
      <c r="AF15" s="110">
        <v>37</v>
      </c>
      <c r="AG15" s="110">
        <v>29</v>
      </c>
      <c r="AH15" s="110">
        <v>26</v>
      </c>
      <c r="AI15" s="110">
        <v>23</v>
      </c>
      <c r="AJ15" s="110">
        <v>25</v>
      </c>
      <c r="AK15" s="110">
        <v>25</v>
      </c>
      <c r="AL15" s="110">
        <v>10</v>
      </c>
      <c r="AM15" s="112">
        <v>51</v>
      </c>
      <c r="AN15" s="5">
        <f>SUM(C15:AM15)</f>
        <v>3070</v>
      </c>
    </row>
    <row r="16" spans="1:43" x14ac:dyDescent="0.2">
      <c r="A16" s="271"/>
      <c r="B16" s="102">
        <f>B6</f>
        <v>100</v>
      </c>
      <c r="C16" s="113">
        <v>34.200000000000003</v>
      </c>
      <c r="D16" s="114">
        <v>29.6</v>
      </c>
      <c r="E16" s="114">
        <v>25</v>
      </c>
      <c r="F16" s="114">
        <v>24.2</v>
      </c>
      <c r="G16" s="114">
        <v>22.7</v>
      </c>
      <c r="H16" s="114">
        <v>22.6</v>
      </c>
      <c r="I16" s="114">
        <v>17.8</v>
      </c>
      <c r="J16" s="114">
        <v>13.9</v>
      </c>
      <c r="K16" s="114">
        <v>16.399999999999999</v>
      </c>
      <c r="L16" s="114">
        <v>13.5</v>
      </c>
      <c r="M16" s="114">
        <v>9.6999999999999993</v>
      </c>
      <c r="N16" s="114">
        <v>8.6999999999999993</v>
      </c>
      <c r="O16" s="114">
        <v>11.7</v>
      </c>
      <c r="P16" s="114">
        <v>11.8</v>
      </c>
      <c r="Q16" s="114">
        <v>12.5</v>
      </c>
      <c r="R16" s="115">
        <v>11</v>
      </c>
      <c r="S16" s="114">
        <v>11.6</v>
      </c>
      <c r="T16" s="114">
        <v>8.1</v>
      </c>
      <c r="U16" s="114">
        <v>8.9</v>
      </c>
      <c r="V16" s="130">
        <v>10.9</v>
      </c>
      <c r="W16" s="114">
        <v>8.9</v>
      </c>
      <c r="X16" s="114">
        <v>4.3</v>
      </c>
      <c r="Y16" s="114">
        <v>9.1999999999999993</v>
      </c>
      <c r="Z16" s="114">
        <v>6.1</v>
      </c>
      <c r="AA16" s="114">
        <v>6.3</v>
      </c>
      <c r="AB16" s="114">
        <v>7.4</v>
      </c>
      <c r="AC16" s="114">
        <v>4.2</v>
      </c>
      <c r="AD16" s="114">
        <v>5.8</v>
      </c>
      <c r="AE16" s="114">
        <v>5.8</v>
      </c>
      <c r="AF16" s="114">
        <v>5</v>
      </c>
      <c r="AG16" s="114">
        <v>3.9</v>
      </c>
      <c r="AH16" s="114">
        <v>3.5</v>
      </c>
      <c r="AI16" s="114">
        <v>3.1</v>
      </c>
      <c r="AJ16" s="114">
        <v>3.4</v>
      </c>
      <c r="AK16" s="114">
        <v>3.4</v>
      </c>
      <c r="AL16" s="114">
        <v>1.3</v>
      </c>
      <c r="AM16" s="116">
        <v>6.9</v>
      </c>
      <c r="AN16" s="179"/>
    </row>
    <row r="17" spans="1:40" ht="13.5" customHeight="1" x14ac:dyDescent="0.2">
      <c r="A17" s="270" t="str">
        <f>A7</f>
        <v>女性（n = 921 ）　</v>
      </c>
      <c r="B17" s="101">
        <f>B7</f>
        <v>921</v>
      </c>
      <c r="C17" s="109">
        <v>310</v>
      </c>
      <c r="D17" s="110">
        <v>258</v>
      </c>
      <c r="E17" s="110">
        <v>241</v>
      </c>
      <c r="F17" s="110">
        <v>216</v>
      </c>
      <c r="G17" s="110">
        <v>208</v>
      </c>
      <c r="H17" s="110">
        <v>208</v>
      </c>
      <c r="I17" s="110">
        <v>167</v>
      </c>
      <c r="J17" s="110">
        <v>130</v>
      </c>
      <c r="K17" s="110">
        <v>102</v>
      </c>
      <c r="L17" s="110">
        <v>107</v>
      </c>
      <c r="M17" s="110">
        <v>118</v>
      </c>
      <c r="N17" s="110">
        <v>119</v>
      </c>
      <c r="O17" s="110">
        <v>95</v>
      </c>
      <c r="P17" s="110">
        <v>90</v>
      </c>
      <c r="Q17" s="110">
        <v>75</v>
      </c>
      <c r="R17" s="111">
        <v>86</v>
      </c>
      <c r="S17" s="110">
        <v>71</v>
      </c>
      <c r="T17" s="110">
        <v>96</v>
      </c>
      <c r="U17" s="110">
        <v>86</v>
      </c>
      <c r="V17" s="142">
        <v>66</v>
      </c>
      <c r="W17" s="110">
        <v>63</v>
      </c>
      <c r="X17" s="110">
        <v>85</v>
      </c>
      <c r="Y17" s="110">
        <v>50</v>
      </c>
      <c r="Z17" s="110">
        <v>69</v>
      </c>
      <c r="AA17" s="110">
        <v>63</v>
      </c>
      <c r="AB17" s="110">
        <v>51</v>
      </c>
      <c r="AC17" s="110">
        <v>65</v>
      </c>
      <c r="AD17" s="110">
        <v>50</v>
      </c>
      <c r="AE17" s="110">
        <v>37</v>
      </c>
      <c r="AF17" s="110">
        <v>26</v>
      </c>
      <c r="AG17" s="110">
        <v>33</v>
      </c>
      <c r="AH17" s="110">
        <v>28</v>
      </c>
      <c r="AI17" s="110">
        <v>25</v>
      </c>
      <c r="AJ17" s="110">
        <v>18</v>
      </c>
      <c r="AK17" s="110">
        <v>15</v>
      </c>
      <c r="AL17" s="110">
        <v>9</v>
      </c>
      <c r="AM17" s="112">
        <v>81</v>
      </c>
      <c r="AN17" s="5">
        <f>SUM(C17:AM17)</f>
        <v>3617</v>
      </c>
    </row>
    <row r="18" spans="1:40" x14ac:dyDescent="0.2">
      <c r="A18" s="271"/>
      <c r="B18" s="102">
        <f>B8</f>
        <v>100</v>
      </c>
      <c r="C18" s="113">
        <v>33.700000000000003</v>
      </c>
      <c r="D18" s="114">
        <v>28</v>
      </c>
      <c r="E18" s="114">
        <v>26.2</v>
      </c>
      <c r="F18" s="114">
        <v>23.5</v>
      </c>
      <c r="G18" s="114">
        <v>22.6</v>
      </c>
      <c r="H18" s="114">
        <v>22.6</v>
      </c>
      <c r="I18" s="114">
        <v>18.100000000000001</v>
      </c>
      <c r="J18" s="114">
        <v>14.1</v>
      </c>
      <c r="K18" s="114">
        <v>11.1</v>
      </c>
      <c r="L18" s="114">
        <v>11.6</v>
      </c>
      <c r="M18" s="114">
        <v>12.8</v>
      </c>
      <c r="N18" s="114">
        <v>12.9</v>
      </c>
      <c r="O18" s="114">
        <v>10.3</v>
      </c>
      <c r="P18" s="114">
        <v>9.8000000000000007</v>
      </c>
      <c r="Q18" s="114">
        <v>8.1</v>
      </c>
      <c r="R18" s="115">
        <v>9.3000000000000007</v>
      </c>
      <c r="S18" s="114">
        <v>7.7</v>
      </c>
      <c r="T18" s="114">
        <v>10.4</v>
      </c>
      <c r="U18" s="114">
        <v>9.3000000000000007</v>
      </c>
      <c r="V18" s="130">
        <v>7.2</v>
      </c>
      <c r="W18" s="114">
        <v>6.8</v>
      </c>
      <c r="X18" s="114">
        <v>9.1999999999999993</v>
      </c>
      <c r="Y18" s="114">
        <v>5.4</v>
      </c>
      <c r="Z18" s="114">
        <v>7.5</v>
      </c>
      <c r="AA18" s="114">
        <v>6.8</v>
      </c>
      <c r="AB18" s="114">
        <v>5.5</v>
      </c>
      <c r="AC18" s="114">
        <v>7.1</v>
      </c>
      <c r="AD18" s="114">
        <v>5.4</v>
      </c>
      <c r="AE18" s="114">
        <v>4</v>
      </c>
      <c r="AF18" s="114">
        <v>2.8</v>
      </c>
      <c r="AG18" s="114">
        <v>3.6</v>
      </c>
      <c r="AH18" s="114">
        <v>3</v>
      </c>
      <c r="AI18" s="114">
        <v>2.7</v>
      </c>
      <c r="AJ18" s="114">
        <v>2</v>
      </c>
      <c r="AK18" s="114">
        <v>1.6</v>
      </c>
      <c r="AL18" s="114">
        <v>1</v>
      </c>
      <c r="AM18" s="116">
        <v>8.8000000000000007</v>
      </c>
      <c r="AN18" s="179"/>
    </row>
    <row r="19" spans="1:40" s="171" customFormat="1" x14ac:dyDescent="0.2">
      <c r="A19" s="172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3"/>
      <c r="AK19" s="173"/>
      <c r="AL19" s="173"/>
      <c r="AM19" s="173"/>
      <c r="AN19" s="170"/>
    </row>
    <row r="20" spans="1:40" x14ac:dyDescent="0.2">
      <c r="A20" s="24" t="s">
        <v>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40" x14ac:dyDescent="0.2">
      <c r="A21" s="6" t="s">
        <v>354</v>
      </c>
      <c r="B21" s="4"/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O21" s="160">
        <v>1</v>
      </c>
      <c r="P21" s="160">
        <v>2</v>
      </c>
      <c r="Q21" s="160">
        <v>3</v>
      </c>
      <c r="R21" s="160">
        <v>4</v>
      </c>
      <c r="S21" s="160">
        <v>5</v>
      </c>
      <c r="T21" s="160">
        <v>6</v>
      </c>
      <c r="U21" s="160">
        <v>7</v>
      </c>
      <c r="V21" s="160">
        <v>8</v>
      </c>
      <c r="W21" s="160">
        <v>9</v>
      </c>
      <c r="X21" s="160">
        <v>10</v>
      </c>
    </row>
    <row r="22" spans="1:40" ht="32.4" x14ac:dyDescent="0.2">
      <c r="A22" s="10" t="str">
        <f>A2</f>
        <v>【性別】</v>
      </c>
      <c r="B22" s="47" t="str">
        <f>B2</f>
        <v>調査数</v>
      </c>
      <c r="C22" s="48" t="str">
        <f t="shared" ref="C22:L22" si="1">C12</f>
        <v>高齢者福祉</v>
      </c>
      <c r="D22" s="49" t="str">
        <f t="shared" si="1"/>
        <v>防災対策</v>
      </c>
      <c r="E22" s="49" t="str">
        <f t="shared" si="1"/>
        <v>子育て支援</v>
      </c>
      <c r="F22" s="49" t="str">
        <f t="shared" si="1"/>
        <v>少子化対策</v>
      </c>
      <c r="G22" s="49" t="str">
        <f t="shared" si="1"/>
        <v>若者の県内定着</v>
      </c>
      <c r="H22" s="49" t="str">
        <f t="shared" si="1"/>
        <v>地域医療の確保</v>
      </c>
      <c r="I22" s="49" t="str">
        <f t="shared" si="1"/>
        <v>公共交通の充実</v>
      </c>
      <c r="J22" s="49" t="str">
        <f t="shared" si="1"/>
        <v>防犯・交通安全対策</v>
      </c>
      <c r="K22" s="49" t="str">
        <f t="shared" si="1"/>
        <v>道路整備・維持管理</v>
      </c>
      <c r="L22" s="51" t="str">
        <f t="shared" si="1"/>
        <v>消費者保護</v>
      </c>
      <c r="M22" s="37" t="s">
        <v>32</v>
      </c>
      <c r="N22" s="10" t="str">
        <f>A22</f>
        <v>【性別】</v>
      </c>
      <c r="O22" s="48" t="str">
        <f t="shared" ref="O22:X22" si="2">C22</f>
        <v>高齢者福祉</v>
      </c>
      <c r="P22" s="49" t="str">
        <f t="shared" si="2"/>
        <v>防災対策</v>
      </c>
      <c r="Q22" s="49" t="str">
        <f t="shared" si="2"/>
        <v>子育て支援</v>
      </c>
      <c r="R22" s="49" t="str">
        <f t="shared" si="2"/>
        <v>少子化対策</v>
      </c>
      <c r="S22" s="49" t="str">
        <f t="shared" si="2"/>
        <v>若者の県内定着</v>
      </c>
      <c r="T22" s="49" t="str">
        <f t="shared" si="2"/>
        <v>地域医療の確保</v>
      </c>
      <c r="U22" s="49" t="str">
        <f t="shared" si="2"/>
        <v>公共交通の充実</v>
      </c>
      <c r="V22" s="49" t="str">
        <f t="shared" si="2"/>
        <v>防犯・交通安全対策</v>
      </c>
      <c r="W22" s="50" t="str">
        <f t="shared" si="2"/>
        <v>道路整備・維持管理</v>
      </c>
      <c r="X22" s="51" t="str">
        <f t="shared" si="2"/>
        <v>消費者保護</v>
      </c>
    </row>
    <row r="23" spans="1:40" ht="12.75" customHeight="1" x14ac:dyDescent="0.2">
      <c r="A23" s="270" t="str">
        <f>A3</f>
        <v>全体（n = 1,699 ）　</v>
      </c>
      <c r="B23" s="101">
        <f>B3</f>
        <v>1699</v>
      </c>
      <c r="C23" s="109">
        <f t="shared" ref="C23:L23" si="3">C13</f>
        <v>570</v>
      </c>
      <c r="D23" s="110">
        <f t="shared" si="3"/>
        <v>487</v>
      </c>
      <c r="E23" s="110">
        <f t="shared" si="3"/>
        <v>433</v>
      </c>
      <c r="F23" s="110">
        <f t="shared" si="3"/>
        <v>401</v>
      </c>
      <c r="G23" s="110">
        <f t="shared" si="3"/>
        <v>383</v>
      </c>
      <c r="H23" s="110">
        <f t="shared" si="3"/>
        <v>381</v>
      </c>
      <c r="I23" s="110">
        <f t="shared" si="3"/>
        <v>302</v>
      </c>
      <c r="J23" s="110">
        <f t="shared" si="3"/>
        <v>235</v>
      </c>
      <c r="K23" s="110">
        <f t="shared" si="3"/>
        <v>229</v>
      </c>
      <c r="L23" s="112">
        <f t="shared" si="3"/>
        <v>209</v>
      </c>
      <c r="N23" s="81" t="str">
        <f>A25</f>
        <v>男性（n = 743 ）　</v>
      </c>
      <c r="O23" s="62">
        <f t="shared" ref="O23:X23" si="4">C26</f>
        <v>34.200000000000003</v>
      </c>
      <c r="P23" s="63">
        <f t="shared" si="4"/>
        <v>29.6</v>
      </c>
      <c r="Q23" s="63">
        <f t="shared" si="4"/>
        <v>25</v>
      </c>
      <c r="R23" s="63">
        <f t="shared" si="4"/>
        <v>24.2</v>
      </c>
      <c r="S23" s="63">
        <f t="shared" si="4"/>
        <v>22.7</v>
      </c>
      <c r="T23" s="63">
        <f t="shared" si="4"/>
        <v>22.6</v>
      </c>
      <c r="U23" s="63">
        <f t="shared" si="4"/>
        <v>17.8</v>
      </c>
      <c r="V23" s="63">
        <f t="shared" si="4"/>
        <v>13.9</v>
      </c>
      <c r="W23" s="64">
        <f t="shared" si="4"/>
        <v>16.399999999999999</v>
      </c>
      <c r="X23" s="65">
        <f t="shared" si="4"/>
        <v>13.5</v>
      </c>
    </row>
    <row r="24" spans="1:40" ht="12.75" customHeight="1" x14ac:dyDescent="0.2">
      <c r="A24" s="271"/>
      <c r="B24" s="102">
        <f>B4</f>
        <v>100</v>
      </c>
      <c r="C24" s="113">
        <f t="shared" ref="C24:L24" si="5">C14</f>
        <v>33.5</v>
      </c>
      <c r="D24" s="114">
        <f t="shared" si="5"/>
        <v>28.7</v>
      </c>
      <c r="E24" s="114">
        <f t="shared" si="5"/>
        <v>25.5</v>
      </c>
      <c r="F24" s="114">
        <f t="shared" si="5"/>
        <v>23.6</v>
      </c>
      <c r="G24" s="114">
        <f t="shared" si="5"/>
        <v>22.5</v>
      </c>
      <c r="H24" s="114">
        <f t="shared" si="5"/>
        <v>22.4</v>
      </c>
      <c r="I24" s="114">
        <f t="shared" si="5"/>
        <v>17.8</v>
      </c>
      <c r="J24" s="114">
        <f t="shared" si="5"/>
        <v>13.8</v>
      </c>
      <c r="K24" s="114">
        <f t="shared" si="5"/>
        <v>13.5</v>
      </c>
      <c r="L24" s="116">
        <f t="shared" si="5"/>
        <v>12.3</v>
      </c>
      <c r="N24" s="82" t="str">
        <f>A27</f>
        <v>女性（n = 921 ）　</v>
      </c>
      <c r="O24" s="66">
        <f t="shared" ref="O24:X24" si="6">C28</f>
        <v>33.700000000000003</v>
      </c>
      <c r="P24" s="67">
        <f t="shared" si="6"/>
        <v>28</v>
      </c>
      <c r="Q24" s="67">
        <f t="shared" si="6"/>
        <v>26.2</v>
      </c>
      <c r="R24" s="67">
        <f t="shared" si="6"/>
        <v>23.5</v>
      </c>
      <c r="S24" s="67">
        <f t="shared" si="6"/>
        <v>22.6</v>
      </c>
      <c r="T24" s="67">
        <f t="shared" si="6"/>
        <v>22.6</v>
      </c>
      <c r="U24" s="67">
        <f t="shared" si="6"/>
        <v>18.100000000000001</v>
      </c>
      <c r="V24" s="67">
        <f t="shared" si="6"/>
        <v>14.1</v>
      </c>
      <c r="W24" s="68">
        <f t="shared" si="6"/>
        <v>11.1</v>
      </c>
      <c r="X24" s="69">
        <f t="shared" si="6"/>
        <v>11.6</v>
      </c>
    </row>
    <row r="25" spans="1:40" x14ac:dyDescent="0.2">
      <c r="A25" s="270" t="str">
        <f>A5</f>
        <v>男性（n = 743 ）　</v>
      </c>
      <c r="B25" s="101">
        <f>B5</f>
        <v>743</v>
      </c>
      <c r="C25" s="117">
        <f t="shared" ref="C25:L25" si="7">C15</f>
        <v>254</v>
      </c>
      <c r="D25" s="118">
        <f t="shared" si="7"/>
        <v>220</v>
      </c>
      <c r="E25" s="118">
        <f t="shared" si="7"/>
        <v>186</v>
      </c>
      <c r="F25" s="118">
        <f t="shared" si="7"/>
        <v>180</v>
      </c>
      <c r="G25" s="118">
        <f t="shared" si="7"/>
        <v>169</v>
      </c>
      <c r="H25" s="118">
        <f t="shared" si="7"/>
        <v>168</v>
      </c>
      <c r="I25" s="118">
        <f t="shared" si="7"/>
        <v>132</v>
      </c>
      <c r="J25" s="118">
        <f t="shared" si="7"/>
        <v>103</v>
      </c>
      <c r="K25" s="118">
        <f t="shared" si="7"/>
        <v>122</v>
      </c>
      <c r="L25" s="119">
        <f t="shared" si="7"/>
        <v>100</v>
      </c>
      <c r="O25" s="23">
        <f t="shared" ref="O25:X25" si="8">O23-O24</f>
        <v>0.5</v>
      </c>
      <c r="P25" s="23">
        <f t="shared" si="8"/>
        <v>1.6000000000000014</v>
      </c>
      <c r="Q25" s="23">
        <f t="shared" si="8"/>
        <v>-1.1999999999999993</v>
      </c>
      <c r="R25" s="23">
        <f t="shared" si="8"/>
        <v>0.69999999999999929</v>
      </c>
      <c r="S25" s="23">
        <f t="shared" si="8"/>
        <v>9.9999999999997868E-2</v>
      </c>
      <c r="T25" s="23">
        <f t="shared" si="8"/>
        <v>0</v>
      </c>
      <c r="U25" s="23">
        <f t="shared" si="8"/>
        <v>-0.30000000000000071</v>
      </c>
      <c r="V25" s="23">
        <f t="shared" si="8"/>
        <v>-0.19999999999999929</v>
      </c>
      <c r="W25" s="23">
        <f t="shared" si="8"/>
        <v>5.2999999999999989</v>
      </c>
      <c r="X25" s="23">
        <f t="shared" si="8"/>
        <v>1.9000000000000004</v>
      </c>
    </row>
    <row r="26" spans="1:40" x14ac:dyDescent="0.2">
      <c r="A26" s="271"/>
      <c r="B26" s="102">
        <f>B6</f>
        <v>100</v>
      </c>
      <c r="C26" s="113">
        <f t="shared" ref="C26:L26" si="9">C16</f>
        <v>34.200000000000003</v>
      </c>
      <c r="D26" s="114">
        <f t="shared" si="9"/>
        <v>29.6</v>
      </c>
      <c r="E26" s="114">
        <f t="shared" si="9"/>
        <v>25</v>
      </c>
      <c r="F26" s="114">
        <f t="shared" si="9"/>
        <v>24.2</v>
      </c>
      <c r="G26" s="114">
        <f t="shared" si="9"/>
        <v>22.7</v>
      </c>
      <c r="H26" s="114">
        <f t="shared" si="9"/>
        <v>22.6</v>
      </c>
      <c r="I26" s="114">
        <f t="shared" si="9"/>
        <v>17.8</v>
      </c>
      <c r="J26" s="114">
        <f t="shared" si="9"/>
        <v>13.9</v>
      </c>
      <c r="K26" s="114">
        <f t="shared" si="9"/>
        <v>16.399999999999999</v>
      </c>
      <c r="L26" s="116">
        <f t="shared" si="9"/>
        <v>13.5</v>
      </c>
    </row>
    <row r="27" spans="1:40" x14ac:dyDescent="0.2">
      <c r="A27" s="270" t="str">
        <f>A7</f>
        <v>女性（n = 921 ）　</v>
      </c>
      <c r="B27" s="101">
        <f>B7</f>
        <v>921</v>
      </c>
      <c r="C27" s="117">
        <f t="shared" ref="C27:L27" si="10">C17</f>
        <v>310</v>
      </c>
      <c r="D27" s="118">
        <f t="shared" si="10"/>
        <v>258</v>
      </c>
      <c r="E27" s="118">
        <f t="shared" si="10"/>
        <v>241</v>
      </c>
      <c r="F27" s="118">
        <f t="shared" si="10"/>
        <v>216</v>
      </c>
      <c r="G27" s="118">
        <f t="shared" si="10"/>
        <v>208</v>
      </c>
      <c r="H27" s="118">
        <f t="shared" si="10"/>
        <v>208</v>
      </c>
      <c r="I27" s="118">
        <f t="shared" si="10"/>
        <v>167</v>
      </c>
      <c r="J27" s="118">
        <f t="shared" si="10"/>
        <v>130</v>
      </c>
      <c r="K27" s="118">
        <f t="shared" si="10"/>
        <v>102</v>
      </c>
      <c r="L27" s="119">
        <f t="shared" si="10"/>
        <v>107</v>
      </c>
    </row>
    <row r="28" spans="1:40" x14ac:dyDescent="0.2">
      <c r="A28" s="271"/>
      <c r="B28" s="102">
        <f>B8</f>
        <v>100</v>
      </c>
      <c r="C28" s="113">
        <f t="shared" ref="C28:L28" si="11">C18</f>
        <v>33.700000000000003</v>
      </c>
      <c r="D28" s="114">
        <f t="shared" si="11"/>
        <v>28</v>
      </c>
      <c r="E28" s="114">
        <f t="shared" si="11"/>
        <v>26.2</v>
      </c>
      <c r="F28" s="114">
        <f t="shared" si="11"/>
        <v>23.5</v>
      </c>
      <c r="G28" s="114">
        <f t="shared" si="11"/>
        <v>22.6</v>
      </c>
      <c r="H28" s="114">
        <f t="shared" si="11"/>
        <v>22.6</v>
      </c>
      <c r="I28" s="114">
        <f t="shared" si="11"/>
        <v>18.100000000000001</v>
      </c>
      <c r="J28" s="114">
        <f t="shared" si="11"/>
        <v>14.1</v>
      </c>
      <c r="K28" s="114">
        <f t="shared" si="11"/>
        <v>11.1</v>
      </c>
      <c r="L28" s="116">
        <f t="shared" si="11"/>
        <v>11.6</v>
      </c>
    </row>
    <row r="30" spans="1:40" x14ac:dyDescent="0.2">
      <c r="A30" s="3" t="s">
        <v>381</v>
      </c>
      <c r="B30" s="1" t="str">
        <f>B1</f>
        <v>重点的に進めるべきだと思う分野</v>
      </c>
      <c r="C30" s="7"/>
      <c r="D30" s="8"/>
      <c r="E30" s="7"/>
      <c r="F30" s="8"/>
      <c r="G30" s="7"/>
      <c r="H30" s="8"/>
      <c r="I30" s="7"/>
      <c r="J30" s="8"/>
      <c r="K30" s="7"/>
      <c r="L30" s="8"/>
      <c r="M30" s="7"/>
      <c r="N30" s="8"/>
      <c r="O30" s="7"/>
      <c r="P30" s="8"/>
      <c r="Q30" s="7"/>
      <c r="R30" s="8"/>
      <c r="S30" s="7"/>
      <c r="T30" s="8"/>
      <c r="U30" s="7"/>
      <c r="V30" s="8"/>
      <c r="W30" s="7"/>
      <c r="X30" s="8"/>
      <c r="Y30" s="7"/>
      <c r="Z30" s="8"/>
      <c r="AA30" s="7"/>
      <c r="AB30" s="8"/>
      <c r="AC30" s="7"/>
      <c r="AD30" s="8"/>
      <c r="AE30" s="7"/>
      <c r="AF30" s="8"/>
      <c r="AG30" s="7"/>
      <c r="AH30" s="8"/>
      <c r="AI30" s="7"/>
      <c r="AJ30" s="8"/>
      <c r="AK30" s="7"/>
      <c r="AL30" s="8"/>
      <c r="AM30" s="7"/>
    </row>
    <row r="31" spans="1:40" ht="33.75" customHeight="1" x14ac:dyDescent="0.2">
      <c r="A31" s="10" t="s">
        <v>59</v>
      </c>
      <c r="B31" s="47" t="str">
        <f>B2</f>
        <v>調査数</v>
      </c>
      <c r="C31" s="48" t="str">
        <f t="shared" ref="C31:AL31" si="12">C2</f>
        <v>防災対策</v>
      </c>
      <c r="D31" s="49" t="str">
        <f t="shared" si="12"/>
        <v>自然環境保全</v>
      </c>
      <c r="E31" s="49" t="str">
        <f t="shared" si="12"/>
        <v>住環境保全</v>
      </c>
      <c r="F31" s="49" t="str">
        <f t="shared" si="12"/>
        <v>廃棄物対策</v>
      </c>
      <c r="G31" s="49" t="str">
        <f t="shared" si="12"/>
        <v>消費者保護</v>
      </c>
      <c r="H31" s="49" t="str">
        <f t="shared" si="12"/>
        <v>防犯・交通安全対策</v>
      </c>
      <c r="I31" s="49" t="str">
        <f t="shared" si="12"/>
        <v>地域コミュニティの活性化</v>
      </c>
      <c r="J31" s="49" t="str">
        <f t="shared" si="12"/>
        <v>地域医療の確保</v>
      </c>
      <c r="K31" s="49" t="str">
        <f t="shared" si="12"/>
        <v>健康増進</v>
      </c>
      <c r="L31" s="49" t="str">
        <f t="shared" si="12"/>
        <v>食品の安全対策</v>
      </c>
      <c r="M31" s="49" t="str">
        <f t="shared" si="12"/>
        <v>薬物対策</v>
      </c>
      <c r="N31" s="49" t="str">
        <f t="shared" si="12"/>
        <v>高齢者福祉</v>
      </c>
      <c r="O31" s="49" t="str">
        <f t="shared" si="12"/>
        <v>障がい者福祉</v>
      </c>
      <c r="P31" s="49" t="str">
        <f t="shared" si="12"/>
        <v>少子化対策</v>
      </c>
      <c r="Q31" s="49" t="str">
        <f t="shared" si="12"/>
        <v>子育て支援</v>
      </c>
      <c r="R31" s="49" t="str">
        <f t="shared" si="12"/>
        <v>中小企業支援</v>
      </c>
      <c r="S31" s="49" t="str">
        <f t="shared" si="12"/>
        <v>企業誘致</v>
      </c>
      <c r="T31" s="49" t="str">
        <f t="shared" si="12"/>
        <v>成長産業分野の振興</v>
      </c>
      <c r="U31" s="49" t="str">
        <f t="shared" si="12"/>
        <v>観光振興</v>
      </c>
      <c r="V31" s="93" t="str">
        <f t="shared" si="12"/>
        <v>就労支援</v>
      </c>
      <c r="W31" s="49" t="str">
        <f t="shared" si="12"/>
        <v>労働環境改善</v>
      </c>
      <c r="X31" s="49" t="str">
        <f t="shared" si="12"/>
        <v>様々な産業を担う人材の育成</v>
      </c>
      <c r="Y31" s="49" t="str">
        <f t="shared" si="12"/>
        <v>女性の活躍推進</v>
      </c>
      <c r="Z31" s="49" t="str">
        <f t="shared" si="12"/>
        <v>農業等振興</v>
      </c>
      <c r="AA31" s="49" t="str">
        <f t="shared" si="12"/>
        <v>林業振興</v>
      </c>
      <c r="AB31" s="49" t="str">
        <f t="shared" si="12"/>
        <v>道路整備・維持管理</v>
      </c>
      <c r="AC31" s="49" t="str">
        <f t="shared" si="12"/>
        <v>河川整備・維持管理</v>
      </c>
      <c r="AD31" s="49" t="str">
        <f t="shared" si="12"/>
        <v>砂防対策</v>
      </c>
      <c r="AE31" s="49" t="str">
        <f t="shared" si="12"/>
        <v>公共交通の充実</v>
      </c>
      <c r="AF31" s="49" t="str">
        <f t="shared" si="12"/>
        <v>公園整備</v>
      </c>
      <c r="AG31" s="49" t="str">
        <f t="shared" si="12"/>
        <v>学校教育の充実</v>
      </c>
      <c r="AH31" s="49" t="str">
        <f t="shared" si="12"/>
        <v>社会教育・生涯学習の充実</v>
      </c>
      <c r="AI31" s="49" t="str">
        <f t="shared" si="12"/>
        <v>文化・芸術の振興</v>
      </c>
      <c r="AJ31" s="49" t="str">
        <f t="shared" si="12"/>
        <v>スポーツやレクリエーションの推進</v>
      </c>
      <c r="AK31" s="49" t="str">
        <f t="shared" si="12"/>
        <v>若者の県内定着</v>
      </c>
      <c r="AL31" s="49" t="str">
        <f t="shared" si="12"/>
        <v>県外からの移住・定住の推進</v>
      </c>
      <c r="AM31" s="51" t="s">
        <v>0</v>
      </c>
      <c r="AN31" s="5" t="s">
        <v>117</v>
      </c>
    </row>
    <row r="32" spans="1:40" x14ac:dyDescent="0.2">
      <c r="A32" s="270" t="str">
        <f>'問10-2M（表）'!A32</f>
        <v>全体（n = 1,699 ）　</v>
      </c>
      <c r="B32" s="219">
        <v>1699</v>
      </c>
      <c r="C32" s="29">
        <v>487</v>
      </c>
      <c r="D32" s="30">
        <v>184</v>
      </c>
      <c r="E32" s="30">
        <v>107</v>
      </c>
      <c r="F32" s="30">
        <v>148</v>
      </c>
      <c r="G32" s="30">
        <v>209</v>
      </c>
      <c r="H32" s="30">
        <v>235</v>
      </c>
      <c r="I32" s="30">
        <v>93</v>
      </c>
      <c r="J32" s="30">
        <v>381</v>
      </c>
      <c r="K32" s="30">
        <v>110</v>
      </c>
      <c r="L32" s="30">
        <v>97</v>
      </c>
      <c r="M32" s="30">
        <v>19</v>
      </c>
      <c r="N32" s="30">
        <v>570</v>
      </c>
      <c r="O32" s="30">
        <v>171</v>
      </c>
      <c r="P32" s="30">
        <v>401</v>
      </c>
      <c r="Q32" s="30">
        <v>433</v>
      </c>
      <c r="R32" s="30">
        <v>180</v>
      </c>
      <c r="S32" s="30">
        <v>173</v>
      </c>
      <c r="T32" s="30">
        <v>66</v>
      </c>
      <c r="U32" s="30">
        <v>154</v>
      </c>
      <c r="V32" s="30">
        <v>193</v>
      </c>
      <c r="W32" s="30">
        <v>158</v>
      </c>
      <c r="X32" s="30">
        <v>116</v>
      </c>
      <c r="Y32" s="30">
        <v>120</v>
      </c>
      <c r="Z32" s="30">
        <v>130</v>
      </c>
      <c r="AA32" s="30">
        <v>55</v>
      </c>
      <c r="AB32" s="30">
        <v>229</v>
      </c>
      <c r="AC32" s="30">
        <v>118</v>
      </c>
      <c r="AD32" s="30">
        <v>63</v>
      </c>
      <c r="AE32" s="30">
        <v>302</v>
      </c>
      <c r="AF32" s="30">
        <v>80</v>
      </c>
      <c r="AG32" s="30">
        <v>187</v>
      </c>
      <c r="AH32" s="30">
        <v>44</v>
      </c>
      <c r="AI32" s="30">
        <v>48</v>
      </c>
      <c r="AJ32" s="30">
        <v>41</v>
      </c>
      <c r="AK32" s="30">
        <v>383</v>
      </c>
      <c r="AL32" s="30">
        <v>160</v>
      </c>
      <c r="AM32" s="31">
        <v>144</v>
      </c>
      <c r="AN32" s="5">
        <f>SUM(C32:AM32)</f>
        <v>6789</v>
      </c>
    </row>
    <row r="33" spans="1:43" x14ac:dyDescent="0.2">
      <c r="A33" s="271"/>
      <c r="B33" s="33">
        <v>100</v>
      </c>
      <c r="C33" s="18">
        <v>28.7</v>
      </c>
      <c r="D33" s="185">
        <v>10.8</v>
      </c>
      <c r="E33" s="185">
        <v>6.3</v>
      </c>
      <c r="F33" s="185">
        <v>8.6999999999999993</v>
      </c>
      <c r="G33" s="185">
        <v>12.3</v>
      </c>
      <c r="H33" s="185">
        <v>13.8</v>
      </c>
      <c r="I33" s="185">
        <v>5.5</v>
      </c>
      <c r="J33" s="185">
        <v>22.4</v>
      </c>
      <c r="K33" s="185">
        <v>6.5</v>
      </c>
      <c r="L33" s="185">
        <v>5.7</v>
      </c>
      <c r="M33" s="185">
        <v>1.1000000000000001</v>
      </c>
      <c r="N33" s="185">
        <v>33.5</v>
      </c>
      <c r="O33" s="185">
        <v>10.1</v>
      </c>
      <c r="P33" s="185">
        <v>23.6</v>
      </c>
      <c r="Q33" s="185">
        <v>25.5</v>
      </c>
      <c r="R33" s="185">
        <v>10.6</v>
      </c>
      <c r="S33" s="185">
        <v>10.199999999999999</v>
      </c>
      <c r="T33" s="185">
        <v>3.9</v>
      </c>
      <c r="U33" s="185">
        <v>9.1</v>
      </c>
      <c r="V33" s="185">
        <v>11.4</v>
      </c>
      <c r="W33" s="185">
        <v>9.3000000000000007</v>
      </c>
      <c r="X33" s="185">
        <v>6.8</v>
      </c>
      <c r="Y33" s="185">
        <v>7.1</v>
      </c>
      <c r="Z33" s="185">
        <v>7.7</v>
      </c>
      <c r="AA33" s="185">
        <v>3.2</v>
      </c>
      <c r="AB33" s="185">
        <v>13.5</v>
      </c>
      <c r="AC33" s="185">
        <v>6.9</v>
      </c>
      <c r="AD33" s="185">
        <v>3.7</v>
      </c>
      <c r="AE33" s="185">
        <v>17.8</v>
      </c>
      <c r="AF33" s="185">
        <v>4.7</v>
      </c>
      <c r="AG33" s="185">
        <v>11</v>
      </c>
      <c r="AH33" s="185">
        <v>2.6</v>
      </c>
      <c r="AI33" s="185">
        <v>2.8</v>
      </c>
      <c r="AJ33" s="185">
        <v>2.4</v>
      </c>
      <c r="AK33" s="185">
        <v>22.5</v>
      </c>
      <c r="AL33" s="185">
        <v>9.4</v>
      </c>
      <c r="AM33" s="186">
        <v>8.5</v>
      </c>
      <c r="AN33" s="179"/>
    </row>
    <row r="34" spans="1:43" x14ac:dyDescent="0.2">
      <c r="A34" s="270" t="str">
        <f>'問10-2M（表）'!A34</f>
        <v>18～19歳（n = 22 ）　</v>
      </c>
      <c r="B34" s="32">
        <v>22</v>
      </c>
      <c r="C34" s="29">
        <v>4</v>
      </c>
      <c r="D34" s="30">
        <v>4</v>
      </c>
      <c r="E34" s="30">
        <v>2</v>
      </c>
      <c r="F34" s="30">
        <v>1</v>
      </c>
      <c r="G34" s="30">
        <v>0</v>
      </c>
      <c r="H34" s="30">
        <v>3</v>
      </c>
      <c r="I34" s="30">
        <v>0</v>
      </c>
      <c r="J34" s="30">
        <v>1</v>
      </c>
      <c r="K34" s="30">
        <v>0</v>
      </c>
      <c r="L34" s="30">
        <v>1</v>
      </c>
      <c r="M34" s="30">
        <v>1</v>
      </c>
      <c r="N34" s="30">
        <v>6</v>
      </c>
      <c r="O34" s="30">
        <v>1</v>
      </c>
      <c r="P34" s="30">
        <v>10</v>
      </c>
      <c r="Q34" s="30">
        <v>5</v>
      </c>
      <c r="R34" s="30">
        <v>2</v>
      </c>
      <c r="S34" s="30">
        <v>0</v>
      </c>
      <c r="T34" s="30">
        <v>0</v>
      </c>
      <c r="U34" s="30">
        <v>2</v>
      </c>
      <c r="V34" s="30">
        <v>2</v>
      </c>
      <c r="W34" s="30">
        <v>4</v>
      </c>
      <c r="X34" s="30">
        <v>1</v>
      </c>
      <c r="Y34" s="30">
        <v>1</v>
      </c>
      <c r="Z34" s="30">
        <v>0</v>
      </c>
      <c r="AA34" s="30">
        <v>0</v>
      </c>
      <c r="AB34" s="30">
        <v>4</v>
      </c>
      <c r="AC34" s="30">
        <v>1</v>
      </c>
      <c r="AD34" s="30">
        <v>0</v>
      </c>
      <c r="AE34" s="30">
        <v>4</v>
      </c>
      <c r="AF34" s="30">
        <v>1</v>
      </c>
      <c r="AG34" s="30">
        <v>4</v>
      </c>
      <c r="AH34" s="30">
        <v>1</v>
      </c>
      <c r="AI34" s="30">
        <v>1</v>
      </c>
      <c r="AJ34" s="30">
        <v>0</v>
      </c>
      <c r="AK34" s="30">
        <v>10</v>
      </c>
      <c r="AL34" s="30">
        <v>2</v>
      </c>
      <c r="AM34" s="31">
        <v>0</v>
      </c>
      <c r="AN34" s="5">
        <f>SUM(C34:AM34)</f>
        <v>79</v>
      </c>
      <c r="AO34" t="str">
        <f>" 18～19歳（n = "&amp;TEXT(B34,"#,###")&amp;"）"</f>
        <v xml:space="preserve"> 18～19歳（n = 22）</v>
      </c>
    </row>
    <row r="35" spans="1:43" x14ac:dyDescent="0.2">
      <c r="A35" s="271"/>
      <c r="B35" s="33">
        <v>100</v>
      </c>
      <c r="C35" s="18">
        <v>18.2</v>
      </c>
      <c r="D35" s="185">
        <v>18.2</v>
      </c>
      <c r="E35" s="185">
        <v>9.1</v>
      </c>
      <c r="F35" s="185">
        <v>4.5</v>
      </c>
      <c r="G35" s="185">
        <v>0</v>
      </c>
      <c r="H35" s="185">
        <v>13.6</v>
      </c>
      <c r="I35" s="185">
        <v>0</v>
      </c>
      <c r="J35" s="185">
        <v>4.5</v>
      </c>
      <c r="K35" s="185">
        <v>0</v>
      </c>
      <c r="L35" s="185">
        <v>4.5</v>
      </c>
      <c r="M35" s="185">
        <v>4.5</v>
      </c>
      <c r="N35" s="185">
        <v>27.3</v>
      </c>
      <c r="O35" s="185">
        <v>4.5</v>
      </c>
      <c r="P35" s="185">
        <v>45.5</v>
      </c>
      <c r="Q35" s="185">
        <v>22.7</v>
      </c>
      <c r="R35" s="185">
        <v>9.1</v>
      </c>
      <c r="S35" s="185">
        <v>0</v>
      </c>
      <c r="T35" s="185">
        <v>0</v>
      </c>
      <c r="U35" s="185">
        <v>9.1</v>
      </c>
      <c r="V35" s="185">
        <v>9.1</v>
      </c>
      <c r="W35" s="185">
        <v>18.2</v>
      </c>
      <c r="X35" s="185">
        <v>4.5</v>
      </c>
      <c r="Y35" s="185">
        <v>4.5</v>
      </c>
      <c r="Z35" s="185">
        <v>0</v>
      </c>
      <c r="AA35" s="185">
        <v>0</v>
      </c>
      <c r="AB35" s="185">
        <v>18.2</v>
      </c>
      <c r="AC35" s="185">
        <v>4.5</v>
      </c>
      <c r="AD35" s="185">
        <v>0</v>
      </c>
      <c r="AE35" s="185">
        <v>18.2</v>
      </c>
      <c r="AF35" s="185">
        <v>4.5</v>
      </c>
      <c r="AG35" s="185">
        <v>18.2</v>
      </c>
      <c r="AH35" s="185">
        <v>4.5</v>
      </c>
      <c r="AI35" s="185">
        <v>4.5</v>
      </c>
      <c r="AJ35" s="185">
        <v>0</v>
      </c>
      <c r="AK35" s="185">
        <v>45.5</v>
      </c>
      <c r="AL35" s="185">
        <v>9.1</v>
      </c>
      <c r="AM35" s="186">
        <v>0</v>
      </c>
      <c r="AN35" s="179"/>
    </row>
    <row r="36" spans="1:43" x14ac:dyDescent="0.2">
      <c r="A36" s="270" t="str">
        <f>'問10-2M（表）'!A36</f>
        <v>20～29歳（n = 83 ）　</v>
      </c>
      <c r="B36" s="32">
        <v>83</v>
      </c>
      <c r="C36" s="29">
        <v>18</v>
      </c>
      <c r="D36" s="30">
        <v>7</v>
      </c>
      <c r="E36" s="30">
        <v>2</v>
      </c>
      <c r="F36" s="30">
        <v>3</v>
      </c>
      <c r="G36" s="30">
        <v>11</v>
      </c>
      <c r="H36" s="30">
        <v>10</v>
      </c>
      <c r="I36" s="30">
        <v>6</v>
      </c>
      <c r="J36" s="30">
        <v>12</v>
      </c>
      <c r="K36" s="30">
        <v>6</v>
      </c>
      <c r="L36" s="30">
        <v>3</v>
      </c>
      <c r="M36" s="30">
        <v>1</v>
      </c>
      <c r="N36" s="30">
        <v>14</v>
      </c>
      <c r="O36" s="30">
        <v>8</v>
      </c>
      <c r="P36" s="30">
        <v>34</v>
      </c>
      <c r="Q36" s="30">
        <v>40</v>
      </c>
      <c r="R36" s="30">
        <v>13</v>
      </c>
      <c r="S36" s="30">
        <v>10</v>
      </c>
      <c r="T36" s="30">
        <v>2</v>
      </c>
      <c r="U36" s="30">
        <v>14</v>
      </c>
      <c r="V36" s="30">
        <v>10</v>
      </c>
      <c r="W36" s="30">
        <v>13</v>
      </c>
      <c r="X36" s="30">
        <v>5</v>
      </c>
      <c r="Y36" s="30">
        <v>11</v>
      </c>
      <c r="Z36" s="30">
        <v>3</v>
      </c>
      <c r="AA36" s="30">
        <v>3</v>
      </c>
      <c r="AB36" s="30">
        <v>6</v>
      </c>
      <c r="AC36" s="30">
        <v>1</v>
      </c>
      <c r="AD36" s="30">
        <v>0</v>
      </c>
      <c r="AE36" s="30">
        <v>18</v>
      </c>
      <c r="AF36" s="30">
        <v>6</v>
      </c>
      <c r="AG36" s="30">
        <v>7</v>
      </c>
      <c r="AH36" s="30">
        <v>4</v>
      </c>
      <c r="AI36" s="30">
        <v>0</v>
      </c>
      <c r="AJ36" s="30">
        <v>1</v>
      </c>
      <c r="AK36" s="30">
        <v>25</v>
      </c>
      <c r="AL36" s="30">
        <v>6</v>
      </c>
      <c r="AM36" s="31">
        <v>2</v>
      </c>
      <c r="AN36" s="5">
        <f>SUM(C36:AM36)</f>
        <v>335</v>
      </c>
      <c r="AO36" t="str">
        <f>" 20～29歳（n = "&amp;TEXT(B36,"#,###")&amp;"）"</f>
        <v xml:space="preserve"> 20～29歳（n = 83）</v>
      </c>
    </row>
    <row r="37" spans="1:43" x14ac:dyDescent="0.2">
      <c r="A37" s="271"/>
      <c r="B37" s="33">
        <v>100</v>
      </c>
      <c r="C37" s="18">
        <v>21.7</v>
      </c>
      <c r="D37" s="185">
        <v>8.4</v>
      </c>
      <c r="E37" s="185">
        <v>2.4</v>
      </c>
      <c r="F37" s="185">
        <v>3.6</v>
      </c>
      <c r="G37" s="185">
        <v>13.3</v>
      </c>
      <c r="H37" s="185">
        <v>12</v>
      </c>
      <c r="I37" s="185">
        <v>7.2</v>
      </c>
      <c r="J37" s="185">
        <v>14.5</v>
      </c>
      <c r="K37" s="185">
        <v>7.2</v>
      </c>
      <c r="L37" s="185">
        <v>3.6</v>
      </c>
      <c r="M37" s="185">
        <v>1.2</v>
      </c>
      <c r="N37" s="185">
        <v>16.899999999999999</v>
      </c>
      <c r="O37" s="185">
        <v>9.6</v>
      </c>
      <c r="P37" s="185">
        <v>41</v>
      </c>
      <c r="Q37" s="185">
        <v>48.2</v>
      </c>
      <c r="R37" s="185">
        <v>15.7</v>
      </c>
      <c r="S37" s="185">
        <v>12</v>
      </c>
      <c r="T37" s="185">
        <v>2.4</v>
      </c>
      <c r="U37" s="185">
        <v>16.899999999999999</v>
      </c>
      <c r="V37" s="185">
        <v>12</v>
      </c>
      <c r="W37" s="185">
        <v>15.7</v>
      </c>
      <c r="X37" s="185">
        <v>6</v>
      </c>
      <c r="Y37" s="185">
        <v>13.3</v>
      </c>
      <c r="Z37" s="185">
        <v>3.6</v>
      </c>
      <c r="AA37" s="185">
        <v>3.6</v>
      </c>
      <c r="AB37" s="185">
        <v>7.2</v>
      </c>
      <c r="AC37" s="185">
        <v>1.2</v>
      </c>
      <c r="AD37" s="185">
        <v>0</v>
      </c>
      <c r="AE37" s="185">
        <v>21.7</v>
      </c>
      <c r="AF37" s="185">
        <v>7.2</v>
      </c>
      <c r="AG37" s="185">
        <v>8.4</v>
      </c>
      <c r="AH37" s="185">
        <v>4.8</v>
      </c>
      <c r="AI37" s="185">
        <v>0</v>
      </c>
      <c r="AJ37" s="185">
        <v>1.2</v>
      </c>
      <c r="AK37" s="185">
        <v>30.1</v>
      </c>
      <c r="AL37" s="185">
        <v>7.2</v>
      </c>
      <c r="AM37" s="186">
        <v>2.4</v>
      </c>
      <c r="AN37" s="179"/>
    </row>
    <row r="38" spans="1:43" x14ac:dyDescent="0.2">
      <c r="A38" s="270" t="str">
        <f>'問10-2M（表）'!A38</f>
        <v>30～39歳（n = 142 ）　</v>
      </c>
      <c r="B38" s="32">
        <v>142</v>
      </c>
      <c r="C38" s="29">
        <v>19</v>
      </c>
      <c r="D38" s="30">
        <v>11</v>
      </c>
      <c r="E38" s="30">
        <v>9</v>
      </c>
      <c r="F38" s="30">
        <v>8</v>
      </c>
      <c r="G38" s="30">
        <v>11</v>
      </c>
      <c r="H38" s="30">
        <v>24</v>
      </c>
      <c r="I38" s="30">
        <v>5</v>
      </c>
      <c r="J38" s="30">
        <v>19</v>
      </c>
      <c r="K38" s="30">
        <v>8</v>
      </c>
      <c r="L38" s="30">
        <v>8</v>
      </c>
      <c r="M38" s="30">
        <v>0</v>
      </c>
      <c r="N38" s="30">
        <v>32</v>
      </c>
      <c r="O38" s="30">
        <v>10</v>
      </c>
      <c r="P38" s="30">
        <v>51</v>
      </c>
      <c r="Q38" s="30">
        <v>76</v>
      </c>
      <c r="R38" s="30">
        <v>21</v>
      </c>
      <c r="S38" s="30">
        <v>10</v>
      </c>
      <c r="T38" s="30">
        <v>6</v>
      </c>
      <c r="U38" s="30">
        <v>15</v>
      </c>
      <c r="V38" s="30">
        <v>18</v>
      </c>
      <c r="W38" s="30">
        <v>26</v>
      </c>
      <c r="X38" s="30">
        <v>9</v>
      </c>
      <c r="Y38" s="30">
        <v>12</v>
      </c>
      <c r="Z38" s="30">
        <v>6</v>
      </c>
      <c r="AA38" s="30">
        <v>2</v>
      </c>
      <c r="AB38" s="30">
        <v>12</v>
      </c>
      <c r="AC38" s="30">
        <v>6</v>
      </c>
      <c r="AD38" s="30">
        <v>4</v>
      </c>
      <c r="AE38" s="30">
        <v>23</v>
      </c>
      <c r="AF38" s="30">
        <v>17</v>
      </c>
      <c r="AG38" s="30">
        <v>24</v>
      </c>
      <c r="AH38" s="30">
        <v>3</v>
      </c>
      <c r="AI38" s="30">
        <v>3</v>
      </c>
      <c r="AJ38" s="30">
        <v>5</v>
      </c>
      <c r="AK38" s="30">
        <v>38</v>
      </c>
      <c r="AL38" s="30">
        <v>17</v>
      </c>
      <c r="AM38" s="31">
        <v>8</v>
      </c>
      <c r="AN38" s="5">
        <f>SUM(C38:AM38)</f>
        <v>576</v>
      </c>
      <c r="AO38" t="str">
        <f>" 30～39歳（n = "&amp;TEXT(B38,"#,###")&amp;"）"</f>
        <v xml:space="preserve"> 30～39歳（n = 142）</v>
      </c>
    </row>
    <row r="39" spans="1:43" x14ac:dyDescent="0.2">
      <c r="A39" s="271"/>
      <c r="B39" s="33">
        <v>100</v>
      </c>
      <c r="C39" s="18">
        <v>13.4</v>
      </c>
      <c r="D39" s="185">
        <v>7.7</v>
      </c>
      <c r="E39" s="185">
        <v>6.3</v>
      </c>
      <c r="F39" s="185">
        <v>5.6</v>
      </c>
      <c r="G39" s="185">
        <v>7.7</v>
      </c>
      <c r="H39" s="185">
        <v>16.899999999999999</v>
      </c>
      <c r="I39" s="185">
        <v>3.5</v>
      </c>
      <c r="J39" s="185">
        <v>13.4</v>
      </c>
      <c r="K39" s="185">
        <v>5.6</v>
      </c>
      <c r="L39" s="185">
        <v>5.6</v>
      </c>
      <c r="M39" s="185">
        <v>0</v>
      </c>
      <c r="N39" s="185">
        <v>22.5</v>
      </c>
      <c r="O39" s="185">
        <v>7</v>
      </c>
      <c r="P39" s="185">
        <v>35.9</v>
      </c>
      <c r="Q39" s="185">
        <v>53.5</v>
      </c>
      <c r="R39" s="185">
        <v>14.8</v>
      </c>
      <c r="S39" s="185">
        <v>7</v>
      </c>
      <c r="T39" s="185">
        <v>4.2</v>
      </c>
      <c r="U39" s="185">
        <v>10.6</v>
      </c>
      <c r="V39" s="185">
        <v>12.7</v>
      </c>
      <c r="W39" s="185">
        <v>18.3</v>
      </c>
      <c r="X39" s="185">
        <v>6.3</v>
      </c>
      <c r="Y39" s="185">
        <v>8.5</v>
      </c>
      <c r="Z39" s="185">
        <v>4.2</v>
      </c>
      <c r="AA39" s="185">
        <v>1.4</v>
      </c>
      <c r="AB39" s="185">
        <v>8.5</v>
      </c>
      <c r="AC39" s="185">
        <v>4.2</v>
      </c>
      <c r="AD39" s="185">
        <v>2.8</v>
      </c>
      <c r="AE39" s="185">
        <v>16.2</v>
      </c>
      <c r="AF39" s="185">
        <v>12</v>
      </c>
      <c r="AG39" s="185">
        <v>16.899999999999999</v>
      </c>
      <c r="AH39" s="185">
        <v>2.1</v>
      </c>
      <c r="AI39" s="185">
        <v>2.1</v>
      </c>
      <c r="AJ39" s="185">
        <v>3.5</v>
      </c>
      <c r="AK39" s="185">
        <v>26.8</v>
      </c>
      <c r="AL39" s="185">
        <v>12</v>
      </c>
      <c r="AM39" s="186">
        <v>5.6</v>
      </c>
      <c r="AN39" s="179"/>
    </row>
    <row r="40" spans="1:43" x14ac:dyDescent="0.2">
      <c r="A40" s="270" t="str">
        <f>'問10-2M（表）'!A40</f>
        <v>40～49歳（n = 248 ）　</v>
      </c>
      <c r="B40" s="32">
        <v>248</v>
      </c>
      <c r="C40" s="29">
        <v>64</v>
      </c>
      <c r="D40" s="30">
        <v>26</v>
      </c>
      <c r="E40" s="30">
        <v>12</v>
      </c>
      <c r="F40" s="30">
        <v>14</v>
      </c>
      <c r="G40" s="30">
        <v>28</v>
      </c>
      <c r="H40" s="30">
        <v>38</v>
      </c>
      <c r="I40" s="30">
        <v>5</v>
      </c>
      <c r="J40" s="30">
        <v>51</v>
      </c>
      <c r="K40" s="30">
        <v>10</v>
      </c>
      <c r="L40" s="30">
        <v>11</v>
      </c>
      <c r="M40" s="30">
        <v>2</v>
      </c>
      <c r="N40" s="30">
        <v>56</v>
      </c>
      <c r="O40" s="30">
        <v>26</v>
      </c>
      <c r="P40" s="30">
        <v>69</v>
      </c>
      <c r="Q40" s="30">
        <v>121</v>
      </c>
      <c r="R40" s="30">
        <v>27</v>
      </c>
      <c r="S40" s="30">
        <v>31</v>
      </c>
      <c r="T40" s="30">
        <v>5</v>
      </c>
      <c r="U40" s="30">
        <v>21</v>
      </c>
      <c r="V40" s="30">
        <v>43</v>
      </c>
      <c r="W40" s="30">
        <v>36</v>
      </c>
      <c r="X40" s="30">
        <v>11</v>
      </c>
      <c r="Y40" s="30">
        <v>21</v>
      </c>
      <c r="Z40" s="30">
        <v>13</v>
      </c>
      <c r="AA40" s="30">
        <v>4</v>
      </c>
      <c r="AB40" s="30">
        <v>36</v>
      </c>
      <c r="AC40" s="30">
        <v>14</v>
      </c>
      <c r="AD40" s="30">
        <v>11</v>
      </c>
      <c r="AE40" s="30">
        <v>42</v>
      </c>
      <c r="AF40" s="30">
        <v>15</v>
      </c>
      <c r="AG40" s="30">
        <v>51</v>
      </c>
      <c r="AH40" s="30">
        <v>7</v>
      </c>
      <c r="AI40" s="30">
        <v>8</v>
      </c>
      <c r="AJ40" s="30">
        <v>8</v>
      </c>
      <c r="AK40" s="30">
        <v>49</v>
      </c>
      <c r="AL40" s="30">
        <v>25</v>
      </c>
      <c r="AM40" s="31">
        <v>7</v>
      </c>
      <c r="AN40" s="5">
        <f>SUM(C40:AM40)</f>
        <v>1018</v>
      </c>
      <c r="AO40" t="str">
        <f>" 40～49歳（n = "&amp;TEXT(B40,"#,###")&amp;"）"</f>
        <v xml:space="preserve"> 40～49歳（n = 248）</v>
      </c>
    </row>
    <row r="41" spans="1:43" x14ac:dyDescent="0.2">
      <c r="A41" s="271"/>
      <c r="B41" s="33">
        <v>100</v>
      </c>
      <c r="C41" s="18">
        <v>25.8</v>
      </c>
      <c r="D41" s="185">
        <v>10.5</v>
      </c>
      <c r="E41" s="185">
        <v>4.8</v>
      </c>
      <c r="F41" s="185">
        <v>5.6</v>
      </c>
      <c r="G41" s="185">
        <v>11.3</v>
      </c>
      <c r="H41" s="185">
        <v>15.3</v>
      </c>
      <c r="I41" s="185">
        <v>2</v>
      </c>
      <c r="J41" s="185">
        <v>20.6</v>
      </c>
      <c r="K41" s="185">
        <v>4</v>
      </c>
      <c r="L41" s="185">
        <v>4.4000000000000004</v>
      </c>
      <c r="M41" s="185">
        <v>0.8</v>
      </c>
      <c r="N41" s="185">
        <v>22.6</v>
      </c>
      <c r="O41" s="185">
        <v>10.5</v>
      </c>
      <c r="P41" s="185">
        <v>27.8</v>
      </c>
      <c r="Q41" s="185">
        <v>48.8</v>
      </c>
      <c r="R41" s="185">
        <v>10.9</v>
      </c>
      <c r="S41" s="185">
        <v>12.5</v>
      </c>
      <c r="T41" s="185">
        <v>2</v>
      </c>
      <c r="U41" s="185">
        <v>8.5</v>
      </c>
      <c r="V41" s="185">
        <v>17.3</v>
      </c>
      <c r="W41" s="185">
        <v>14.5</v>
      </c>
      <c r="X41" s="185">
        <v>4.4000000000000004</v>
      </c>
      <c r="Y41" s="185">
        <v>8.5</v>
      </c>
      <c r="Z41" s="185">
        <v>5.2</v>
      </c>
      <c r="AA41" s="185">
        <v>1.6</v>
      </c>
      <c r="AB41" s="185">
        <v>14.5</v>
      </c>
      <c r="AC41" s="185">
        <v>5.6</v>
      </c>
      <c r="AD41" s="185">
        <v>4.4000000000000004</v>
      </c>
      <c r="AE41" s="185">
        <v>16.899999999999999</v>
      </c>
      <c r="AF41" s="185">
        <v>6</v>
      </c>
      <c r="AG41" s="185">
        <v>20.6</v>
      </c>
      <c r="AH41" s="185">
        <v>2.8</v>
      </c>
      <c r="AI41" s="185">
        <v>3.2</v>
      </c>
      <c r="AJ41" s="185">
        <v>3.2</v>
      </c>
      <c r="AK41" s="185">
        <v>19.8</v>
      </c>
      <c r="AL41" s="185">
        <v>10.1</v>
      </c>
      <c r="AM41" s="186">
        <v>2.8</v>
      </c>
      <c r="AN41" s="179"/>
    </row>
    <row r="42" spans="1:43" x14ac:dyDescent="0.2">
      <c r="A42" s="270" t="str">
        <f>'問10-2M（表）'!A42</f>
        <v>50～59歳（n = 318 ）　</v>
      </c>
      <c r="B42" s="32">
        <v>318</v>
      </c>
      <c r="C42" s="29">
        <v>98</v>
      </c>
      <c r="D42" s="30">
        <v>33</v>
      </c>
      <c r="E42" s="30">
        <v>22</v>
      </c>
      <c r="F42" s="30">
        <v>31</v>
      </c>
      <c r="G42" s="30">
        <v>36</v>
      </c>
      <c r="H42" s="30">
        <v>45</v>
      </c>
      <c r="I42" s="30">
        <v>21</v>
      </c>
      <c r="J42" s="30">
        <v>68</v>
      </c>
      <c r="K42" s="30">
        <v>20</v>
      </c>
      <c r="L42" s="30">
        <v>17</v>
      </c>
      <c r="M42" s="30">
        <v>4</v>
      </c>
      <c r="N42" s="30">
        <v>122</v>
      </c>
      <c r="O42" s="30">
        <v>48</v>
      </c>
      <c r="P42" s="30">
        <v>80</v>
      </c>
      <c r="Q42" s="30">
        <v>78</v>
      </c>
      <c r="R42" s="30">
        <v>35</v>
      </c>
      <c r="S42" s="30">
        <v>46</v>
      </c>
      <c r="T42" s="30">
        <v>14</v>
      </c>
      <c r="U42" s="30">
        <v>31</v>
      </c>
      <c r="V42" s="30">
        <v>41</v>
      </c>
      <c r="W42" s="30">
        <v>39</v>
      </c>
      <c r="X42" s="30">
        <v>16</v>
      </c>
      <c r="Y42" s="30">
        <v>17</v>
      </c>
      <c r="Z42" s="30">
        <v>32</v>
      </c>
      <c r="AA42" s="30">
        <v>15</v>
      </c>
      <c r="AB42" s="30">
        <v>46</v>
      </c>
      <c r="AC42" s="30">
        <v>15</v>
      </c>
      <c r="AD42" s="30">
        <v>7</v>
      </c>
      <c r="AE42" s="30">
        <v>42</v>
      </c>
      <c r="AF42" s="30">
        <v>8</v>
      </c>
      <c r="AG42" s="30">
        <v>22</v>
      </c>
      <c r="AH42" s="30">
        <v>5</v>
      </c>
      <c r="AI42" s="30">
        <v>10</v>
      </c>
      <c r="AJ42" s="30">
        <v>9</v>
      </c>
      <c r="AK42" s="30">
        <v>80</v>
      </c>
      <c r="AL42" s="30">
        <v>28</v>
      </c>
      <c r="AM42" s="31">
        <v>17</v>
      </c>
      <c r="AN42" s="5">
        <f>SUM(C42:AM42)</f>
        <v>1298</v>
      </c>
      <c r="AO42" t="str">
        <f>" 50～59歳（n = "&amp;TEXT(B42,"#,###")&amp;"）"</f>
        <v xml:space="preserve"> 50～59歳（n = 318）</v>
      </c>
    </row>
    <row r="43" spans="1:43" x14ac:dyDescent="0.2">
      <c r="A43" s="271"/>
      <c r="B43" s="33">
        <v>100</v>
      </c>
      <c r="C43" s="18">
        <v>30.8</v>
      </c>
      <c r="D43" s="185">
        <v>10.4</v>
      </c>
      <c r="E43" s="185">
        <v>6.9</v>
      </c>
      <c r="F43" s="185">
        <v>9.6999999999999993</v>
      </c>
      <c r="G43" s="185">
        <v>11.3</v>
      </c>
      <c r="H43" s="185">
        <v>14.2</v>
      </c>
      <c r="I43" s="185">
        <v>6.6</v>
      </c>
      <c r="J43" s="185">
        <v>21.4</v>
      </c>
      <c r="K43" s="185">
        <v>6.3</v>
      </c>
      <c r="L43" s="185">
        <v>5.3</v>
      </c>
      <c r="M43" s="185">
        <v>1.3</v>
      </c>
      <c r="N43" s="185">
        <v>38.4</v>
      </c>
      <c r="O43" s="185">
        <v>15.1</v>
      </c>
      <c r="P43" s="185">
        <v>25.2</v>
      </c>
      <c r="Q43" s="185">
        <v>24.5</v>
      </c>
      <c r="R43" s="185">
        <v>11</v>
      </c>
      <c r="S43" s="185">
        <v>14.5</v>
      </c>
      <c r="T43" s="185">
        <v>4.4000000000000004</v>
      </c>
      <c r="U43" s="185">
        <v>9.6999999999999993</v>
      </c>
      <c r="V43" s="185">
        <v>12.9</v>
      </c>
      <c r="W43" s="185">
        <v>12.3</v>
      </c>
      <c r="X43" s="185">
        <v>5</v>
      </c>
      <c r="Y43" s="185">
        <v>5.3</v>
      </c>
      <c r="Z43" s="185">
        <v>10.1</v>
      </c>
      <c r="AA43" s="185">
        <v>4.7</v>
      </c>
      <c r="AB43" s="185">
        <v>14.5</v>
      </c>
      <c r="AC43" s="185">
        <v>4.7</v>
      </c>
      <c r="AD43" s="185">
        <v>2.2000000000000002</v>
      </c>
      <c r="AE43" s="185">
        <v>13.2</v>
      </c>
      <c r="AF43" s="185">
        <v>2.5</v>
      </c>
      <c r="AG43" s="185">
        <v>6.9</v>
      </c>
      <c r="AH43" s="185">
        <v>1.6</v>
      </c>
      <c r="AI43" s="185">
        <v>3.1</v>
      </c>
      <c r="AJ43" s="185">
        <v>2.8</v>
      </c>
      <c r="AK43" s="185">
        <v>25.2</v>
      </c>
      <c r="AL43" s="185">
        <v>8.8000000000000007</v>
      </c>
      <c r="AM43" s="186">
        <v>5.3</v>
      </c>
      <c r="AN43" s="179"/>
    </row>
    <row r="44" spans="1:43" x14ac:dyDescent="0.2">
      <c r="A44" s="270" t="str">
        <f>'問10-2M（表）'!A44</f>
        <v>60～69歳（n = 322 ）　</v>
      </c>
      <c r="B44" s="32">
        <v>322</v>
      </c>
      <c r="C44" s="29">
        <v>123</v>
      </c>
      <c r="D44" s="30">
        <v>40</v>
      </c>
      <c r="E44" s="30">
        <v>17</v>
      </c>
      <c r="F44" s="30">
        <v>38</v>
      </c>
      <c r="G44" s="30">
        <v>44</v>
      </c>
      <c r="H44" s="30">
        <v>46</v>
      </c>
      <c r="I44" s="30">
        <v>18</v>
      </c>
      <c r="J44" s="30">
        <v>86</v>
      </c>
      <c r="K44" s="30">
        <v>21</v>
      </c>
      <c r="L44" s="30">
        <v>23</v>
      </c>
      <c r="M44" s="30">
        <v>2</v>
      </c>
      <c r="N44" s="30">
        <v>112</v>
      </c>
      <c r="O44" s="30">
        <v>31</v>
      </c>
      <c r="P44" s="30">
        <v>61</v>
      </c>
      <c r="Q44" s="30">
        <v>58</v>
      </c>
      <c r="R44" s="30">
        <v>32</v>
      </c>
      <c r="S44" s="30">
        <v>26</v>
      </c>
      <c r="T44" s="30">
        <v>13</v>
      </c>
      <c r="U44" s="30">
        <v>33</v>
      </c>
      <c r="V44" s="30">
        <v>39</v>
      </c>
      <c r="W44" s="30">
        <v>23</v>
      </c>
      <c r="X44" s="30">
        <v>23</v>
      </c>
      <c r="Y44" s="30">
        <v>16</v>
      </c>
      <c r="Z44" s="30">
        <v>22</v>
      </c>
      <c r="AA44" s="30">
        <v>12</v>
      </c>
      <c r="AB44" s="30">
        <v>57</v>
      </c>
      <c r="AC44" s="30">
        <v>32</v>
      </c>
      <c r="AD44" s="30">
        <v>19</v>
      </c>
      <c r="AE44" s="30">
        <v>66</v>
      </c>
      <c r="AF44" s="30">
        <v>14</v>
      </c>
      <c r="AG44" s="30">
        <v>34</v>
      </c>
      <c r="AH44" s="30">
        <v>9</v>
      </c>
      <c r="AI44" s="30">
        <v>16</v>
      </c>
      <c r="AJ44" s="30">
        <v>8</v>
      </c>
      <c r="AK44" s="30">
        <v>67</v>
      </c>
      <c r="AL44" s="30">
        <v>31</v>
      </c>
      <c r="AM44" s="31">
        <v>15</v>
      </c>
      <c r="AN44" s="5">
        <f>SUM(C44:AM44)</f>
        <v>1327</v>
      </c>
      <c r="AO44" t="str">
        <f>" 60～69歳（n = "&amp;TEXT(B44,"#,###")&amp;"）"</f>
        <v xml:space="preserve"> 60～69歳（n = 322）</v>
      </c>
    </row>
    <row r="45" spans="1:43" x14ac:dyDescent="0.2">
      <c r="A45" s="271"/>
      <c r="B45" s="33">
        <v>100</v>
      </c>
      <c r="C45" s="18">
        <v>38.200000000000003</v>
      </c>
      <c r="D45" s="185">
        <v>12.4</v>
      </c>
      <c r="E45" s="185">
        <v>5.3</v>
      </c>
      <c r="F45" s="185">
        <v>11.8</v>
      </c>
      <c r="G45" s="185">
        <v>13.7</v>
      </c>
      <c r="H45" s="185">
        <v>14.3</v>
      </c>
      <c r="I45" s="185">
        <v>5.6</v>
      </c>
      <c r="J45" s="185">
        <v>26.7</v>
      </c>
      <c r="K45" s="185">
        <v>6.5</v>
      </c>
      <c r="L45" s="185">
        <v>7.1</v>
      </c>
      <c r="M45" s="185">
        <v>0.6</v>
      </c>
      <c r="N45" s="185">
        <v>34.799999999999997</v>
      </c>
      <c r="O45" s="185">
        <v>9.6</v>
      </c>
      <c r="P45" s="185">
        <v>18.899999999999999</v>
      </c>
      <c r="Q45" s="185">
        <v>18</v>
      </c>
      <c r="R45" s="185">
        <v>9.9</v>
      </c>
      <c r="S45" s="185">
        <v>8.1</v>
      </c>
      <c r="T45" s="185">
        <v>4</v>
      </c>
      <c r="U45" s="185">
        <v>10.199999999999999</v>
      </c>
      <c r="V45" s="185">
        <v>12.1</v>
      </c>
      <c r="W45" s="185">
        <v>7.1</v>
      </c>
      <c r="X45" s="185">
        <v>7.1</v>
      </c>
      <c r="Y45" s="185">
        <v>5</v>
      </c>
      <c r="Z45" s="185">
        <v>6.8</v>
      </c>
      <c r="AA45" s="185">
        <v>3.7</v>
      </c>
      <c r="AB45" s="185">
        <v>17.7</v>
      </c>
      <c r="AC45" s="185">
        <v>9.9</v>
      </c>
      <c r="AD45" s="185">
        <v>5.9</v>
      </c>
      <c r="AE45" s="185">
        <v>20.5</v>
      </c>
      <c r="AF45" s="185">
        <v>4.3</v>
      </c>
      <c r="AG45" s="185">
        <v>10.6</v>
      </c>
      <c r="AH45" s="185">
        <v>2.8</v>
      </c>
      <c r="AI45" s="185">
        <v>5</v>
      </c>
      <c r="AJ45" s="185">
        <v>2.5</v>
      </c>
      <c r="AK45" s="185">
        <v>20.8</v>
      </c>
      <c r="AL45" s="185">
        <v>9.6</v>
      </c>
      <c r="AM45" s="186">
        <v>4.7</v>
      </c>
      <c r="AN45" s="179"/>
    </row>
    <row r="46" spans="1:43" x14ac:dyDescent="0.2">
      <c r="A46" s="270" t="str">
        <f>'問10-2M（表）'!A46</f>
        <v>70歳以上（n = 530 ）　</v>
      </c>
      <c r="B46" s="32">
        <v>530</v>
      </c>
      <c r="C46" s="29">
        <v>152</v>
      </c>
      <c r="D46" s="30">
        <v>59</v>
      </c>
      <c r="E46" s="30">
        <v>42</v>
      </c>
      <c r="F46" s="30">
        <v>51</v>
      </c>
      <c r="G46" s="30">
        <v>75</v>
      </c>
      <c r="H46" s="30">
        <v>67</v>
      </c>
      <c r="I46" s="30">
        <v>38</v>
      </c>
      <c r="J46" s="30">
        <v>138</v>
      </c>
      <c r="K46" s="30">
        <v>44</v>
      </c>
      <c r="L46" s="30">
        <v>34</v>
      </c>
      <c r="M46" s="30">
        <v>9</v>
      </c>
      <c r="N46" s="30">
        <v>222</v>
      </c>
      <c r="O46" s="30">
        <v>44</v>
      </c>
      <c r="P46" s="30">
        <v>91</v>
      </c>
      <c r="Q46" s="30">
        <v>50</v>
      </c>
      <c r="R46" s="30">
        <v>48</v>
      </c>
      <c r="S46" s="30">
        <v>45</v>
      </c>
      <c r="T46" s="30">
        <v>23</v>
      </c>
      <c r="U46" s="30">
        <v>37</v>
      </c>
      <c r="V46" s="30">
        <v>37</v>
      </c>
      <c r="W46" s="30">
        <v>15</v>
      </c>
      <c r="X46" s="30">
        <v>50</v>
      </c>
      <c r="Y46" s="30">
        <v>39</v>
      </c>
      <c r="Z46" s="30">
        <v>54</v>
      </c>
      <c r="AA46" s="30">
        <v>19</v>
      </c>
      <c r="AB46" s="30">
        <v>63</v>
      </c>
      <c r="AC46" s="30">
        <v>49</v>
      </c>
      <c r="AD46" s="30">
        <v>21</v>
      </c>
      <c r="AE46" s="30">
        <v>103</v>
      </c>
      <c r="AF46" s="30">
        <v>19</v>
      </c>
      <c r="AG46" s="30">
        <v>39</v>
      </c>
      <c r="AH46" s="30">
        <v>14</v>
      </c>
      <c r="AI46" s="30">
        <v>10</v>
      </c>
      <c r="AJ46" s="30">
        <v>9</v>
      </c>
      <c r="AK46" s="30">
        <v>109</v>
      </c>
      <c r="AL46" s="30">
        <v>49</v>
      </c>
      <c r="AM46" s="31">
        <v>84</v>
      </c>
      <c r="AN46" s="5">
        <f>SUM(C46:AM46)</f>
        <v>2052</v>
      </c>
      <c r="AO46" t="str">
        <f>" 70歳以上（n = "&amp;TEXT(B46,"#,###")&amp;"）"</f>
        <v xml:space="preserve"> 70歳以上（n = 530）</v>
      </c>
    </row>
    <row r="47" spans="1:43" x14ac:dyDescent="0.2">
      <c r="A47" s="271"/>
      <c r="B47" s="33">
        <v>100</v>
      </c>
      <c r="C47" s="18">
        <v>28.7</v>
      </c>
      <c r="D47" s="185">
        <v>11.1</v>
      </c>
      <c r="E47" s="185">
        <v>7.9</v>
      </c>
      <c r="F47" s="185">
        <v>9.6</v>
      </c>
      <c r="G47" s="185">
        <v>14.2</v>
      </c>
      <c r="H47" s="185">
        <v>12.6</v>
      </c>
      <c r="I47" s="185">
        <v>7.2</v>
      </c>
      <c r="J47" s="185">
        <v>26</v>
      </c>
      <c r="K47" s="185">
        <v>8.3000000000000007</v>
      </c>
      <c r="L47" s="185">
        <v>6.4</v>
      </c>
      <c r="M47" s="185">
        <v>1.7</v>
      </c>
      <c r="N47" s="185">
        <v>41.9</v>
      </c>
      <c r="O47" s="185">
        <v>8.3000000000000007</v>
      </c>
      <c r="P47" s="185">
        <v>17.2</v>
      </c>
      <c r="Q47" s="185">
        <v>9.4</v>
      </c>
      <c r="R47" s="185">
        <v>9.1</v>
      </c>
      <c r="S47" s="185">
        <v>8.5</v>
      </c>
      <c r="T47" s="185">
        <v>4.3</v>
      </c>
      <c r="U47" s="185">
        <v>7</v>
      </c>
      <c r="V47" s="185">
        <v>7</v>
      </c>
      <c r="W47" s="185">
        <v>2.8</v>
      </c>
      <c r="X47" s="185">
        <v>9.4</v>
      </c>
      <c r="Y47" s="185">
        <v>7.4</v>
      </c>
      <c r="Z47" s="185">
        <v>10.199999999999999</v>
      </c>
      <c r="AA47" s="185">
        <v>3.6</v>
      </c>
      <c r="AB47" s="185">
        <v>11.9</v>
      </c>
      <c r="AC47" s="185">
        <v>9.1999999999999993</v>
      </c>
      <c r="AD47" s="185">
        <v>4</v>
      </c>
      <c r="AE47" s="185">
        <v>19.399999999999999</v>
      </c>
      <c r="AF47" s="185">
        <v>3.6</v>
      </c>
      <c r="AG47" s="185">
        <v>7.4</v>
      </c>
      <c r="AH47" s="185">
        <v>2.6</v>
      </c>
      <c r="AI47" s="185">
        <v>1.9</v>
      </c>
      <c r="AJ47" s="185">
        <v>1.7</v>
      </c>
      <c r="AK47" s="185">
        <v>20.6</v>
      </c>
      <c r="AL47" s="185">
        <v>9.1999999999999993</v>
      </c>
      <c r="AM47" s="186">
        <v>15.8</v>
      </c>
      <c r="AN47" s="179"/>
    </row>
    <row r="48" spans="1:43" s="254" customFormat="1" x14ac:dyDescent="0.2">
      <c r="A48" s="255"/>
      <c r="B48" s="170"/>
      <c r="C48" s="170">
        <f t="shared" ref="C48:AL48" si="13">_xlfn.RANK.EQ(C33,$C$33:$AL$33,0)</f>
        <v>2</v>
      </c>
      <c r="D48" s="170">
        <f t="shared" si="13"/>
        <v>13</v>
      </c>
      <c r="E48" s="170">
        <f t="shared" si="13"/>
        <v>26</v>
      </c>
      <c r="F48" s="170">
        <f t="shared" si="13"/>
        <v>20</v>
      </c>
      <c r="G48" s="170">
        <f t="shared" si="13"/>
        <v>10</v>
      </c>
      <c r="H48" s="170">
        <f t="shared" si="13"/>
        <v>8</v>
      </c>
      <c r="I48" s="170">
        <f t="shared" si="13"/>
        <v>28</v>
      </c>
      <c r="J48" s="170">
        <f t="shared" si="13"/>
        <v>6</v>
      </c>
      <c r="K48" s="170">
        <f t="shared" si="13"/>
        <v>25</v>
      </c>
      <c r="L48" s="170">
        <f t="shared" si="13"/>
        <v>27</v>
      </c>
      <c r="M48" s="170">
        <f t="shared" si="13"/>
        <v>36</v>
      </c>
      <c r="N48" s="170">
        <f t="shared" si="13"/>
        <v>1</v>
      </c>
      <c r="O48" s="170">
        <f t="shared" si="13"/>
        <v>16</v>
      </c>
      <c r="P48" s="170">
        <f t="shared" si="13"/>
        <v>4</v>
      </c>
      <c r="Q48" s="170">
        <f t="shared" si="13"/>
        <v>3</v>
      </c>
      <c r="R48" s="170">
        <f t="shared" si="13"/>
        <v>14</v>
      </c>
      <c r="S48" s="170">
        <f t="shared" si="13"/>
        <v>15</v>
      </c>
      <c r="T48" s="170">
        <f t="shared" si="13"/>
        <v>30</v>
      </c>
      <c r="U48" s="170">
        <f t="shared" si="13"/>
        <v>19</v>
      </c>
      <c r="V48" s="170">
        <f t="shared" si="13"/>
        <v>11</v>
      </c>
      <c r="W48" s="170">
        <f t="shared" si="13"/>
        <v>18</v>
      </c>
      <c r="X48" s="170">
        <f t="shared" si="13"/>
        <v>24</v>
      </c>
      <c r="Y48" s="170">
        <f t="shared" si="13"/>
        <v>22</v>
      </c>
      <c r="Z48" s="170">
        <f t="shared" si="13"/>
        <v>21</v>
      </c>
      <c r="AA48" s="170">
        <f t="shared" si="13"/>
        <v>32</v>
      </c>
      <c r="AB48" s="170">
        <f t="shared" si="13"/>
        <v>9</v>
      </c>
      <c r="AC48" s="170">
        <f t="shared" si="13"/>
        <v>23</v>
      </c>
      <c r="AD48" s="170">
        <f t="shared" si="13"/>
        <v>31</v>
      </c>
      <c r="AE48" s="170">
        <f t="shared" si="13"/>
        <v>7</v>
      </c>
      <c r="AF48" s="170">
        <f t="shared" si="13"/>
        <v>29</v>
      </c>
      <c r="AG48" s="170">
        <f t="shared" si="13"/>
        <v>12</v>
      </c>
      <c r="AH48" s="170">
        <f t="shared" si="13"/>
        <v>34</v>
      </c>
      <c r="AI48" s="170">
        <f t="shared" si="13"/>
        <v>33</v>
      </c>
      <c r="AJ48" s="170">
        <f t="shared" si="13"/>
        <v>35</v>
      </c>
      <c r="AK48" s="170">
        <f t="shared" si="13"/>
        <v>5</v>
      </c>
      <c r="AL48" s="170">
        <f t="shared" si="13"/>
        <v>17</v>
      </c>
      <c r="AM48" s="170"/>
      <c r="AN48" s="170"/>
      <c r="AO48" s="170"/>
      <c r="AP48" s="170"/>
      <c r="AQ48" s="170"/>
    </row>
    <row r="49" spans="1:40" x14ac:dyDescent="0.2">
      <c r="A49" s="24" t="s">
        <v>2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40" x14ac:dyDescent="0.2">
      <c r="A50" s="6" t="s">
        <v>4</v>
      </c>
      <c r="B50" s="38"/>
      <c r="C50" s="170">
        <v>1</v>
      </c>
      <c r="D50" s="170">
        <v>2</v>
      </c>
      <c r="E50" s="170">
        <v>3</v>
      </c>
      <c r="F50" s="170">
        <v>4</v>
      </c>
      <c r="G50" s="170">
        <v>5</v>
      </c>
      <c r="H50" s="170">
        <v>6</v>
      </c>
      <c r="I50" s="170">
        <v>7</v>
      </c>
      <c r="J50" s="170">
        <v>8</v>
      </c>
      <c r="K50" s="170">
        <v>9</v>
      </c>
      <c r="L50" s="170">
        <v>10</v>
      </c>
      <c r="M50" s="170">
        <v>11</v>
      </c>
      <c r="N50" s="170">
        <v>12</v>
      </c>
      <c r="O50" s="170">
        <v>13</v>
      </c>
      <c r="P50" s="170">
        <v>14</v>
      </c>
      <c r="Q50" s="170">
        <v>15</v>
      </c>
      <c r="R50" s="170">
        <v>16</v>
      </c>
      <c r="S50" s="170">
        <v>17</v>
      </c>
      <c r="T50" s="170">
        <v>18</v>
      </c>
      <c r="U50" s="170">
        <v>19</v>
      </c>
      <c r="V50" s="170">
        <v>20</v>
      </c>
      <c r="W50" s="170">
        <v>21</v>
      </c>
      <c r="X50" s="170">
        <v>22</v>
      </c>
      <c r="Y50" s="170">
        <v>23</v>
      </c>
      <c r="Z50" s="170">
        <v>24</v>
      </c>
      <c r="AA50" s="170">
        <v>25</v>
      </c>
      <c r="AB50" s="170">
        <v>26</v>
      </c>
      <c r="AC50" s="170">
        <v>27</v>
      </c>
      <c r="AD50" s="170">
        <v>28</v>
      </c>
      <c r="AE50" s="170">
        <v>29</v>
      </c>
      <c r="AF50" s="170">
        <v>30</v>
      </c>
      <c r="AG50" s="170">
        <v>31</v>
      </c>
      <c r="AH50" s="170">
        <v>32</v>
      </c>
      <c r="AI50" s="170">
        <v>32</v>
      </c>
      <c r="AJ50" s="173">
        <v>34</v>
      </c>
      <c r="AK50" s="173">
        <v>35</v>
      </c>
      <c r="AL50" s="173">
        <v>36</v>
      </c>
      <c r="AM50" s="173">
        <v>37</v>
      </c>
    </row>
    <row r="51" spans="1:40" ht="64.8" x14ac:dyDescent="0.2">
      <c r="A51" s="10" t="s">
        <v>59</v>
      </c>
      <c r="B51" s="47" t="s">
        <v>156</v>
      </c>
      <c r="C51" s="48" t="s">
        <v>313</v>
      </c>
      <c r="D51" s="49" t="s">
        <v>315</v>
      </c>
      <c r="E51" s="49" t="s">
        <v>305</v>
      </c>
      <c r="F51" s="49" t="s">
        <v>287</v>
      </c>
      <c r="G51" s="203" t="s">
        <v>318</v>
      </c>
      <c r="H51" s="203" t="s">
        <v>312</v>
      </c>
      <c r="I51" s="49" t="s">
        <v>296</v>
      </c>
      <c r="J51" s="203" t="s">
        <v>309</v>
      </c>
      <c r="K51" s="49" t="s">
        <v>314</v>
      </c>
      <c r="L51" s="203" t="s">
        <v>348</v>
      </c>
      <c r="M51" s="203" t="s">
        <v>288</v>
      </c>
      <c r="N51" s="203" t="s">
        <v>301</v>
      </c>
      <c r="O51" s="203" t="s">
        <v>308</v>
      </c>
      <c r="P51" s="203" t="s">
        <v>292</v>
      </c>
      <c r="Q51" s="203" t="s">
        <v>291</v>
      </c>
      <c r="R51" s="203" t="s">
        <v>298</v>
      </c>
      <c r="S51" s="49" t="s">
        <v>290</v>
      </c>
      <c r="T51" s="203" t="s">
        <v>280</v>
      </c>
      <c r="U51" s="203" t="s">
        <v>311</v>
      </c>
      <c r="V51" s="203" t="s">
        <v>306</v>
      </c>
      <c r="W51" s="203" t="s">
        <v>294</v>
      </c>
      <c r="X51" s="203" t="s">
        <v>283</v>
      </c>
      <c r="Y51" s="203" t="s">
        <v>310</v>
      </c>
      <c r="Z51" s="203" t="s">
        <v>285</v>
      </c>
      <c r="AA51" s="203" t="s">
        <v>307</v>
      </c>
      <c r="AB51" s="203" t="s">
        <v>366</v>
      </c>
      <c r="AC51" s="203" t="s">
        <v>300</v>
      </c>
      <c r="AD51" s="203" t="s">
        <v>302</v>
      </c>
      <c r="AE51" s="203" t="s">
        <v>304</v>
      </c>
      <c r="AF51" s="203" t="s">
        <v>289</v>
      </c>
      <c r="AG51" s="203" t="s">
        <v>297</v>
      </c>
      <c r="AH51" s="203" t="s">
        <v>284</v>
      </c>
      <c r="AI51" s="203" t="s">
        <v>299</v>
      </c>
      <c r="AJ51" s="203" t="s">
        <v>295</v>
      </c>
      <c r="AK51" s="49" t="s">
        <v>369</v>
      </c>
      <c r="AL51" s="49" t="s">
        <v>281</v>
      </c>
      <c r="AM51" s="240" t="s">
        <v>0</v>
      </c>
      <c r="AN51" s="5" t="s">
        <v>117</v>
      </c>
    </row>
    <row r="52" spans="1:40" x14ac:dyDescent="0.2">
      <c r="A52" s="270" t="str">
        <f>A32</f>
        <v>全体（n = 1,699 ）　</v>
      </c>
      <c r="B52" s="215">
        <f>B32</f>
        <v>1699</v>
      </c>
      <c r="C52" s="109">
        <v>570</v>
      </c>
      <c r="D52" s="110">
        <v>487</v>
      </c>
      <c r="E52" s="110">
        <v>433</v>
      </c>
      <c r="F52" s="110">
        <v>401</v>
      </c>
      <c r="G52" s="110">
        <v>383</v>
      </c>
      <c r="H52" s="110">
        <v>381</v>
      </c>
      <c r="I52" s="110">
        <v>302</v>
      </c>
      <c r="J52" s="110">
        <v>235</v>
      </c>
      <c r="K52" s="110">
        <v>229</v>
      </c>
      <c r="L52" s="110">
        <v>209</v>
      </c>
      <c r="M52" s="110">
        <v>193</v>
      </c>
      <c r="N52" s="110">
        <v>187</v>
      </c>
      <c r="O52" s="110">
        <v>184</v>
      </c>
      <c r="P52" s="110">
        <v>180</v>
      </c>
      <c r="Q52" s="110">
        <v>173</v>
      </c>
      <c r="R52" s="110">
        <v>171</v>
      </c>
      <c r="S52" s="110">
        <v>160</v>
      </c>
      <c r="T52" s="110">
        <v>158</v>
      </c>
      <c r="U52" s="110">
        <v>154</v>
      </c>
      <c r="V52" s="142">
        <v>148</v>
      </c>
      <c r="W52" s="110">
        <v>130</v>
      </c>
      <c r="X52" s="110">
        <v>120</v>
      </c>
      <c r="Y52" s="110">
        <v>118</v>
      </c>
      <c r="Z52" s="110">
        <v>116</v>
      </c>
      <c r="AA52" s="110">
        <v>110</v>
      </c>
      <c r="AB52" s="110">
        <v>107</v>
      </c>
      <c r="AC52" s="110">
        <v>97</v>
      </c>
      <c r="AD52" s="110">
        <v>93</v>
      </c>
      <c r="AE52" s="110">
        <v>80</v>
      </c>
      <c r="AF52" s="110">
        <v>66</v>
      </c>
      <c r="AG52" s="110">
        <v>63</v>
      </c>
      <c r="AH52" s="110">
        <v>55</v>
      </c>
      <c r="AI52" s="110">
        <v>48</v>
      </c>
      <c r="AJ52" s="110">
        <v>44</v>
      </c>
      <c r="AK52" s="110">
        <v>41</v>
      </c>
      <c r="AL52" s="110">
        <v>19</v>
      </c>
      <c r="AM52" s="112">
        <v>144</v>
      </c>
      <c r="AN52" s="5">
        <f>SUM(C52:AM52)</f>
        <v>6789</v>
      </c>
    </row>
    <row r="53" spans="1:40" x14ac:dyDescent="0.2">
      <c r="A53" s="271"/>
      <c r="B53" s="102">
        <f t="shared" ref="B53:B67" si="14">B33</f>
        <v>100</v>
      </c>
      <c r="C53" s="113">
        <v>33.5</v>
      </c>
      <c r="D53" s="114">
        <v>28.7</v>
      </c>
      <c r="E53" s="114">
        <v>25.5</v>
      </c>
      <c r="F53" s="114">
        <v>23.6</v>
      </c>
      <c r="G53" s="114">
        <v>22.5</v>
      </c>
      <c r="H53" s="114">
        <v>22.4</v>
      </c>
      <c r="I53" s="114">
        <v>17.8</v>
      </c>
      <c r="J53" s="114">
        <v>13.8</v>
      </c>
      <c r="K53" s="114">
        <v>13.5</v>
      </c>
      <c r="L53" s="114">
        <v>12.3</v>
      </c>
      <c r="M53" s="114">
        <v>11.4</v>
      </c>
      <c r="N53" s="114">
        <v>11</v>
      </c>
      <c r="O53" s="114">
        <v>10.8</v>
      </c>
      <c r="P53" s="114">
        <v>10.6</v>
      </c>
      <c r="Q53" s="114">
        <v>10.199999999999999</v>
      </c>
      <c r="R53" s="114">
        <v>10.1</v>
      </c>
      <c r="S53" s="114">
        <v>9.4</v>
      </c>
      <c r="T53" s="114">
        <v>9.3000000000000007</v>
      </c>
      <c r="U53" s="114">
        <v>9.1</v>
      </c>
      <c r="V53" s="130">
        <v>8.6999999999999993</v>
      </c>
      <c r="W53" s="114">
        <v>7.7</v>
      </c>
      <c r="X53" s="114">
        <v>7.1</v>
      </c>
      <c r="Y53" s="114">
        <v>6.9</v>
      </c>
      <c r="Z53" s="114">
        <v>6.8</v>
      </c>
      <c r="AA53" s="114">
        <v>6.5</v>
      </c>
      <c r="AB53" s="114">
        <v>6.3</v>
      </c>
      <c r="AC53" s="114">
        <v>5.7</v>
      </c>
      <c r="AD53" s="114">
        <v>5.5</v>
      </c>
      <c r="AE53" s="114">
        <v>4.7</v>
      </c>
      <c r="AF53" s="114">
        <v>3.9</v>
      </c>
      <c r="AG53" s="114">
        <v>3.7</v>
      </c>
      <c r="AH53" s="114">
        <v>3.2</v>
      </c>
      <c r="AI53" s="114">
        <v>2.8</v>
      </c>
      <c r="AJ53" s="114">
        <v>2.6</v>
      </c>
      <c r="AK53" s="114">
        <v>2.4</v>
      </c>
      <c r="AL53" s="114">
        <v>1.1000000000000001</v>
      </c>
      <c r="AM53" s="116">
        <v>8.5</v>
      </c>
      <c r="AN53" s="179"/>
    </row>
    <row r="54" spans="1:40" x14ac:dyDescent="0.2">
      <c r="A54" s="270" t="str">
        <f>A34</f>
        <v>18～19歳（n = 22 ）　</v>
      </c>
      <c r="B54" s="101">
        <f t="shared" si="14"/>
        <v>22</v>
      </c>
      <c r="C54" s="117">
        <v>6</v>
      </c>
      <c r="D54" s="118">
        <v>4</v>
      </c>
      <c r="E54" s="118">
        <v>5</v>
      </c>
      <c r="F54" s="118">
        <v>10</v>
      </c>
      <c r="G54" s="118">
        <v>10</v>
      </c>
      <c r="H54" s="118">
        <v>1</v>
      </c>
      <c r="I54" s="118">
        <v>4</v>
      </c>
      <c r="J54" s="118">
        <v>3</v>
      </c>
      <c r="K54" s="118">
        <v>4</v>
      </c>
      <c r="L54" s="118">
        <v>0</v>
      </c>
      <c r="M54" s="118">
        <v>2</v>
      </c>
      <c r="N54" s="118">
        <v>4</v>
      </c>
      <c r="O54" s="118">
        <v>4</v>
      </c>
      <c r="P54" s="118">
        <v>2</v>
      </c>
      <c r="Q54" s="118">
        <v>0</v>
      </c>
      <c r="R54" s="118">
        <v>1</v>
      </c>
      <c r="S54" s="118">
        <v>2</v>
      </c>
      <c r="T54" s="118">
        <v>4</v>
      </c>
      <c r="U54" s="118">
        <v>2</v>
      </c>
      <c r="V54" s="129">
        <v>1</v>
      </c>
      <c r="W54" s="118">
        <v>0</v>
      </c>
      <c r="X54" s="118">
        <v>1</v>
      </c>
      <c r="Y54" s="118">
        <v>1</v>
      </c>
      <c r="Z54" s="118">
        <v>1</v>
      </c>
      <c r="AA54" s="118">
        <v>0</v>
      </c>
      <c r="AB54" s="118">
        <v>2</v>
      </c>
      <c r="AC54" s="118">
        <v>1</v>
      </c>
      <c r="AD54" s="118">
        <v>0</v>
      </c>
      <c r="AE54" s="118">
        <v>1</v>
      </c>
      <c r="AF54" s="118">
        <v>0</v>
      </c>
      <c r="AG54" s="118">
        <v>0</v>
      </c>
      <c r="AH54" s="118">
        <v>0</v>
      </c>
      <c r="AI54" s="118">
        <v>1</v>
      </c>
      <c r="AJ54" s="118">
        <v>1</v>
      </c>
      <c r="AK54" s="118">
        <v>0</v>
      </c>
      <c r="AL54" s="118">
        <v>1</v>
      </c>
      <c r="AM54" s="119">
        <v>0</v>
      </c>
      <c r="AN54" s="5">
        <f>SUM(C54:AM54)</f>
        <v>79</v>
      </c>
    </row>
    <row r="55" spans="1:40" x14ac:dyDescent="0.2">
      <c r="A55" s="271"/>
      <c r="B55" s="102">
        <f t="shared" si="14"/>
        <v>100</v>
      </c>
      <c r="C55" s="113">
        <v>27.3</v>
      </c>
      <c r="D55" s="114">
        <v>18.2</v>
      </c>
      <c r="E55" s="114">
        <v>22.7</v>
      </c>
      <c r="F55" s="114">
        <v>45.5</v>
      </c>
      <c r="G55" s="114">
        <v>45.5</v>
      </c>
      <c r="H55" s="114">
        <v>4.5</v>
      </c>
      <c r="I55" s="114">
        <v>18.2</v>
      </c>
      <c r="J55" s="114">
        <v>13.6</v>
      </c>
      <c r="K55" s="114">
        <v>18.2</v>
      </c>
      <c r="L55" s="114">
        <v>0</v>
      </c>
      <c r="M55" s="114">
        <v>9.1</v>
      </c>
      <c r="N55" s="114">
        <v>18.2</v>
      </c>
      <c r="O55" s="114">
        <v>18.2</v>
      </c>
      <c r="P55" s="114">
        <v>9.1</v>
      </c>
      <c r="Q55" s="114">
        <v>0</v>
      </c>
      <c r="R55" s="114">
        <v>4.5</v>
      </c>
      <c r="S55" s="114">
        <v>9.1</v>
      </c>
      <c r="T55" s="114">
        <v>18.2</v>
      </c>
      <c r="U55" s="114">
        <v>9.1</v>
      </c>
      <c r="V55" s="130">
        <v>4.5</v>
      </c>
      <c r="W55" s="114">
        <v>0</v>
      </c>
      <c r="X55" s="114">
        <v>4.5</v>
      </c>
      <c r="Y55" s="114">
        <v>4.5</v>
      </c>
      <c r="Z55" s="114">
        <v>4.5</v>
      </c>
      <c r="AA55" s="114">
        <v>0</v>
      </c>
      <c r="AB55" s="114">
        <v>9.1</v>
      </c>
      <c r="AC55" s="114">
        <v>4.5</v>
      </c>
      <c r="AD55" s="114">
        <v>0</v>
      </c>
      <c r="AE55" s="114">
        <v>4.5</v>
      </c>
      <c r="AF55" s="114">
        <v>0</v>
      </c>
      <c r="AG55" s="114">
        <v>0</v>
      </c>
      <c r="AH55" s="114">
        <v>0</v>
      </c>
      <c r="AI55" s="114">
        <v>4.5</v>
      </c>
      <c r="AJ55" s="114">
        <v>4.5</v>
      </c>
      <c r="AK55" s="114">
        <v>0</v>
      </c>
      <c r="AL55" s="114">
        <v>4.5</v>
      </c>
      <c r="AM55" s="116">
        <v>0</v>
      </c>
      <c r="AN55" s="179"/>
    </row>
    <row r="56" spans="1:40" x14ac:dyDescent="0.2">
      <c r="A56" s="270" t="str">
        <f>A36</f>
        <v>20～29歳（n = 83 ）　</v>
      </c>
      <c r="B56" s="101">
        <f t="shared" si="14"/>
        <v>83</v>
      </c>
      <c r="C56" s="117">
        <v>14</v>
      </c>
      <c r="D56" s="118">
        <v>18</v>
      </c>
      <c r="E56" s="118">
        <v>40</v>
      </c>
      <c r="F56" s="118">
        <v>34</v>
      </c>
      <c r="G56" s="118">
        <v>25</v>
      </c>
      <c r="H56" s="118">
        <v>12</v>
      </c>
      <c r="I56" s="118">
        <v>18</v>
      </c>
      <c r="J56" s="118">
        <v>10</v>
      </c>
      <c r="K56" s="118">
        <v>6</v>
      </c>
      <c r="L56" s="118">
        <v>11</v>
      </c>
      <c r="M56" s="118">
        <v>10</v>
      </c>
      <c r="N56" s="118">
        <v>7</v>
      </c>
      <c r="O56" s="118">
        <v>7</v>
      </c>
      <c r="P56" s="118">
        <v>13</v>
      </c>
      <c r="Q56" s="118">
        <v>10</v>
      </c>
      <c r="R56" s="118">
        <v>8</v>
      </c>
      <c r="S56" s="118">
        <v>6</v>
      </c>
      <c r="T56" s="118">
        <v>13</v>
      </c>
      <c r="U56" s="118">
        <v>14</v>
      </c>
      <c r="V56" s="129">
        <v>3</v>
      </c>
      <c r="W56" s="118">
        <v>3</v>
      </c>
      <c r="X56" s="118">
        <v>11</v>
      </c>
      <c r="Y56" s="118">
        <v>1</v>
      </c>
      <c r="Z56" s="118">
        <v>5</v>
      </c>
      <c r="AA56" s="118">
        <v>6</v>
      </c>
      <c r="AB56" s="118">
        <v>2</v>
      </c>
      <c r="AC56" s="118">
        <v>3</v>
      </c>
      <c r="AD56" s="118">
        <v>6</v>
      </c>
      <c r="AE56" s="118">
        <v>6</v>
      </c>
      <c r="AF56" s="118">
        <v>2</v>
      </c>
      <c r="AG56" s="118">
        <v>0</v>
      </c>
      <c r="AH56" s="118">
        <v>3</v>
      </c>
      <c r="AI56" s="118">
        <v>0</v>
      </c>
      <c r="AJ56" s="118">
        <v>4</v>
      </c>
      <c r="AK56" s="118">
        <v>1</v>
      </c>
      <c r="AL56" s="118">
        <v>1</v>
      </c>
      <c r="AM56" s="119">
        <v>2</v>
      </c>
      <c r="AN56" s="5">
        <f>SUM(C56:AM56)</f>
        <v>335</v>
      </c>
    </row>
    <row r="57" spans="1:40" x14ac:dyDescent="0.2">
      <c r="A57" s="271"/>
      <c r="B57" s="102">
        <f t="shared" si="14"/>
        <v>100</v>
      </c>
      <c r="C57" s="113">
        <v>16.899999999999999</v>
      </c>
      <c r="D57" s="114">
        <v>21.7</v>
      </c>
      <c r="E57" s="114">
        <v>48.2</v>
      </c>
      <c r="F57" s="114">
        <v>41</v>
      </c>
      <c r="G57" s="114">
        <v>30.1</v>
      </c>
      <c r="H57" s="114">
        <v>14.5</v>
      </c>
      <c r="I57" s="114">
        <v>21.7</v>
      </c>
      <c r="J57" s="114">
        <v>12</v>
      </c>
      <c r="K57" s="114">
        <v>7.2</v>
      </c>
      <c r="L57" s="114">
        <v>13.3</v>
      </c>
      <c r="M57" s="114">
        <v>12</v>
      </c>
      <c r="N57" s="114">
        <v>8.4</v>
      </c>
      <c r="O57" s="114">
        <v>8.4</v>
      </c>
      <c r="P57" s="114">
        <v>15.7</v>
      </c>
      <c r="Q57" s="114">
        <v>12</v>
      </c>
      <c r="R57" s="114">
        <v>9.6</v>
      </c>
      <c r="S57" s="114">
        <v>7.2</v>
      </c>
      <c r="T57" s="114">
        <v>15.7</v>
      </c>
      <c r="U57" s="114">
        <v>16.899999999999999</v>
      </c>
      <c r="V57" s="130">
        <v>3.6</v>
      </c>
      <c r="W57" s="114">
        <v>3.6</v>
      </c>
      <c r="X57" s="114">
        <v>13.3</v>
      </c>
      <c r="Y57" s="114">
        <v>1.2</v>
      </c>
      <c r="Z57" s="114">
        <v>6</v>
      </c>
      <c r="AA57" s="114">
        <v>7.2</v>
      </c>
      <c r="AB57" s="114">
        <v>2.4</v>
      </c>
      <c r="AC57" s="114">
        <v>3.6</v>
      </c>
      <c r="AD57" s="114">
        <v>7.2</v>
      </c>
      <c r="AE57" s="114">
        <v>7.2</v>
      </c>
      <c r="AF57" s="114">
        <v>2.4</v>
      </c>
      <c r="AG57" s="114">
        <v>0</v>
      </c>
      <c r="AH57" s="114">
        <v>3.6</v>
      </c>
      <c r="AI57" s="114">
        <v>0</v>
      </c>
      <c r="AJ57" s="114">
        <v>4.8</v>
      </c>
      <c r="AK57" s="114">
        <v>1.2</v>
      </c>
      <c r="AL57" s="114">
        <v>1.2</v>
      </c>
      <c r="AM57" s="116">
        <v>2.4</v>
      </c>
      <c r="AN57" s="179"/>
    </row>
    <row r="58" spans="1:40" x14ac:dyDescent="0.2">
      <c r="A58" s="270" t="str">
        <f>A38</f>
        <v>30～39歳（n = 142 ）　</v>
      </c>
      <c r="B58" s="101">
        <f t="shared" si="14"/>
        <v>142</v>
      </c>
      <c r="C58" s="117">
        <v>32</v>
      </c>
      <c r="D58" s="118">
        <v>19</v>
      </c>
      <c r="E58" s="118">
        <v>76</v>
      </c>
      <c r="F58" s="118">
        <v>51</v>
      </c>
      <c r="G58" s="118">
        <v>38</v>
      </c>
      <c r="H58" s="118">
        <v>19</v>
      </c>
      <c r="I58" s="118">
        <v>23</v>
      </c>
      <c r="J58" s="118">
        <v>24</v>
      </c>
      <c r="K58" s="118">
        <v>12</v>
      </c>
      <c r="L58" s="118">
        <v>11</v>
      </c>
      <c r="M58" s="118">
        <v>18</v>
      </c>
      <c r="N58" s="118">
        <v>24</v>
      </c>
      <c r="O58" s="118">
        <v>11</v>
      </c>
      <c r="P58" s="118">
        <v>21</v>
      </c>
      <c r="Q58" s="118">
        <v>10</v>
      </c>
      <c r="R58" s="118">
        <v>10</v>
      </c>
      <c r="S58" s="118">
        <v>17</v>
      </c>
      <c r="T58" s="118">
        <v>26</v>
      </c>
      <c r="U58" s="118">
        <v>15</v>
      </c>
      <c r="V58" s="129">
        <v>8</v>
      </c>
      <c r="W58" s="118">
        <v>6</v>
      </c>
      <c r="X58" s="118">
        <v>12</v>
      </c>
      <c r="Y58" s="118">
        <v>6</v>
      </c>
      <c r="Z58" s="118">
        <v>9</v>
      </c>
      <c r="AA58" s="118">
        <v>8</v>
      </c>
      <c r="AB58" s="118">
        <v>9</v>
      </c>
      <c r="AC58" s="118">
        <v>8</v>
      </c>
      <c r="AD58" s="118">
        <v>5</v>
      </c>
      <c r="AE58" s="118">
        <v>17</v>
      </c>
      <c r="AF58" s="118">
        <v>6</v>
      </c>
      <c r="AG58" s="118">
        <v>4</v>
      </c>
      <c r="AH58" s="118">
        <v>2</v>
      </c>
      <c r="AI58" s="118">
        <v>3</v>
      </c>
      <c r="AJ58" s="118">
        <v>3</v>
      </c>
      <c r="AK58" s="118">
        <v>5</v>
      </c>
      <c r="AL58" s="118">
        <v>0</v>
      </c>
      <c r="AM58" s="119">
        <v>8</v>
      </c>
      <c r="AN58" s="5">
        <f>SUM(C58:AM58)</f>
        <v>576</v>
      </c>
    </row>
    <row r="59" spans="1:40" x14ac:dyDescent="0.2">
      <c r="A59" s="271"/>
      <c r="B59" s="102">
        <f t="shared" si="14"/>
        <v>100</v>
      </c>
      <c r="C59" s="113">
        <v>22.5</v>
      </c>
      <c r="D59" s="114">
        <v>13.4</v>
      </c>
      <c r="E59" s="114">
        <v>53.5</v>
      </c>
      <c r="F59" s="114">
        <v>35.9</v>
      </c>
      <c r="G59" s="114">
        <v>26.8</v>
      </c>
      <c r="H59" s="114">
        <v>13.4</v>
      </c>
      <c r="I59" s="114">
        <v>16.2</v>
      </c>
      <c r="J59" s="114">
        <v>16.899999999999999</v>
      </c>
      <c r="K59" s="114">
        <v>8.5</v>
      </c>
      <c r="L59" s="114">
        <v>7.7</v>
      </c>
      <c r="M59" s="114">
        <v>12.7</v>
      </c>
      <c r="N59" s="114">
        <v>16.899999999999999</v>
      </c>
      <c r="O59" s="114">
        <v>7.7</v>
      </c>
      <c r="P59" s="114">
        <v>14.8</v>
      </c>
      <c r="Q59" s="114">
        <v>7</v>
      </c>
      <c r="R59" s="114">
        <v>7</v>
      </c>
      <c r="S59" s="114">
        <v>12</v>
      </c>
      <c r="T59" s="114">
        <v>18.3</v>
      </c>
      <c r="U59" s="114">
        <v>10.6</v>
      </c>
      <c r="V59" s="130">
        <v>5.6</v>
      </c>
      <c r="W59" s="114">
        <v>4.2</v>
      </c>
      <c r="X59" s="114">
        <v>8.5</v>
      </c>
      <c r="Y59" s="114">
        <v>4.2</v>
      </c>
      <c r="Z59" s="114">
        <v>6.3</v>
      </c>
      <c r="AA59" s="114">
        <v>5.6</v>
      </c>
      <c r="AB59" s="114">
        <v>6.3</v>
      </c>
      <c r="AC59" s="114">
        <v>5.6</v>
      </c>
      <c r="AD59" s="114">
        <v>3.5</v>
      </c>
      <c r="AE59" s="114">
        <v>12</v>
      </c>
      <c r="AF59" s="114">
        <v>4.2</v>
      </c>
      <c r="AG59" s="114">
        <v>2.8</v>
      </c>
      <c r="AH59" s="114">
        <v>1.4</v>
      </c>
      <c r="AI59" s="114">
        <v>2.1</v>
      </c>
      <c r="AJ59" s="114">
        <v>2.1</v>
      </c>
      <c r="AK59" s="114">
        <v>3.5</v>
      </c>
      <c r="AL59" s="114">
        <v>0</v>
      </c>
      <c r="AM59" s="116">
        <v>5.6</v>
      </c>
      <c r="AN59" s="179"/>
    </row>
    <row r="60" spans="1:40" x14ac:dyDescent="0.2">
      <c r="A60" s="270" t="str">
        <f>A40</f>
        <v>40～49歳（n = 248 ）　</v>
      </c>
      <c r="B60" s="101">
        <f t="shared" si="14"/>
        <v>248</v>
      </c>
      <c r="C60" s="117">
        <v>56</v>
      </c>
      <c r="D60" s="118">
        <v>64</v>
      </c>
      <c r="E60" s="118">
        <v>121</v>
      </c>
      <c r="F60" s="118">
        <v>69</v>
      </c>
      <c r="G60" s="118">
        <v>49</v>
      </c>
      <c r="H60" s="118">
        <v>51</v>
      </c>
      <c r="I60" s="118">
        <v>42</v>
      </c>
      <c r="J60" s="118">
        <v>38</v>
      </c>
      <c r="K60" s="118">
        <v>36</v>
      </c>
      <c r="L60" s="118">
        <v>28</v>
      </c>
      <c r="M60" s="118">
        <v>43</v>
      </c>
      <c r="N60" s="118">
        <v>51</v>
      </c>
      <c r="O60" s="118">
        <v>26</v>
      </c>
      <c r="P60" s="118">
        <v>27</v>
      </c>
      <c r="Q60" s="118">
        <v>31</v>
      </c>
      <c r="R60" s="118">
        <v>26</v>
      </c>
      <c r="S60" s="118">
        <v>25</v>
      </c>
      <c r="T60" s="118">
        <v>36</v>
      </c>
      <c r="U60" s="118">
        <v>21</v>
      </c>
      <c r="V60" s="129">
        <v>14</v>
      </c>
      <c r="W60" s="118">
        <v>13</v>
      </c>
      <c r="X60" s="118">
        <v>21</v>
      </c>
      <c r="Y60" s="118">
        <v>14</v>
      </c>
      <c r="Z60" s="118">
        <v>11</v>
      </c>
      <c r="AA60" s="118">
        <v>10</v>
      </c>
      <c r="AB60" s="118">
        <v>12</v>
      </c>
      <c r="AC60" s="118">
        <v>11</v>
      </c>
      <c r="AD60" s="118">
        <v>5</v>
      </c>
      <c r="AE60" s="118">
        <v>15</v>
      </c>
      <c r="AF60" s="118">
        <v>5</v>
      </c>
      <c r="AG60" s="118">
        <v>11</v>
      </c>
      <c r="AH60" s="118">
        <v>4</v>
      </c>
      <c r="AI60" s="118">
        <v>8</v>
      </c>
      <c r="AJ60" s="118">
        <v>7</v>
      </c>
      <c r="AK60" s="118">
        <v>8</v>
      </c>
      <c r="AL60" s="118">
        <v>2</v>
      </c>
      <c r="AM60" s="119">
        <v>7</v>
      </c>
      <c r="AN60" s="5">
        <f>SUM(C60:AM60)</f>
        <v>1018</v>
      </c>
    </row>
    <row r="61" spans="1:40" x14ac:dyDescent="0.2">
      <c r="A61" s="271"/>
      <c r="B61" s="102">
        <f t="shared" si="14"/>
        <v>100</v>
      </c>
      <c r="C61" s="113">
        <v>22.6</v>
      </c>
      <c r="D61" s="114">
        <v>25.8</v>
      </c>
      <c r="E61" s="114">
        <v>48.8</v>
      </c>
      <c r="F61" s="114">
        <v>27.8</v>
      </c>
      <c r="G61" s="114">
        <v>19.8</v>
      </c>
      <c r="H61" s="114">
        <v>20.6</v>
      </c>
      <c r="I61" s="114">
        <v>16.899999999999999</v>
      </c>
      <c r="J61" s="114">
        <v>15.3</v>
      </c>
      <c r="K61" s="114">
        <v>14.5</v>
      </c>
      <c r="L61" s="114">
        <v>11.3</v>
      </c>
      <c r="M61" s="114">
        <v>17.3</v>
      </c>
      <c r="N61" s="114">
        <v>20.6</v>
      </c>
      <c r="O61" s="114">
        <v>10.5</v>
      </c>
      <c r="P61" s="114">
        <v>10.9</v>
      </c>
      <c r="Q61" s="114">
        <v>12.5</v>
      </c>
      <c r="R61" s="114">
        <v>10.5</v>
      </c>
      <c r="S61" s="114">
        <v>10.1</v>
      </c>
      <c r="T61" s="114">
        <v>14.5</v>
      </c>
      <c r="U61" s="114">
        <v>8.5</v>
      </c>
      <c r="V61" s="130">
        <v>5.6</v>
      </c>
      <c r="W61" s="114">
        <v>5.2</v>
      </c>
      <c r="X61" s="114">
        <v>8.5</v>
      </c>
      <c r="Y61" s="114">
        <v>5.6</v>
      </c>
      <c r="Z61" s="114">
        <v>4.4000000000000004</v>
      </c>
      <c r="AA61" s="114">
        <v>4</v>
      </c>
      <c r="AB61" s="114">
        <v>4.8</v>
      </c>
      <c r="AC61" s="114">
        <v>4.4000000000000004</v>
      </c>
      <c r="AD61" s="114">
        <v>2</v>
      </c>
      <c r="AE61" s="114">
        <v>6</v>
      </c>
      <c r="AF61" s="114">
        <v>2</v>
      </c>
      <c r="AG61" s="114">
        <v>4.4000000000000004</v>
      </c>
      <c r="AH61" s="114">
        <v>1.6</v>
      </c>
      <c r="AI61" s="114">
        <v>3.2</v>
      </c>
      <c r="AJ61" s="114">
        <v>2.8</v>
      </c>
      <c r="AK61" s="114">
        <v>3.2</v>
      </c>
      <c r="AL61" s="114">
        <v>0.8</v>
      </c>
      <c r="AM61" s="116">
        <v>2.8</v>
      </c>
      <c r="AN61" s="179"/>
    </row>
    <row r="62" spans="1:40" x14ac:dyDescent="0.2">
      <c r="A62" s="270" t="str">
        <f>A42</f>
        <v>50～59歳（n = 318 ）　</v>
      </c>
      <c r="B62" s="101">
        <f t="shared" si="14"/>
        <v>318</v>
      </c>
      <c r="C62" s="117">
        <v>122</v>
      </c>
      <c r="D62" s="118">
        <v>98</v>
      </c>
      <c r="E62" s="118">
        <v>78</v>
      </c>
      <c r="F62" s="118">
        <v>80</v>
      </c>
      <c r="G62" s="118">
        <v>80</v>
      </c>
      <c r="H62" s="118">
        <v>68</v>
      </c>
      <c r="I62" s="118">
        <v>42</v>
      </c>
      <c r="J62" s="118">
        <v>45</v>
      </c>
      <c r="K62" s="118">
        <v>46</v>
      </c>
      <c r="L62" s="118">
        <v>36</v>
      </c>
      <c r="M62" s="118">
        <v>41</v>
      </c>
      <c r="N62" s="118">
        <v>22</v>
      </c>
      <c r="O62" s="118">
        <v>33</v>
      </c>
      <c r="P62" s="118">
        <v>35</v>
      </c>
      <c r="Q62" s="118">
        <v>46</v>
      </c>
      <c r="R62" s="118">
        <v>48</v>
      </c>
      <c r="S62" s="118">
        <v>28</v>
      </c>
      <c r="T62" s="118">
        <v>39</v>
      </c>
      <c r="U62" s="118">
        <v>31</v>
      </c>
      <c r="V62" s="129">
        <v>31</v>
      </c>
      <c r="W62" s="118">
        <v>32</v>
      </c>
      <c r="X62" s="118">
        <v>17</v>
      </c>
      <c r="Y62" s="118">
        <v>15</v>
      </c>
      <c r="Z62" s="118">
        <v>16</v>
      </c>
      <c r="AA62" s="118">
        <v>20</v>
      </c>
      <c r="AB62" s="118">
        <v>22</v>
      </c>
      <c r="AC62" s="118">
        <v>17</v>
      </c>
      <c r="AD62" s="118">
        <v>21</v>
      </c>
      <c r="AE62" s="118">
        <v>8</v>
      </c>
      <c r="AF62" s="118">
        <v>14</v>
      </c>
      <c r="AG62" s="118">
        <v>7</v>
      </c>
      <c r="AH62" s="118">
        <v>15</v>
      </c>
      <c r="AI62" s="118">
        <v>10</v>
      </c>
      <c r="AJ62" s="118">
        <v>5</v>
      </c>
      <c r="AK62" s="118">
        <v>9</v>
      </c>
      <c r="AL62" s="118">
        <v>4</v>
      </c>
      <c r="AM62" s="119">
        <v>17</v>
      </c>
      <c r="AN62" s="5">
        <f>SUM(C62:AM62)</f>
        <v>1298</v>
      </c>
    </row>
    <row r="63" spans="1:40" x14ac:dyDescent="0.2">
      <c r="A63" s="271"/>
      <c r="B63" s="102">
        <f t="shared" si="14"/>
        <v>100</v>
      </c>
      <c r="C63" s="113">
        <v>38.4</v>
      </c>
      <c r="D63" s="114">
        <v>30.8</v>
      </c>
      <c r="E63" s="114">
        <v>24.5</v>
      </c>
      <c r="F63" s="114">
        <v>25.2</v>
      </c>
      <c r="G63" s="114">
        <v>25.2</v>
      </c>
      <c r="H63" s="114">
        <v>21.4</v>
      </c>
      <c r="I63" s="114">
        <v>13.2</v>
      </c>
      <c r="J63" s="114">
        <v>14.2</v>
      </c>
      <c r="K63" s="114">
        <v>14.5</v>
      </c>
      <c r="L63" s="114">
        <v>11.3</v>
      </c>
      <c r="M63" s="114">
        <v>12.9</v>
      </c>
      <c r="N63" s="114">
        <v>6.9</v>
      </c>
      <c r="O63" s="114">
        <v>10.4</v>
      </c>
      <c r="P63" s="114">
        <v>11</v>
      </c>
      <c r="Q63" s="114">
        <v>14.5</v>
      </c>
      <c r="R63" s="114">
        <v>15.1</v>
      </c>
      <c r="S63" s="114">
        <v>8.8000000000000007</v>
      </c>
      <c r="T63" s="114">
        <v>12.3</v>
      </c>
      <c r="U63" s="114">
        <v>9.6999999999999993</v>
      </c>
      <c r="V63" s="130">
        <v>9.6999999999999993</v>
      </c>
      <c r="W63" s="114">
        <v>10.1</v>
      </c>
      <c r="X63" s="114">
        <v>5.3</v>
      </c>
      <c r="Y63" s="114">
        <v>4.7</v>
      </c>
      <c r="Z63" s="114">
        <v>5</v>
      </c>
      <c r="AA63" s="114">
        <v>6.3</v>
      </c>
      <c r="AB63" s="114">
        <v>6.9</v>
      </c>
      <c r="AC63" s="114">
        <v>5.3</v>
      </c>
      <c r="AD63" s="114">
        <v>6.6</v>
      </c>
      <c r="AE63" s="114">
        <v>2.5</v>
      </c>
      <c r="AF63" s="114">
        <v>4.4000000000000004</v>
      </c>
      <c r="AG63" s="114">
        <v>2.2000000000000002</v>
      </c>
      <c r="AH63" s="114">
        <v>4.7</v>
      </c>
      <c r="AI63" s="114">
        <v>3.1</v>
      </c>
      <c r="AJ63" s="114">
        <v>1.6</v>
      </c>
      <c r="AK63" s="114">
        <v>2.8</v>
      </c>
      <c r="AL63" s="114">
        <v>1.3</v>
      </c>
      <c r="AM63" s="116">
        <v>5.3</v>
      </c>
      <c r="AN63" s="179"/>
    </row>
    <row r="64" spans="1:40" x14ac:dyDescent="0.2">
      <c r="A64" s="270" t="str">
        <f>A44</f>
        <v>60～69歳（n = 322 ）　</v>
      </c>
      <c r="B64" s="101">
        <f t="shared" si="14"/>
        <v>322</v>
      </c>
      <c r="C64" s="117">
        <v>112</v>
      </c>
      <c r="D64" s="118">
        <v>123</v>
      </c>
      <c r="E64" s="118">
        <v>58</v>
      </c>
      <c r="F64" s="118">
        <v>61</v>
      </c>
      <c r="G64" s="118">
        <v>67</v>
      </c>
      <c r="H64" s="118">
        <v>86</v>
      </c>
      <c r="I64" s="118">
        <v>66</v>
      </c>
      <c r="J64" s="118">
        <v>46</v>
      </c>
      <c r="K64" s="118">
        <v>57</v>
      </c>
      <c r="L64" s="118">
        <v>44</v>
      </c>
      <c r="M64" s="118">
        <v>39</v>
      </c>
      <c r="N64" s="118">
        <v>34</v>
      </c>
      <c r="O64" s="118">
        <v>40</v>
      </c>
      <c r="P64" s="118">
        <v>32</v>
      </c>
      <c r="Q64" s="118">
        <v>26</v>
      </c>
      <c r="R64" s="118">
        <v>31</v>
      </c>
      <c r="S64" s="118">
        <v>31</v>
      </c>
      <c r="T64" s="118">
        <v>23</v>
      </c>
      <c r="U64" s="118">
        <v>33</v>
      </c>
      <c r="V64" s="129">
        <v>38</v>
      </c>
      <c r="W64" s="118">
        <v>22</v>
      </c>
      <c r="X64" s="118">
        <v>16</v>
      </c>
      <c r="Y64" s="118">
        <v>32</v>
      </c>
      <c r="Z64" s="118">
        <v>23</v>
      </c>
      <c r="AA64" s="118">
        <v>21</v>
      </c>
      <c r="AB64" s="118">
        <v>17</v>
      </c>
      <c r="AC64" s="118">
        <v>23</v>
      </c>
      <c r="AD64" s="118">
        <v>18</v>
      </c>
      <c r="AE64" s="118">
        <v>14</v>
      </c>
      <c r="AF64" s="118">
        <v>13</v>
      </c>
      <c r="AG64" s="118">
        <v>19</v>
      </c>
      <c r="AH64" s="118">
        <v>12</v>
      </c>
      <c r="AI64" s="118">
        <v>16</v>
      </c>
      <c r="AJ64" s="118">
        <v>9</v>
      </c>
      <c r="AK64" s="118">
        <v>8</v>
      </c>
      <c r="AL64" s="118">
        <v>2</v>
      </c>
      <c r="AM64" s="119">
        <v>15</v>
      </c>
      <c r="AN64" s="5">
        <f>SUM(C64:AM64)</f>
        <v>1327</v>
      </c>
    </row>
    <row r="65" spans="1:40" x14ac:dyDescent="0.2">
      <c r="A65" s="271"/>
      <c r="B65" s="102">
        <f t="shared" si="14"/>
        <v>100</v>
      </c>
      <c r="C65" s="113">
        <v>34.799999999999997</v>
      </c>
      <c r="D65" s="114">
        <v>38.200000000000003</v>
      </c>
      <c r="E65" s="114">
        <v>18</v>
      </c>
      <c r="F65" s="114">
        <v>18.899999999999999</v>
      </c>
      <c r="G65" s="114">
        <v>20.8</v>
      </c>
      <c r="H65" s="114">
        <v>26.7</v>
      </c>
      <c r="I65" s="114">
        <v>20.5</v>
      </c>
      <c r="J65" s="114">
        <v>14.3</v>
      </c>
      <c r="K65" s="114">
        <v>17.7</v>
      </c>
      <c r="L65" s="114">
        <v>13.7</v>
      </c>
      <c r="M65" s="114">
        <v>12.1</v>
      </c>
      <c r="N65" s="114">
        <v>10.6</v>
      </c>
      <c r="O65" s="114">
        <v>12.4</v>
      </c>
      <c r="P65" s="114">
        <v>9.9</v>
      </c>
      <c r="Q65" s="114">
        <v>8.1</v>
      </c>
      <c r="R65" s="114">
        <v>9.6</v>
      </c>
      <c r="S65" s="114">
        <v>9.6</v>
      </c>
      <c r="T65" s="114">
        <v>7.1</v>
      </c>
      <c r="U65" s="114">
        <v>10.199999999999999</v>
      </c>
      <c r="V65" s="130">
        <v>11.8</v>
      </c>
      <c r="W65" s="114">
        <v>6.8</v>
      </c>
      <c r="X65" s="114">
        <v>5</v>
      </c>
      <c r="Y65" s="114">
        <v>9.9</v>
      </c>
      <c r="Z65" s="114">
        <v>7.1</v>
      </c>
      <c r="AA65" s="114">
        <v>6.5</v>
      </c>
      <c r="AB65" s="114">
        <v>5.3</v>
      </c>
      <c r="AC65" s="114">
        <v>7.1</v>
      </c>
      <c r="AD65" s="114">
        <v>5.6</v>
      </c>
      <c r="AE65" s="114">
        <v>4.3</v>
      </c>
      <c r="AF65" s="114">
        <v>4</v>
      </c>
      <c r="AG65" s="114">
        <v>5.9</v>
      </c>
      <c r="AH65" s="114">
        <v>3.7</v>
      </c>
      <c r="AI65" s="114">
        <v>5</v>
      </c>
      <c r="AJ65" s="114">
        <v>2.8</v>
      </c>
      <c r="AK65" s="114">
        <v>2.5</v>
      </c>
      <c r="AL65" s="114">
        <v>0.6</v>
      </c>
      <c r="AM65" s="116">
        <v>4.7</v>
      </c>
      <c r="AN65" s="179"/>
    </row>
    <row r="66" spans="1:40" x14ac:dyDescent="0.2">
      <c r="A66" s="270" t="str">
        <f>A46</f>
        <v>70歳以上（n = 530 ）　</v>
      </c>
      <c r="B66" s="101">
        <f t="shared" si="14"/>
        <v>530</v>
      </c>
      <c r="C66" s="117">
        <v>222</v>
      </c>
      <c r="D66" s="118">
        <v>152</v>
      </c>
      <c r="E66" s="118">
        <v>50</v>
      </c>
      <c r="F66" s="118">
        <v>91</v>
      </c>
      <c r="G66" s="118">
        <v>109</v>
      </c>
      <c r="H66" s="118">
        <v>138</v>
      </c>
      <c r="I66" s="118">
        <v>103</v>
      </c>
      <c r="J66" s="118">
        <v>67</v>
      </c>
      <c r="K66" s="118">
        <v>63</v>
      </c>
      <c r="L66" s="118">
        <v>75</v>
      </c>
      <c r="M66" s="118">
        <v>37</v>
      </c>
      <c r="N66" s="118">
        <v>39</v>
      </c>
      <c r="O66" s="118">
        <v>59</v>
      </c>
      <c r="P66" s="118">
        <v>48</v>
      </c>
      <c r="Q66" s="118">
        <v>45</v>
      </c>
      <c r="R66" s="118">
        <v>44</v>
      </c>
      <c r="S66" s="118">
        <v>49</v>
      </c>
      <c r="T66" s="118">
        <v>15</v>
      </c>
      <c r="U66" s="118">
        <v>37</v>
      </c>
      <c r="V66" s="129">
        <v>51</v>
      </c>
      <c r="W66" s="118">
        <v>54</v>
      </c>
      <c r="X66" s="118">
        <v>39</v>
      </c>
      <c r="Y66" s="118">
        <v>49</v>
      </c>
      <c r="Z66" s="118">
        <v>50</v>
      </c>
      <c r="AA66" s="118">
        <v>44</v>
      </c>
      <c r="AB66" s="118">
        <v>42</v>
      </c>
      <c r="AC66" s="118">
        <v>34</v>
      </c>
      <c r="AD66" s="118">
        <v>38</v>
      </c>
      <c r="AE66" s="118">
        <v>19</v>
      </c>
      <c r="AF66" s="118">
        <v>23</v>
      </c>
      <c r="AG66" s="118">
        <v>21</v>
      </c>
      <c r="AH66" s="118">
        <v>19</v>
      </c>
      <c r="AI66" s="118">
        <v>10</v>
      </c>
      <c r="AJ66" s="118">
        <v>14</v>
      </c>
      <c r="AK66" s="118">
        <v>9</v>
      </c>
      <c r="AL66" s="118">
        <v>9</v>
      </c>
      <c r="AM66" s="119">
        <v>84</v>
      </c>
      <c r="AN66" s="5">
        <f>SUM(C66:AM66)</f>
        <v>2052</v>
      </c>
    </row>
    <row r="67" spans="1:40" ht="12.75" customHeight="1" x14ac:dyDescent="0.2">
      <c r="A67" s="271"/>
      <c r="B67" s="102">
        <f t="shared" si="14"/>
        <v>100</v>
      </c>
      <c r="C67" s="113">
        <v>41.9</v>
      </c>
      <c r="D67" s="114">
        <v>28.7</v>
      </c>
      <c r="E67" s="114">
        <v>9.4</v>
      </c>
      <c r="F67" s="114">
        <v>17.2</v>
      </c>
      <c r="G67" s="114">
        <v>20.6</v>
      </c>
      <c r="H67" s="114">
        <v>26</v>
      </c>
      <c r="I67" s="114">
        <v>19.399999999999999</v>
      </c>
      <c r="J67" s="114">
        <v>12.6</v>
      </c>
      <c r="K67" s="114">
        <v>11.9</v>
      </c>
      <c r="L67" s="114">
        <v>14.2</v>
      </c>
      <c r="M67" s="114">
        <v>7</v>
      </c>
      <c r="N67" s="114">
        <v>7.4</v>
      </c>
      <c r="O67" s="114">
        <v>11.1</v>
      </c>
      <c r="P67" s="114">
        <v>9.1</v>
      </c>
      <c r="Q67" s="114">
        <v>8.5</v>
      </c>
      <c r="R67" s="114">
        <v>8.3000000000000007</v>
      </c>
      <c r="S67" s="114">
        <v>9.1999999999999993</v>
      </c>
      <c r="T67" s="114">
        <v>2.8</v>
      </c>
      <c r="U67" s="114">
        <v>7</v>
      </c>
      <c r="V67" s="130">
        <v>9.6</v>
      </c>
      <c r="W67" s="114">
        <v>10.199999999999999</v>
      </c>
      <c r="X67" s="114">
        <v>7.4</v>
      </c>
      <c r="Y67" s="114">
        <v>9.1999999999999993</v>
      </c>
      <c r="Z67" s="114">
        <v>9.4</v>
      </c>
      <c r="AA67" s="114">
        <v>8.3000000000000007</v>
      </c>
      <c r="AB67" s="114">
        <v>7.9</v>
      </c>
      <c r="AC67" s="114">
        <v>6.4</v>
      </c>
      <c r="AD67" s="114">
        <v>7.2</v>
      </c>
      <c r="AE67" s="114">
        <v>3.6</v>
      </c>
      <c r="AF67" s="114">
        <v>4.3</v>
      </c>
      <c r="AG67" s="114">
        <v>4</v>
      </c>
      <c r="AH67" s="114">
        <v>3.6</v>
      </c>
      <c r="AI67" s="114">
        <v>1.9</v>
      </c>
      <c r="AJ67" s="114">
        <v>2.6</v>
      </c>
      <c r="AK67" s="114">
        <v>1.7</v>
      </c>
      <c r="AL67" s="114">
        <v>1.7</v>
      </c>
      <c r="AM67" s="116">
        <v>15.8</v>
      </c>
      <c r="AN67" s="179"/>
    </row>
    <row r="68" spans="1:40" s="171" customFormat="1" x14ac:dyDescent="0.2">
      <c r="A68" s="172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3"/>
      <c r="AK68" s="173"/>
      <c r="AL68" s="173"/>
      <c r="AM68" s="173"/>
      <c r="AN68" s="170"/>
    </row>
    <row r="69" spans="1:40" x14ac:dyDescent="0.2">
      <c r="A69" s="24" t="s">
        <v>2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40" x14ac:dyDescent="0.2">
      <c r="A70" s="6" t="s">
        <v>354</v>
      </c>
      <c r="B70" s="4"/>
      <c r="C70" s="25">
        <v>1</v>
      </c>
      <c r="D70" s="25">
        <v>2</v>
      </c>
      <c r="E70" s="25">
        <v>3</v>
      </c>
      <c r="F70" s="25">
        <v>4</v>
      </c>
      <c r="G70" s="25">
        <v>5</v>
      </c>
      <c r="H70" s="25">
        <v>6</v>
      </c>
      <c r="I70" s="25">
        <v>7</v>
      </c>
      <c r="J70" s="25">
        <v>8</v>
      </c>
      <c r="K70" s="25">
        <v>9</v>
      </c>
      <c r="L70" s="25">
        <v>10</v>
      </c>
      <c r="O70" s="160">
        <v>1</v>
      </c>
      <c r="P70" s="160">
        <v>2</v>
      </c>
      <c r="Q70" s="160">
        <v>3</v>
      </c>
      <c r="R70" s="160">
        <v>4</v>
      </c>
      <c r="S70" s="160">
        <v>5</v>
      </c>
      <c r="T70" s="160">
        <v>6</v>
      </c>
      <c r="U70" s="160">
        <v>7</v>
      </c>
      <c r="V70" s="160">
        <v>8</v>
      </c>
      <c r="W70" s="160">
        <v>9</v>
      </c>
      <c r="X70" s="160">
        <v>10</v>
      </c>
    </row>
    <row r="71" spans="1:40" ht="32.4" x14ac:dyDescent="0.2">
      <c r="A71" s="10" t="str">
        <f>A31</f>
        <v>【年代別】</v>
      </c>
      <c r="B71" s="47" t="str">
        <f>B22</f>
        <v>調査数</v>
      </c>
      <c r="C71" s="48" t="str">
        <f t="shared" ref="C71:L71" si="15">C51</f>
        <v>高齢者福祉</v>
      </c>
      <c r="D71" s="49" t="str">
        <f t="shared" si="15"/>
        <v>防災対策</v>
      </c>
      <c r="E71" s="49" t="str">
        <f t="shared" si="15"/>
        <v>子育て支援</v>
      </c>
      <c r="F71" s="49" t="str">
        <f t="shared" si="15"/>
        <v>少子化対策</v>
      </c>
      <c r="G71" s="49" t="str">
        <f t="shared" si="15"/>
        <v>若者の県内定着</v>
      </c>
      <c r="H71" s="49" t="str">
        <f t="shared" si="15"/>
        <v>地域医療の確保</v>
      </c>
      <c r="I71" s="50" t="str">
        <f t="shared" si="15"/>
        <v>公共交通の充実</v>
      </c>
      <c r="J71" s="49" t="str">
        <f t="shared" si="15"/>
        <v>防犯・交通安全対策</v>
      </c>
      <c r="K71" s="50" t="str">
        <f t="shared" si="15"/>
        <v>道路整備・維持管理</v>
      </c>
      <c r="L71" s="51" t="str">
        <f t="shared" si="15"/>
        <v>消費者保護</v>
      </c>
      <c r="M71" s="37" t="s">
        <v>32</v>
      </c>
      <c r="N71" s="10" t="str">
        <f>A71</f>
        <v>【年代別】</v>
      </c>
      <c r="O71" s="48" t="str">
        <f t="shared" ref="O71:X71" si="16">C71</f>
        <v>高齢者福祉</v>
      </c>
      <c r="P71" s="49" t="str">
        <f t="shared" si="16"/>
        <v>防災対策</v>
      </c>
      <c r="Q71" s="49" t="str">
        <f t="shared" si="16"/>
        <v>子育て支援</v>
      </c>
      <c r="R71" s="49" t="str">
        <f t="shared" si="16"/>
        <v>少子化対策</v>
      </c>
      <c r="S71" s="49" t="str">
        <f t="shared" si="16"/>
        <v>若者の県内定着</v>
      </c>
      <c r="T71" s="49" t="str">
        <f t="shared" si="16"/>
        <v>地域医療の確保</v>
      </c>
      <c r="U71" s="49" t="str">
        <f t="shared" si="16"/>
        <v>公共交通の充実</v>
      </c>
      <c r="V71" s="49" t="str">
        <f t="shared" si="16"/>
        <v>防犯・交通安全対策</v>
      </c>
      <c r="W71" s="50" t="str">
        <f t="shared" si="16"/>
        <v>道路整備・維持管理</v>
      </c>
      <c r="X71" s="51" t="str">
        <f t="shared" si="16"/>
        <v>消費者保護</v>
      </c>
    </row>
    <row r="72" spans="1:40" ht="12.75" customHeight="1" x14ac:dyDescent="0.2">
      <c r="A72" s="270" t="str">
        <f>A32</f>
        <v>全体（n = 1,699 ）　</v>
      </c>
      <c r="B72" s="215">
        <f t="shared" ref="B72:B87" si="17">B32</f>
        <v>1699</v>
      </c>
      <c r="C72" s="109">
        <f t="shared" ref="C72:L72" si="18">C52</f>
        <v>570</v>
      </c>
      <c r="D72" s="110">
        <f t="shared" si="18"/>
        <v>487</v>
      </c>
      <c r="E72" s="110">
        <f t="shared" si="18"/>
        <v>433</v>
      </c>
      <c r="F72" s="110">
        <f t="shared" si="18"/>
        <v>401</v>
      </c>
      <c r="G72" s="110">
        <f t="shared" si="18"/>
        <v>383</v>
      </c>
      <c r="H72" s="110">
        <f t="shared" si="18"/>
        <v>381</v>
      </c>
      <c r="I72" s="111">
        <f t="shared" si="18"/>
        <v>302</v>
      </c>
      <c r="J72" s="110">
        <f t="shared" si="18"/>
        <v>235</v>
      </c>
      <c r="K72" s="111">
        <f t="shared" si="18"/>
        <v>229</v>
      </c>
      <c r="L72" s="112">
        <f t="shared" si="18"/>
        <v>209</v>
      </c>
      <c r="N72" s="81" t="str">
        <f>A74</f>
        <v>18～19歳（n = 22 ）　</v>
      </c>
      <c r="O72" s="72">
        <f t="shared" ref="O72:X72" si="19">C75</f>
        <v>27.3</v>
      </c>
      <c r="P72" s="73">
        <f t="shared" si="19"/>
        <v>18.2</v>
      </c>
      <c r="Q72" s="73">
        <f t="shared" si="19"/>
        <v>22.7</v>
      </c>
      <c r="R72" s="73">
        <f t="shared" si="19"/>
        <v>45.5</v>
      </c>
      <c r="S72" s="73">
        <f t="shared" si="19"/>
        <v>45.5</v>
      </c>
      <c r="T72" s="73">
        <f t="shared" si="19"/>
        <v>4.5</v>
      </c>
      <c r="U72" s="73">
        <f t="shared" si="19"/>
        <v>18.2</v>
      </c>
      <c r="V72" s="73">
        <f t="shared" si="19"/>
        <v>13.6</v>
      </c>
      <c r="W72" s="74">
        <f t="shared" si="19"/>
        <v>18.2</v>
      </c>
      <c r="X72" s="75">
        <f t="shared" si="19"/>
        <v>0</v>
      </c>
    </row>
    <row r="73" spans="1:40" ht="12.75" customHeight="1" x14ac:dyDescent="0.2">
      <c r="A73" s="271"/>
      <c r="B73" s="102">
        <f t="shared" si="17"/>
        <v>100</v>
      </c>
      <c r="C73" s="113">
        <f t="shared" ref="C73:L73" si="20">C53</f>
        <v>33.5</v>
      </c>
      <c r="D73" s="114">
        <f t="shared" si="20"/>
        <v>28.7</v>
      </c>
      <c r="E73" s="114">
        <f t="shared" si="20"/>
        <v>25.5</v>
      </c>
      <c r="F73" s="114">
        <f t="shared" si="20"/>
        <v>23.6</v>
      </c>
      <c r="G73" s="114">
        <f t="shared" si="20"/>
        <v>22.5</v>
      </c>
      <c r="H73" s="114">
        <f t="shared" si="20"/>
        <v>22.4</v>
      </c>
      <c r="I73" s="115">
        <f t="shared" si="20"/>
        <v>17.8</v>
      </c>
      <c r="J73" s="114">
        <f t="shared" si="20"/>
        <v>13.8</v>
      </c>
      <c r="K73" s="115">
        <f t="shared" si="20"/>
        <v>13.5</v>
      </c>
      <c r="L73" s="116">
        <f t="shared" si="20"/>
        <v>12.3</v>
      </c>
      <c r="N73" s="83" t="str">
        <f>A76</f>
        <v>20～29歳（n = 83 ）　</v>
      </c>
      <c r="O73" s="76">
        <f t="shared" ref="O73:X73" si="21">C77</f>
        <v>16.899999999999999</v>
      </c>
      <c r="P73" s="77">
        <f t="shared" si="21"/>
        <v>21.7</v>
      </c>
      <c r="Q73" s="77">
        <f t="shared" si="21"/>
        <v>48.2</v>
      </c>
      <c r="R73" s="77">
        <f t="shared" si="21"/>
        <v>41</v>
      </c>
      <c r="S73" s="77">
        <f t="shared" si="21"/>
        <v>30.1</v>
      </c>
      <c r="T73" s="77">
        <f t="shared" si="21"/>
        <v>14.5</v>
      </c>
      <c r="U73" s="77">
        <f t="shared" si="21"/>
        <v>21.7</v>
      </c>
      <c r="V73" s="77">
        <f t="shared" si="21"/>
        <v>12</v>
      </c>
      <c r="W73" s="78">
        <f t="shared" si="21"/>
        <v>7.2</v>
      </c>
      <c r="X73" s="79">
        <f t="shared" si="21"/>
        <v>13.3</v>
      </c>
    </row>
    <row r="74" spans="1:40" ht="12.75" customHeight="1" x14ac:dyDescent="0.2">
      <c r="A74" s="270" t="str">
        <f>A34</f>
        <v>18～19歳（n = 22 ）　</v>
      </c>
      <c r="B74" s="101">
        <f t="shared" si="17"/>
        <v>22</v>
      </c>
      <c r="C74" s="117">
        <f t="shared" ref="C74:L74" si="22">C54</f>
        <v>6</v>
      </c>
      <c r="D74" s="118">
        <f t="shared" si="22"/>
        <v>4</v>
      </c>
      <c r="E74" s="118">
        <f t="shared" si="22"/>
        <v>5</v>
      </c>
      <c r="F74" s="118">
        <f t="shared" si="22"/>
        <v>10</v>
      </c>
      <c r="G74" s="118">
        <f t="shared" si="22"/>
        <v>10</v>
      </c>
      <c r="H74" s="118">
        <f t="shared" si="22"/>
        <v>1</v>
      </c>
      <c r="I74" s="128">
        <f t="shared" si="22"/>
        <v>4</v>
      </c>
      <c r="J74" s="118">
        <f t="shared" si="22"/>
        <v>3</v>
      </c>
      <c r="K74" s="128">
        <f t="shared" si="22"/>
        <v>4</v>
      </c>
      <c r="L74" s="119">
        <f t="shared" si="22"/>
        <v>0</v>
      </c>
      <c r="N74" s="83" t="str">
        <f>A78</f>
        <v>30～39歳（n = 142 ）　</v>
      </c>
      <c r="O74" s="76">
        <f t="shared" ref="O74:X74" si="23">C79</f>
        <v>22.5</v>
      </c>
      <c r="P74" s="77">
        <f t="shared" si="23"/>
        <v>13.4</v>
      </c>
      <c r="Q74" s="77">
        <f t="shared" si="23"/>
        <v>53.5</v>
      </c>
      <c r="R74" s="77">
        <f t="shared" si="23"/>
        <v>35.9</v>
      </c>
      <c r="S74" s="77">
        <f t="shared" si="23"/>
        <v>26.8</v>
      </c>
      <c r="T74" s="77">
        <f t="shared" si="23"/>
        <v>13.4</v>
      </c>
      <c r="U74" s="77">
        <f t="shared" si="23"/>
        <v>16.2</v>
      </c>
      <c r="V74" s="77">
        <f t="shared" si="23"/>
        <v>16.899999999999999</v>
      </c>
      <c r="W74" s="78">
        <f t="shared" si="23"/>
        <v>8.5</v>
      </c>
      <c r="X74" s="79">
        <f t="shared" si="23"/>
        <v>7.7</v>
      </c>
    </row>
    <row r="75" spans="1:40" ht="12.75" customHeight="1" x14ac:dyDescent="0.2">
      <c r="A75" s="271"/>
      <c r="B75" s="102">
        <f t="shared" si="17"/>
        <v>100</v>
      </c>
      <c r="C75" s="113">
        <f t="shared" ref="C75:L75" si="24">C55</f>
        <v>27.3</v>
      </c>
      <c r="D75" s="114">
        <f t="shared" si="24"/>
        <v>18.2</v>
      </c>
      <c r="E75" s="114">
        <f t="shared" si="24"/>
        <v>22.7</v>
      </c>
      <c r="F75" s="114">
        <f t="shared" si="24"/>
        <v>45.5</v>
      </c>
      <c r="G75" s="114">
        <f t="shared" si="24"/>
        <v>45.5</v>
      </c>
      <c r="H75" s="114">
        <f t="shared" si="24"/>
        <v>4.5</v>
      </c>
      <c r="I75" s="115">
        <f t="shared" si="24"/>
        <v>18.2</v>
      </c>
      <c r="J75" s="114">
        <f t="shared" si="24"/>
        <v>13.6</v>
      </c>
      <c r="K75" s="115">
        <f t="shared" si="24"/>
        <v>18.2</v>
      </c>
      <c r="L75" s="116">
        <f t="shared" si="24"/>
        <v>0</v>
      </c>
      <c r="N75" s="83" t="str">
        <f>A80</f>
        <v>40～49歳（n = 248 ）　</v>
      </c>
      <c r="O75" s="76">
        <f t="shared" ref="O75:X75" si="25">C81</f>
        <v>22.6</v>
      </c>
      <c r="P75" s="77">
        <f t="shared" si="25"/>
        <v>25.8</v>
      </c>
      <c r="Q75" s="77">
        <f t="shared" si="25"/>
        <v>48.8</v>
      </c>
      <c r="R75" s="77">
        <f t="shared" si="25"/>
        <v>27.8</v>
      </c>
      <c r="S75" s="77">
        <f t="shared" si="25"/>
        <v>19.8</v>
      </c>
      <c r="T75" s="77">
        <f t="shared" si="25"/>
        <v>20.6</v>
      </c>
      <c r="U75" s="77">
        <f t="shared" si="25"/>
        <v>16.899999999999999</v>
      </c>
      <c r="V75" s="77">
        <f t="shared" si="25"/>
        <v>15.3</v>
      </c>
      <c r="W75" s="78">
        <f t="shared" si="25"/>
        <v>14.5</v>
      </c>
      <c r="X75" s="79">
        <f t="shared" si="25"/>
        <v>11.3</v>
      </c>
    </row>
    <row r="76" spans="1:40" ht="12.75" customHeight="1" x14ac:dyDescent="0.2">
      <c r="A76" s="270" t="str">
        <f>A36</f>
        <v>20～29歳（n = 83 ）　</v>
      </c>
      <c r="B76" s="101">
        <f t="shared" si="17"/>
        <v>83</v>
      </c>
      <c r="C76" s="117">
        <f t="shared" ref="C76:L76" si="26">C56</f>
        <v>14</v>
      </c>
      <c r="D76" s="118">
        <f t="shared" si="26"/>
        <v>18</v>
      </c>
      <c r="E76" s="118">
        <f t="shared" si="26"/>
        <v>40</v>
      </c>
      <c r="F76" s="118">
        <f t="shared" si="26"/>
        <v>34</v>
      </c>
      <c r="G76" s="118">
        <f t="shared" si="26"/>
        <v>25</v>
      </c>
      <c r="H76" s="118">
        <f t="shared" si="26"/>
        <v>12</v>
      </c>
      <c r="I76" s="128">
        <f t="shared" si="26"/>
        <v>18</v>
      </c>
      <c r="J76" s="118">
        <f t="shared" si="26"/>
        <v>10</v>
      </c>
      <c r="K76" s="128">
        <f t="shared" si="26"/>
        <v>6</v>
      </c>
      <c r="L76" s="119">
        <f t="shared" si="26"/>
        <v>11</v>
      </c>
      <c r="N76" s="83" t="str">
        <f>A82</f>
        <v>50～59歳（n = 318 ）　</v>
      </c>
      <c r="O76" s="76">
        <f t="shared" ref="O76:X76" si="27">C83</f>
        <v>38.4</v>
      </c>
      <c r="P76" s="77">
        <f t="shared" si="27"/>
        <v>30.8</v>
      </c>
      <c r="Q76" s="77">
        <f t="shared" si="27"/>
        <v>24.5</v>
      </c>
      <c r="R76" s="77">
        <f t="shared" si="27"/>
        <v>25.2</v>
      </c>
      <c r="S76" s="77">
        <f t="shared" si="27"/>
        <v>25.2</v>
      </c>
      <c r="T76" s="77">
        <f t="shared" si="27"/>
        <v>21.4</v>
      </c>
      <c r="U76" s="77">
        <f t="shared" si="27"/>
        <v>13.2</v>
      </c>
      <c r="V76" s="77">
        <f t="shared" si="27"/>
        <v>14.2</v>
      </c>
      <c r="W76" s="78">
        <f t="shared" si="27"/>
        <v>14.5</v>
      </c>
      <c r="X76" s="79">
        <f t="shared" si="27"/>
        <v>11.3</v>
      </c>
    </row>
    <row r="77" spans="1:40" ht="12.75" customHeight="1" x14ac:dyDescent="0.2">
      <c r="A77" s="271"/>
      <c r="B77" s="102">
        <f t="shared" si="17"/>
        <v>100</v>
      </c>
      <c r="C77" s="113">
        <f t="shared" ref="C77:L77" si="28">C57</f>
        <v>16.899999999999999</v>
      </c>
      <c r="D77" s="114">
        <f t="shared" si="28"/>
        <v>21.7</v>
      </c>
      <c r="E77" s="114">
        <f t="shared" si="28"/>
        <v>48.2</v>
      </c>
      <c r="F77" s="114">
        <f t="shared" si="28"/>
        <v>41</v>
      </c>
      <c r="G77" s="114">
        <f t="shared" si="28"/>
        <v>30.1</v>
      </c>
      <c r="H77" s="114">
        <f t="shared" si="28"/>
        <v>14.5</v>
      </c>
      <c r="I77" s="115">
        <f t="shared" si="28"/>
        <v>21.7</v>
      </c>
      <c r="J77" s="114">
        <f t="shared" si="28"/>
        <v>12</v>
      </c>
      <c r="K77" s="115">
        <f t="shared" si="28"/>
        <v>7.2</v>
      </c>
      <c r="L77" s="116">
        <f t="shared" si="28"/>
        <v>13.3</v>
      </c>
      <c r="N77" s="83" t="str">
        <f>A84</f>
        <v>60～69歳（n = 322 ）　</v>
      </c>
      <c r="O77" s="76">
        <f t="shared" ref="O77:X77" si="29">C85</f>
        <v>34.799999999999997</v>
      </c>
      <c r="P77" s="77">
        <f t="shared" si="29"/>
        <v>38.200000000000003</v>
      </c>
      <c r="Q77" s="77">
        <f t="shared" si="29"/>
        <v>18</v>
      </c>
      <c r="R77" s="77">
        <f t="shared" si="29"/>
        <v>18.899999999999999</v>
      </c>
      <c r="S77" s="77">
        <f t="shared" si="29"/>
        <v>20.8</v>
      </c>
      <c r="T77" s="77">
        <f t="shared" si="29"/>
        <v>26.7</v>
      </c>
      <c r="U77" s="77">
        <f t="shared" si="29"/>
        <v>20.5</v>
      </c>
      <c r="V77" s="77">
        <f t="shared" si="29"/>
        <v>14.3</v>
      </c>
      <c r="W77" s="78">
        <f t="shared" si="29"/>
        <v>17.7</v>
      </c>
      <c r="X77" s="79">
        <f t="shared" si="29"/>
        <v>13.7</v>
      </c>
    </row>
    <row r="78" spans="1:40" ht="13.5" customHeight="1" x14ac:dyDescent="0.2">
      <c r="A78" s="270" t="str">
        <f>A38</f>
        <v>30～39歳（n = 142 ）　</v>
      </c>
      <c r="B78" s="101">
        <f t="shared" si="17"/>
        <v>142</v>
      </c>
      <c r="C78" s="117">
        <f t="shared" ref="C78:L78" si="30">C58</f>
        <v>32</v>
      </c>
      <c r="D78" s="118">
        <f t="shared" si="30"/>
        <v>19</v>
      </c>
      <c r="E78" s="118">
        <f t="shared" si="30"/>
        <v>76</v>
      </c>
      <c r="F78" s="118">
        <f t="shared" si="30"/>
        <v>51</v>
      </c>
      <c r="G78" s="118">
        <f t="shared" si="30"/>
        <v>38</v>
      </c>
      <c r="H78" s="118">
        <f t="shared" si="30"/>
        <v>19</v>
      </c>
      <c r="I78" s="128">
        <f t="shared" si="30"/>
        <v>23</v>
      </c>
      <c r="J78" s="118">
        <f t="shared" si="30"/>
        <v>24</v>
      </c>
      <c r="K78" s="128">
        <f t="shared" si="30"/>
        <v>12</v>
      </c>
      <c r="L78" s="119">
        <f t="shared" si="30"/>
        <v>11</v>
      </c>
      <c r="N78" s="82" t="str">
        <f>A86</f>
        <v>70歳以上（n = 530 ）　</v>
      </c>
      <c r="O78" s="66">
        <f t="shared" ref="O78:X78" si="31">C87</f>
        <v>41.9</v>
      </c>
      <c r="P78" s="67">
        <f t="shared" si="31"/>
        <v>28.7</v>
      </c>
      <c r="Q78" s="67">
        <f t="shared" si="31"/>
        <v>9.4</v>
      </c>
      <c r="R78" s="67">
        <f t="shared" si="31"/>
        <v>17.2</v>
      </c>
      <c r="S78" s="67">
        <f t="shared" si="31"/>
        <v>20.6</v>
      </c>
      <c r="T78" s="67">
        <f t="shared" si="31"/>
        <v>26</v>
      </c>
      <c r="U78" s="67">
        <f t="shared" si="31"/>
        <v>19.399999999999999</v>
      </c>
      <c r="V78" s="67">
        <f t="shared" si="31"/>
        <v>12.6</v>
      </c>
      <c r="W78" s="68">
        <f t="shared" si="31"/>
        <v>11.9</v>
      </c>
      <c r="X78" s="69">
        <f t="shared" si="31"/>
        <v>14.2</v>
      </c>
    </row>
    <row r="79" spans="1:40" x14ac:dyDescent="0.2">
      <c r="A79" s="271"/>
      <c r="B79" s="102">
        <f t="shared" si="17"/>
        <v>100</v>
      </c>
      <c r="C79" s="113">
        <f t="shared" ref="C79:L79" si="32">C59</f>
        <v>22.5</v>
      </c>
      <c r="D79" s="114">
        <f t="shared" si="32"/>
        <v>13.4</v>
      </c>
      <c r="E79" s="114">
        <f t="shared" si="32"/>
        <v>53.5</v>
      </c>
      <c r="F79" s="114">
        <f t="shared" si="32"/>
        <v>35.9</v>
      </c>
      <c r="G79" s="114">
        <f t="shared" si="32"/>
        <v>26.8</v>
      </c>
      <c r="H79" s="114">
        <f t="shared" si="32"/>
        <v>13.4</v>
      </c>
      <c r="I79" s="115">
        <f t="shared" si="32"/>
        <v>16.2</v>
      </c>
      <c r="J79" s="114">
        <f t="shared" si="32"/>
        <v>16.899999999999999</v>
      </c>
      <c r="K79" s="115">
        <f t="shared" si="32"/>
        <v>8.5</v>
      </c>
      <c r="L79" s="116">
        <f t="shared" si="32"/>
        <v>7.7</v>
      </c>
    </row>
    <row r="80" spans="1:40" x14ac:dyDescent="0.2">
      <c r="A80" s="270" t="str">
        <f>A40</f>
        <v>40～49歳（n = 248 ）　</v>
      </c>
      <c r="B80" s="101">
        <f t="shared" si="17"/>
        <v>248</v>
      </c>
      <c r="C80" s="117">
        <f t="shared" ref="C80:L80" si="33">C60</f>
        <v>56</v>
      </c>
      <c r="D80" s="118">
        <f t="shared" si="33"/>
        <v>64</v>
      </c>
      <c r="E80" s="118">
        <f t="shared" si="33"/>
        <v>121</v>
      </c>
      <c r="F80" s="118">
        <f t="shared" si="33"/>
        <v>69</v>
      </c>
      <c r="G80" s="118">
        <f t="shared" si="33"/>
        <v>49</v>
      </c>
      <c r="H80" s="118">
        <f t="shared" si="33"/>
        <v>51</v>
      </c>
      <c r="I80" s="128">
        <f t="shared" si="33"/>
        <v>42</v>
      </c>
      <c r="J80" s="118">
        <f t="shared" si="33"/>
        <v>38</v>
      </c>
      <c r="K80" s="128">
        <f t="shared" si="33"/>
        <v>36</v>
      </c>
      <c r="L80" s="119">
        <f t="shared" si="33"/>
        <v>28</v>
      </c>
    </row>
    <row r="81" spans="1:41" x14ac:dyDescent="0.2">
      <c r="A81" s="271"/>
      <c r="B81" s="102">
        <f t="shared" si="17"/>
        <v>100</v>
      </c>
      <c r="C81" s="113">
        <f t="shared" ref="C81:L81" si="34">C61</f>
        <v>22.6</v>
      </c>
      <c r="D81" s="114">
        <f t="shared" si="34"/>
        <v>25.8</v>
      </c>
      <c r="E81" s="114">
        <f t="shared" si="34"/>
        <v>48.8</v>
      </c>
      <c r="F81" s="114">
        <f t="shared" si="34"/>
        <v>27.8</v>
      </c>
      <c r="G81" s="114">
        <f t="shared" si="34"/>
        <v>19.8</v>
      </c>
      <c r="H81" s="114">
        <f t="shared" si="34"/>
        <v>20.6</v>
      </c>
      <c r="I81" s="115">
        <f t="shared" si="34"/>
        <v>16.899999999999999</v>
      </c>
      <c r="J81" s="114">
        <f t="shared" si="34"/>
        <v>15.3</v>
      </c>
      <c r="K81" s="115">
        <f t="shared" si="34"/>
        <v>14.5</v>
      </c>
      <c r="L81" s="116">
        <f t="shared" si="34"/>
        <v>11.3</v>
      </c>
    </row>
    <row r="82" spans="1:41" x14ac:dyDescent="0.2">
      <c r="A82" s="270" t="str">
        <f>A42</f>
        <v>50～59歳（n = 318 ）　</v>
      </c>
      <c r="B82" s="101">
        <f t="shared" si="17"/>
        <v>318</v>
      </c>
      <c r="C82" s="117">
        <f t="shared" ref="C82:L82" si="35">C62</f>
        <v>122</v>
      </c>
      <c r="D82" s="118">
        <f t="shared" si="35"/>
        <v>98</v>
      </c>
      <c r="E82" s="118">
        <f t="shared" si="35"/>
        <v>78</v>
      </c>
      <c r="F82" s="118">
        <f t="shared" si="35"/>
        <v>80</v>
      </c>
      <c r="G82" s="118">
        <f t="shared" si="35"/>
        <v>80</v>
      </c>
      <c r="H82" s="118">
        <f t="shared" si="35"/>
        <v>68</v>
      </c>
      <c r="I82" s="128">
        <f t="shared" si="35"/>
        <v>42</v>
      </c>
      <c r="J82" s="118">
        <f t="shared" si="35"/>
        <v>45</v>
      </c>
      <c r="K82" s="128">
        <f t="shared" si="35"/>
        <v>46</v>
      </c>
      <c r="L82" s="119">
        <f t="shared" si="35"/>
        <v>36</v>
      </c>
    </row>
    <row r="83" spans="1:41" x14ac:dyDescent="0.2">
      <c r="A83" s="271"/>
      <c r="B83" s="102">
        <f t="shared" si="17"/>
        <v>100</v>
      </c>
      <c r="C83" s="113">
        <f t="shared" ref="C83:L83" si="36">C63</f>
        <v>38.4</v>
      </c>
      <c r="D83" s="114">
        <f t="shared" si="36"/>
        <v>30.8</v>
      </c>
      <c r="E83" s="114">
        <f t="shared" si="36"/>
        <v>24.5</v>
      </c>
      <c r="F83" s="114">
        <f t="shared" si="36"/>
        <v>25.2</v>
      </c>
      <c r="G83" s="114">
        <f t="shared" si="36"/>
        <v>25.2</v>
      </c>
      <c r="H83" s="114">
        <f t="shared" si="36"/>
        <v>21.4</v>
      </c>
      <c r="I83" s="115">
        <f t="shared" si="36"/>
        <v>13.2</v>
      </c>
      <c r="J83" s="114">
        <f t="shared" si="36"/>
        <v>14.2</v>
      </c>
      <c r="K83" s="115">
        <f t="shared" si="36"/>
        <v>14.5</v>
      </c>
      <c r="L83" s="116">
        <f t="shared" si="36"/>
        <v>11.3</v>
      </c>
    </row>
    <row r="84" spans="1:41" x14ac:dyDescent="0.2">
      <c r="A84" s="270" t="str">
        <f>A44</f>
        <v>60～69歳（n = 322 ）　</v>
      </c>
      <c r="B84" s="101">
        <f t="shared" si="17"/>
        <v>322</v>
      </c>
      <c r="C84" s="117">
        <f t="shared" ref="C84:L84" si="37">C64</f>
        <v>112</v>
      </c>
      <c r="D84" s="118">
        <f t="shared" si="37"/>
        <v>123</v>
      </c>
      <c r="E84" s="118">
        <f t="shared" si="37"/>
        <v>58</v>
      </c>
      <c r="F84" s="118">
        <f t="shared" si="37"/>
        <v>61</v>
      </c>
      <c r="G84" s="118">
        <f t="shared" si="37"/>
        <v>67</v>
      </c>
      <c r="H84" s="118">
        <f t="shared" si="37"/>
        <v>86</v>
      </c>
      <c r="I84" s="128">
        <f t="shared" si="37"/>
        <v>66</v>
      </c>
      <c r="J84" s="118">
        <f t="shared" si="37"/>
        <v>46</v>
      </c>
      <c r="K84" s="128">
        <f t="shared" si="37"/>
        <v>57</v>
      </c>
      <c r="L84" s="119">
        <f t="shared" si="37"/>
        <v>44</v>
      </c>
    </row>
    <row r="85" spans="1:41" x14ac:dyDescent="0.2">
      <c r="A85" s="271"/>
      <c r="B85" s="102">
        <f t="shared" si="17"/>
        <v>100</v>
      </c>
      <c r="C85" s="113">
        <f t="shared" ref="C85:L85" si="38">C65</f>
        <v>34.799999999999997</v>
      </c>
      <c r="D85" s="114">
        <f t="shared" si="38"/>
        <v>38.200000000000003</v>
      </c>
      <c r="E85" s="114">
        <f t="shared" si="38"/>
        <v>18</v>
      </c>
      <c r="F85" s="114">
        <f t="shared" si="38"/>
        <v>18.899999999999999</v>
      </c>
      <c r="G85" s="114">
        <f t="shared" si="38"/>
        <v>20.8</v>
      </c>
      <c r="H85" s="114">
        <f t="shared" si="38"/>
        <v>26.7</v>
      </c>
      <c r="I85" s="115">
        <f t="shared" si="38"/>
        <v>20.5</v>
      </c>
      <c r="J85" s="114">
        <f t="shared" si="38"/>
        <v>14.3</v>
      </c>
      <c r="K85" s="115">
        <f t="shared" si="38"/>
        <v>17.7</v>
      </c>
      <c r="L85" s="116">
        <f t="shared" si="38"/>
        <v>13.7</v>
      </c>
    </row>
    <row r="86" spans="1:41" x14ac:dyDescent="0.2">
      <c r="A86" s="270" t="str">
        <f>A46</f>
        <v>70歳以上（n = 530 ）　</v>
      </c>
      <c r="B86" s="101">
        <f t="shared" si="17"/>
        <v>530</v>
      </c>
      <c r="C86" s="117">
        <f t="shared" ref="C86:L86" si="39">C66</f>
        <v>222</v>
      </c>
      <c r="D86" s="118">
        <f t="shared" si="39"/>
        <v>152</v>
      </c>
      <c r="E86" s="118">
        <f t="shared" si="39"/>
        <v>50</v>
      </c>
      <c r="F86" s="118">
        <f t="shared" si="39"/>
        <v>91</v>
      </c>
      <c r="G86" s="118">
        <f t="shared" si="39"/>
        <v>109</v>
      </c>
      <c r="H86" s="118">
        <f t="shared" si="39"/>
        <v>138</v>
      </c>
      <c r="I86" s="128">
        <f t="shared" si="39"/>
        <v>103</v>
      </c>
      <c r="J86" s="118">
        <f t="shared" si="39"/>
        <v>67</v>
      </c>
      <c r="K86" s="128">
        <f t="shared" si="39"/>
        <v>63</v>
      </c>
      <c r="L86" s="119">
        <f t="shared" si="39"/>
        <v>75</v>
      </c>
    </row>
    <row r="87" spans="1:41" x14ac:dyDescent="0.2">
      <c r="A87" s="271"/>
      <c r="B87" s="102">
        <f t="shared" si="17"/>
        <v>100</v>
      </c>
      <c r="C87" s="113">
        <f t="shared" ref="C87:L87" si="40">C67</f>
        <v>41.9</v>
      </c>
      <c r="D87" s="114">
        <f t="shared" si="40"/>
        <v>28.7</v>
      </c>
      <c r="E87" s="114">
        <f t="shared" si="40"/>
        <v>9.4</v>
      </c>
      <c r="F87" s="114">
        <f t="shared" si="40"/>
        <v>17.2</v>
      </c>
      <c r="G87" s="114">
        <f t="shared" si="40"/>
        <v>20.6</v>
      </c>
      <c r="H87" s="114">
        <f t="shared" si="40"/>
        <v>26</v>
      </c>
      <c r="I87" s="115">
        <f t="shared" si="40"/>
        <v>19.399999999999999</v>
      </c>
      <c r="J87" s="114">
        <f t="shared" si="40"/>
        <v>12.6</v>
      </c>
      <c r="K87" s="115">
        <f t="shared" si="40"/>
        <v>11.9</v>
      </c>
      <c r="L87" s="116">
        <f t="shared" si="40"/>
        <v>14.2</v>
      </c>
    </row>
    <row r="89" spans="1:41" x14ac:dyDescent="0.2">
      <c r="A89" s="3" t="s">
        <v>380</v>
      </c>
      <c r="B89" s="1" t="str">
        <f>B30</f>
        <v>重点的に進めるべきだと思う分野</v>
      </c>
      <c r="C89" s="7"/>
      <c r="D89" s="8"/>
      <c r="E89" s="7"/>
      <c r="F89" s="7"/>
      <c r="G89" s="7"/>
      <c r="H89" s="8" t="s">
        <v>1</v>
      </c>
      <c r="I89" s="7"/>
      <c r="J89" s="7"/>
      <c r="K89" s="7"/>
      <c r="L89" s="7"/>
      <c r="M89" s="8" t="s">
        <v>1</v>
      </c>
      <c r="N89" s="7"/>
      <c r="O89" s="7"/>
      <c r="P89" s="7"/>
      <c r="Q89" s="8" t="s">
        <v>1</v>
      </c>
      <c r="R89" s="7"/>
      <c r="S89" s="7"/>
      <c r="T89" s="7"/>
      <c r="U89" s="7"/>
      <c r="V89" s="8" t="s">
        <v>1</v>
      </c>
      <c r="W89" s="7"/>
      <c r="X89" s="7"/>
      <c r="Y89" s="7"/>
      <c r="Z89" s="8" t="s">
        <v>1</v>
      </c>
      <c r="AA89" s="7"/>
      <c r="AB89" s="7"/>
      <c r="AC89" s="7"/>
      <c r="AD89" s="7"/>
      <c r="AE89" s="8" t="s">
        <v>1</v>
      </c>
      <c r="AF89" s="7"/>
      <c r="AG89" s="7"/>
      <c r="AH89" s="7"/>
      <c r="AI89" s="8" t="s">
        <v>1</v>
      </c>
    </row>
    <row r="90" spans="1:41" ht="43.2" x14ac:dyDescent="0.2">
      <c r="A90" s="11" t="s">
        <v>27</v>
      </c>
      <c r="B90" s="47" t="str">
        <f>B31</f>
        <v>調査数</v>
      </c>
      <c r="C90" s="48" t="str">
        <f t="shared" ref="C90:AL90" si="41">C31</f>
        <v>防災対策</v>
      </c>
      <c r="D90" s="49" t="str">
        <f t="shared" si="41"/>
        <v>自然環境保全</v>
      </c>
      <c r="E90" s="49" t="str">
        <f t="shared" si="41"/>
        <v>住環境保全</v>
      </c>
      <c r="F90" s="49" t="str">
        <f t="shared" si="41"/>
        <v>廃棄物対策</v>
      </c>
      <c r="G90" s="49" t="str">
        <f t="shared" si="41"/>
        <v>消費者保護</v>
      </c>
      <c r="H90" s="49" t="str">
        <f t="shared" si="41"/>
        <v>防犯・交通安全対策</v>
      </c>
      <c r="I90" s="49" t="str">
        <f t="shared" si="41"/>
        <v>地域コミュニティの活性化</v>
      </c>
      <c r="J90" s="49" t="str">
        <f t="shared" si="41"/>
        <v>地域医療の確保</v>
      </c>
      <c r="K90" s="49" t="str">
        <f t="shared" si="41"/>
        <v>健康増進</v>
      </c>
      <c r="L90" s="49" t="str">
        <f t="shared" si="41"/>
        <v>食品の安全対策</v>
      </c>
      <c r="M90" s="49" t="str">
        <f t="shared" si="41"/>
        <v>薬物対策</v>
      </c>
      <c r="N90" s="49" t="str">
        <f t="shared" si="41"/>
        <v>高齢者福祉</v>
      </c>
      <c r="O90" s="49" t="str">
        <f t="shared" si="41"/>
        <v>障がい者福祉</v>
      </c>
      <c r="P90" s="49" t="str">
        <f t="shared" si="41"/>
        <v>少子化対策</v>
      </c>
      <c r="Q90" s="49" t="str">
        <f t="shared" si="41"/>
        <v>子育て支援</v>
      </c>
      <c r="R90" s="49" t="str">
        <f t="shared" si="41"/>
        <v>中小企業支援</v>
      </c>
      <c r="S90" s="49" t="str">
        <f t="shared" si="41"/>
        <v>企業誘致</v>
      </c>
      <c r="T90" s="49" t="str">
        <f t="shared" si="41"/>
        <v>成長産業分野の振興</v>
      </c>
      <c r="U90" s="49" t="str">
        <f t="shared" si="41"/>
        <v>観光振興</v>
      </c>
      <c r="V90" s="49" t="str">
        <f t="shared" si="41"/>
        <v>就労支援</v>
      </c>
      <c r="W90" s="49" t="str">
        <f t="shared" si="41"/>
        <v>労働環境改善</v>
      </c>
      <c r="X90" s="49" t="str">
        <f t="shared" si="41"/>
        <v>様々な産業を担う人材の育成</v>
      </c>
      <c r="Y90" s="49" t="str">
        <f t="shared" si="41"/>
        <v>女性の活躍推進</v>
      </c>
      <c r="Z90" s="49" t="str">
        <f t="shared" si="41"/>
        <v>農業等振興</v>
      </c>
      <c r="AA90" s="49" t="str">
        <f t="shared" si="41"/>
        <v>林業振興</v>
      </c>
      <c r="AB90" s="49" t="str">
        <f t="shared" si="41"/>
        <v>道路整備・維持管理</v>
      </c>
      <c r="AC90" s="49" t="str">
        <f t="shared" si="41"/>
        <v>河川整備・維持管理</v>
      </c>
      <c r="AD90" s="49" t="str">
        <f t="shared" si="41"/>
        <v>砂防対策</v>
      </c>
      <c r="AE90" s="49" t="str">
        <f t="shared" si="41"/>
        <v>公共交通の充実</v>
      </c>
      <c r="AF90" s="49" t="str">
        <f t="shared" si="41"/>
        <v>公園整備</v>
      </c>
      <c r="AG90" s="49" t="str">
        <f t="shared" si="41"/>
        <v>学校教育の充実</v>
      </c>
      <c r="AH90" s="49" t="str">
        <f t="shared" si="41"/>
        <v>社会教育・生涯学習の充実</v>
      </c>
      <c r="AI90" s="49" t="str">
        <f t="shared" si="41"/>
        <v>文化・芸術の振興</v>
      </c>
      <c r="AJ90" s="49" t="str">
        <f t="shared" si="41"/>
        <v>スポーツやレクリエーションの推進</v>
      </c>
      <c r="AK90" s="49" t="str">
        <f t="shared" si="41"/>
        <v>若者の県内定着</v>
      </c>
      <c r="AL90" s="49" t="str">
        <f t="shared" si="41"/>
        <v>県外からの移住・定住の推進</v>
      </c>
      <c r="AM90" s="240" t="s">
        <v>0</v>
      </c>
      <c r="AN90" s="5" t="s">
        <v>117</v>
      </c>
    </row>
    <row r="91" spans="1:41" x14ac:dyDescent="0.2">
      <c r="A91" s="270" t="str">
        <f>'問10-2M（表）'!A91</f>
        <v>全体（n = 1,699 ）　</v>
      </c>
      <c r="B91" s="219">
        <v>1699</v>
      </c>
      <c r="C91" s="29">
        <v>487</v>
      </c>
      <c r="D91" s="30">
        <v>184</v>
      </c>
      <c r="E91" s="30">
        <v>107</v>
      </c>
      <c r="F91" s="30">
        <v>148</v>
      </c>
      <c r="G91" s="30">
        <v>209</v>
      </c>
      <c r="H91" s="30">
        <v>235</v>
      </c>
      <c r="I91" s="30">
        <v>93</v>
      </c>
      <c r="J91" s="30">
        <v>381</v>
      </c>
      <c r="K91" s="30">
        <v>110</v>
      </c>
      <c r="L91" s="30">
        <v>97</v>
      </c>
      <c r="M91" s="30">
        <v>19</v>
      </c>
      <c r="N91" s="30">
        <v>570</v>
      </c>
      <c r="O91" s="30">
        <v>171</v>
      </c>
      <c r="P91" s="30">
        <v>401</v>
      </c>
      <c r="Q91" s="30">
        <v>433</v>
      </c>
      <c r="R91" s="30">
        <v>180</v>
      </c>
      <c r="S91" s="30">
        <v>173</v>
      </c>
      <c r="T91" s="30">
        <v>66</v>
      </c>
      <c r="U91" s="30">
        <v>154</v>
      </c>
      <c r="V91" s="30">
        <v>193</v>
      </c>
      <c r="W91" s="30">
        <v>158</v>
      </c>
      <c r="X91" s="30">
        <v>116</v>
      </c>
      <c r="Y91" s="30">
        <v>120</v>
      </c>
      <c r="Z91" s="30">
        <v>130</v>
      </c>
      <c r="AA91" s="30">
        <v>55</v>
      </c>
      <c r="AB91" s="30">
        <v>229</v>
      </c>
      <c r="AC91" s="30">
        <v>118</v>
      </c>
      <c r="AD91" s="30">
        <v>63</v>
      </c>
      <c r="AE91" s="30">
        <v>302</v>
      </c>
      <c r="AF91" s="30">
        <v>80</v>
      </c>
      <c r="AG91" s="30">
        <v>187</v>
      </c>
      <c r="AH91" s="30">
        <v>44</v>
      </c>
      <c r="AI91" s="30">
        <v>48</v>
      </c>
      <c r="AJ91" s="30">
        <v>41</v>
      </c>
      <c r="AK91" s="30">
        <v>383</v>
      </c>
      <c r="AL91" s="30">
        <v>160</v>
      </c>
      <c r="AM91" s="31">
        <v>144</v>
      </c>
      <c r="AN91" s="5">
        <f>SUM(C91:AM91)</f>
        <v>6789</v>
      </c>
    </row>
    <row r="92" spans="1:41" x14ac:dyDescent="0.2">
      <c r="A92" s="271"/>
      <c r="B92" s="33">
        <v>100</v>
      </c>
      <c r="C92" s="18">
        <v>28.7</v>
      </c>
      <c r="D92" s="185">
        <v>10.8</v>
      </c>
      <c r="E92" s="185">
        <v>6.3</v>
      </c>
      <c r="F92" s="185">
        <v>8.6999999999999993</v>
      </c>
      <c r="G92" s="185">
        <v>12.3</v>
      </c>
      <c r="H92" s="185">
        <v>13.8</v>
      </c>
      <c r="I92" s="185">
        <v>5.5</v>
      </c>
      <c r="J92" s="185">
        <v>22.4</v>
      </c>
      <c r="K92" s="185">
        <v>6.5</v>
      </c>
      <c r="L92" s="185">
        <v>5.7</v>
      </c>
      <c r="M92" s="185">
        <v>1.1000000000000001</v>
      </c>
      <c r="N92" s="185">
        <v>33.5</v>
      </c>
      <c r="O92" s="185">
        <v>10.1</v>
      </c>
      <c r="P92" s="185">
        <v>23.6</v>
      </c>
      <c r="Q92" s="185">
        <v>25.5</v>
      </c>
      <c r="R92" s="185">
        <v>10.6</v>
      </c>
      <c r="S92" s="185">
        <v>10.199999999999999</v>
      </c>
      <c r="T92" s="185">
        <v>3.9</v>
      </c>
      <c r="U92" s="185">
        <v>9.1</v>
      </c>
      <c r="V92" s="185">
        <v>11.4</v>
      </c>
      <c r="W92" s="185">
        <v>9.3000000000000007</v>
      </c>
      <c r="X92" s="185">
        <v>6.8</v>
      </c>
      <c r="Y92" s="185">
        <v>7.1</v>
      </c>
      <c r="Z92" s="185">
        <v>7.7</v>
      </c>
      <c r="AA92" s="185">
        <v>3.2</v>
      </c>
      <c r="AB92" s="185">
        <v>13.5</v>
      </c>
      <c r="AC92" s="185">
        <v>6.9</v>
      </c>
      <c r="AD92" s="185">
        <v>3.7</v>
      </c>
      <c r="AE92" s="185">
        <v>17.8</v>
      </c>
      <c r="AF92" s="185">
        <v>4.7</v>
      </c>
      <c r="AG92" s="185">
        <v>11</v>
      </c>
      <c r="AH92" s="185">
        <v>2.6</v>
      </c>
      <c r="AI92" s="185">
        <v>2.8</v>
      </c>
      <c r="AJ92" s="185">
        <v>2.4</v>
      </c>
      <c r="AK92" s="185">
        <v>22.5</v>
      </c>
      <c r="AL92" s="185">
        <v>9.4</v>
      </c>
      <c r="AM92" s="186">
        <v>8.5</v>
      </c>
      <c r="AN92" s="179"/>
    </row>
    <row r="93" spans="1:41" x14ac:dyDescent="0.2">
      <c r="A93" s="270" t="str">
        <f>'問10-2M（表）'!A93</f>
        <v>岐阜圏域（n = 668 ）　</v>
      </c>
      <c r="B93" s="32">
        <v>668</v>
      </c>
      <c r="C93" s="29">
        <v>199</v>
      </c>
      <c r="D93" s="30">
        <v>57</v>
      </c>
      <c r="E93" s="30">
        <v>58</v>
      </c>
      <c r="F93" s="30">
        <v>60</v>
      </c>
      <c r="G93" s="30">
        <v>79</v>
      </c>
      <c r="H93" s="30">
        <v>104</v>
      </c>
      <c r="I93" s="30">
        <v>40</v>
      </c>
      <c r="J93" s="30">
        <v>115</v>
      </c>
      <c r="K93" s="30">
        <v>51</v>
      </c>
      <c r="L93" s="30">
        <v>49</v>
      </c>
      <c r="M93" s="30">
        <v>10</v>
      </c>
      <c r="N93" s="30">
        <v>228</v>
      </c>
      <c r="O93" s="30">
        <v>70</v>
      </c>
      <c r="P93" s="30">
        <v>138</v>
      </c>
      <c r="Q93" s="30">
        <v>171</v>
      </c>
      <c r="R93" s="30">
        <v>76</v>
      </c>
      <c r="S93" s="30">
        <v>74</v>
      </c>
      <c r="T93" s="30">
        <v>26</v>
      </c>
      <c r="U93" s="30">
        <v>76</v>
      </c>
      <c r="V93" s="30">
        <v>75</v>
      </c>
      <c r="W93" s="30">
        <v>66</v>
      </c>
      <c r="X93" s="30">
        <v>40</v>
      </c>
      <c r="Y93" s="30">
        <v>51</v>
      </c>
      <c r="Z93" s="30">
        <v>44</v>
      </c>
      <c r="AA93" s="30">
        <v>9</v>
      </c>
      <c r="AB93" s="30">
        <v>82</v>
      </c>
      <c r="AC93" s="30">
        <v>48</v>
      </c>
      <c r="AD93" s="30">
        <v>17</v>
      </c>
      <c r="AE93" s="30">
        <v>134</v>
      </c>
      <c r="AF93" s="30">
        <v>35</v>
      </c>
      <c r="AG93" s="30">
        <v>76</v>
      </c>
      <c r="AH93" s="30">
        <v>12</v>
      </c>
      <c r="AI93" s="30">
        <v>23</v>
      </c>
      <c r="AJ93" s="30">
        <v>15</v>
      </c>
      <c r="AK93" s="30">
        <v>133</v>
      </c>
      <c r="AL93" s="30">
        <v>60</v>
      </c>
      <c r="AM93" s="31">
        <v>55</v>
      </c>
      <c r="AN93" s="5">
        <f>SUM(C93:AM93)</f>
        <v>2656</v>
      </c>
      <c r="AO93" t="str">
        <f>" 岐阜圏域（n = "&amp;TEXT(B93,"#,###")&amp;"）"</f>
        <v xml:space="preserve"> 岐阜圏域（n = 668）</v>
      </c>
    </row>
    <row r="94" spans="1:41" x14ac:dyDescent="0.2">
      <c r="A94" s="271"/>
      <c r="B94" s="33">
        <v>100</v>
      </c>
      <c r="C94" s="18">
        <v>29.8</v>
      </c>
      <c r="D94" s="185">
        <v>8.5</v>
      </c>
      <c r="E94" s="185">
        <v>8.6999999999999993</v>
      </c>
      <c r="F94" s="185">
        <v>9</v>
      </c>
      <c r="G94" s="185">
        <v>11.8</v>
      </c>
      <c r="H94" s="185">
        <v>15.6</v>
      </c>
      <c r="I94" s="185">
        <v>6</v>
      </c>
      <c r="J94" s="185">
        <v>17.2</v>
      </c>
      <c r="K94" s="185">
        <v>7.6</v>
      </c>
      <c r="L94" s="185">
        <v>7.3</v>
      </c>
      <c r="M94" s="185">
        <v>1.5</v>
      </c>
      <c r="N94" s="185">
        <v>34.1</v>
      </c>
      <c r="O94" s="185">
        <v>10.5</v>
      </c>
      <c r="P94" s="185">
        <v>20.7</v>
      </c>
      <c r="Q94" s="185">
        <v>25.6</v>
      </c>
      <c r="R94" s="185">
        <v>11.4</v>
      </c>
      <c r="S94" s="185">
        <v>11.1</v>
      </c>
      <c r="T94" s="185">
        <v>3.9</v>
      </c>
      <c r="U94" s="185">
        <v>11.4</v>
      </c>
      <c r="V94" s="185">
        <v>11.2</v>
      </c>
      <c r="W94" s="185">
        <v>9.9</v>
      </c>
      <c r="X94" s="185">
        <v>6</v>
      </c>
      <c r="Y94" s="185">
        <v>7.6</v>
      </c>
      <c r="Z94" s="185">
        <v>6.6</v>
      </c>
      <c r="AA94" s="185">
        <v>1.3</v>
      </c>
      <c r="AB94" s="185">
        <v>12.3</v>
      </c>
      <c r="AC94" s="185">
        <v>7.2</v>
      </c>
      <c r="AD94" s="185">
        <v>2.5</v>
      </c>
      <c r="AE94" s="185">
        <v>20.100000000000001</v>
      </c>
      <c r="AF94" s="185">
        <v>5.2</v>
      </c>
      <c r="AG94" s="185">
        <v>11.4</v>
      </c>
      <c r="AH94" s="185">
        <v>1.8</v>
      </c>
      <c r="AI94" s="185">
        <v>3.4</v>
      </c>
      <c r="AJ94" s="185">
        <v>2.2000000000000002</v>
      </c>
      <c r="AK94" s="185">
        <v>19.899999999999999</v>
      </c>
      <c r="AL94" s="185">
        <v>9</v>
      </c>
      <c r="AM94" s="186">
        <v>8.1999999999999993</v>
      </c>
      <c r="AN94" s="179"/>
    </row>
    <row r="95" spans="1:41" x14ac:dyDescent="0.2">
      <c r="A95" s="270" t="str">
        <f>'問10-2M（表）'!A95</f>
        <v>西濃圏域（n = 277 ）　</v>
      </c>
      <c r="B95" s="32">
        <v>277</v>
      </c>
      <c r="C95" s="29">
        <v>90</v>
      </c>
      <c r="D95" s="30">
        <v>31</v>
      </c>
      <c r="E95" s="30">
        <v>15</v>
      </c>
      <c r="F95" s="30">
        <v>25</v>
      </c>
      <c r="G95" s="30">
        <v>27</v>
      </c>
      <c r="H95" s="30">
        <v>38</v>
      </c>
      <c r="I95" s="30">
        <v>14</v>
      </c>
      <c r="J95" s="30">
        <v>46</v>
      </c>
      <c r="K95" s="30">
        <v>14</v>
      </c>
      <c r="L95" s="30">
        <v>17</v>
      </c>
      <c r="M95" s="30">
        <v>0</v>
      </c>
      <c r="N95" s="30">
        <v>96</v>
      </c>
      <c r="O95" s="30">
        <v>29</v>
      </c>
      <c r="P95" s="30">
        <v>67</v>
      </c>
      <c r="Q95" s="30">
        <v>74</v>
      </c>
      <c r="R95" s="30">
        <v>23</v>
      </c>
      <c r="S95" s="30">
        <v>29</v>
      </c>
      <c r="T95" s="30">
        <v>12</v>
      </c>
      <c r="U95" s="30">
        <v>18</v>
      </c>
      <c r="V95" s="30">
        <v>29</v>
      </c>
      <c r="W95" s="30">
        <v>28</v>
      </c>
      <c r="X95" s="30">
        <v>26</v>
      </c>
      <c r="Y95" s="30">
        <v>21</v>
      </c>
      <c r="Z95" s="30">
        <v>24</v>
      </c>
      <c r="AA95" s="30">
        <v>11</v>
      </c>
      <c r="AB95" s="30">
        <v>38</v>
      </c>
      <c r="AC95" s="30">
        <v>23</v>
      </c>
      <c r="AD95" s="30">
        <v>8</v>
      </c>
      <c r="AE95" s="30">
        <v>43</v>
      </c>
      <c r="AF95" s="30">
        <v>16</v>
      </c>
      <c r="AG95" s="30">
        <v>35</v>
      </c>
      <c r="AH95" s="30">
        <v>9</v>
      </c>
      <c r="AI95" s="30">
        <v>11</v>
      </c>
      <c r="AJ95" s="30">
        <v>8</v>
      </c>
      <c r="AK95" s="30">
        <v>72</v>
      </c>
      <c r="AL95" s="30">
        <v>34</v>
      </c>
      <c r="AM95" s="31">
        <v>22</v>
      </c>
      <c r="AN95" s="5">
        <f>SUM(C95:AM95)</f>
        <v>1123</v>
      </c>
      <c r="AO95" t="str">
        <f>" 西濃圏域（n = "&amp;TEXT(B95,"#,###")&amp;"）"</f>
        <v xml:space="preserve"> 西濃圏域（n = 277）</v>
      </c>
    </row>
    <row r="96" spans="1:41" x14ac:dyDescent="0.2">
      <c r="A96" s="271"/>
      <c r="B96" s="33">
        <v>100</v>
      </c>
      <c r="C96" s="18">
        <v>32.5</v>
      </c>
      <c r="D96" s="185">
        <v>11.2</v>
      </c>
      <c r="E96" s="185">
        <v>5.4</v>
      </c>
      <c r="F96" s="185">
        <v>9</v>
      </c>
      <c r="G96" s="185">
        <v>9.6999999999999993</v>
      </c>
      <c r="H96" s="185">
        <v>13.7</v>
      </c>
      <c r="I96" s="185">
        <v>5.0999999999999996</v>
      </c>
      <c r="J96" s="185">
        <v>16.600000000000001</v>
      </c>
      <c r="K96" s="185">
        <v>5.0999999999999996</v>
      </c>
      <c r="L96" s="185">
        <v>6.1</v>
      </c>
      <c r="M96" s="185">
        <v>0</v>
      </c>
      <c r="N96" s="185">
        <v>34.700000000000003</v>
      </c>
      <c r="O96" s="185">
        <v>10.5</v>
      </c>
      <c r="P96" s="185">
        <v>24.2</v>
      </c>
      <c r="Q96" s="185">
        <v>26.7</v>
      </c>
      <c r="R96" s="185">
        <v>8.3000000000000007</v>
      </c>
      <c r="S96" s="185">
        <v>10.5</v>
      </c>
      <c r="T96" s="185">
        <v>4.3</v>
      </c>
      <c r="U96" s="185">
        <v>6.5</v>
      </c>
      <c r="V96" s="185">
        <v>10.5</v>
      </c>
      <c r="W96" s="185">
        <v>10.1</v>
      </c>
      <c r="X96" s="185">
        <v>9.4</v>
      </c>
      <c r="Y96" s="185">
        <v>7.6</v>
      </c>
      <c r="Z96" s="185">
        <v>8.6999999999999993</v>
      </c>
      <c r="AA96" s="185">
        <v>4</v>
      </c>
      <c r="AB96" s="185">
        <v>13.7</v>
      </c>
      <c r="AC96" s="185">
        <v>8.3000000000000007</v>
      </c>
      <c r="AD96" s="185">
        <v>2.9</v>
      </c>
      <c r="AE96" s="185">
        <v>15.5</v>
      </c>
      <c r="AF96" s="185">
        <v>5.8</v>
      </c>
      <c r="AG96" s="185">
        <v>12.6</v>
      </c>
      <c r="AH96" s="185">
        <v>3.2</v>
      </c>
      <c r="AI96" s="185">
        <v>4</v>
      </c>
      <c r="AJ96" s="185">
        <v>2.9</v>
      </c>
      <c r="AK96" s="185">
        <v>26</v>
      </c>
      <c r="AL96" s="185">
        <v>12.3</v>
      </c>
      <c r="AM96" s="186">
        <v>7.9</v>
      </c>
      <c r="AN96" s="179"/>
    </row>
    <row r="97" spans="1:43" x14ac:dyDescent="0.2">
      <c r="A97" s="270" t="str">
        <f>'問10-2M（表）'!A97</f>
        <v>中濃圏域（n = 319 ）　</v>
      </c>
      <c r="B97" s="32">
        <v>319</v>
      </c>
      <c r="C97" s="29">
        <v>79</v>
      </c>
      <c r="D97" s="30">
        <v>31</v>
      </c>
      <c r="E97" s="30">
        <v>15</v>
      </c>
      <c r="F97" s="30">
        <v>33</v>
      </c>
      <c r="G97" s="30">
        <v>46</v>
      </c>
      <c r="H97" s="30">
        <v>45</v>
      </c>
      <c r="I97" s="30">
        <v>21</v>
      </c>
      <c r="J97" s="30">
        <v>73</v>
      </c>
      <c r="K97" s="30">
        <v>20</v>
      </c>
      <c r="L97" s="30">
        <v>12</v>
      </c>
      <c r="M97" s="30">
        <v>6</v>
      </c>
      <c r="N97" s="30">
        <v>110</v>
      </c>
      <c r="O97" s="30">
        <v>32</v>
      </c>
      <c r="P97" s="30">
        <v>93</v>
      </c>
      <c r="Q97" s="30">
        <v>92</v>
      </c>
      <c r="R97" s="30">
        <v>33</v>
      </c>
      <c r="S97" s="30">
        <v>21</v>
      </c>
      <c r="T97" s="30">
        <v>7</v>
      </c>
      <c r="U97" s="30">
        <v>19</v>
      </c>
      <c r="V97" s="30">
        <v>42</v>
      </c>
      <c r="W97" s="30">
        <v>32</v>
      </c>
      <c r="X97" s="30">
        <v>16</v>
      </c>
      <c r="Y97" s="30">
        <v>23</v>
      </c>
      <c r="Z97" s="30">
        <v>26</v>
      </c>
      <c r="AA97" s="30">
        <v>17</v>
      </c>
      <c r="AB97" s="30">
        <v>43</v>
      </c>
      <c r="AC97" s="30">
        <v>24</v>
      </c>
      <c r="AD97" s="30">
        <v>15</v>
      </c>
      <c r="AE97" s="30">
        <v>51</v>
      </c>
      <c r="AF97" s="30">
        <v>16</v>
      </c>
      <c r="AG97" s="30">
        <v>38</v>
      </c>
      <c r="AH97" s="30">
        <v>10</v>
      </c>
      <c r="AI97" s="30">
        <v>6</v>
      </c>
      <c r="AJ97" s="30">
        <v>10</v>
      </c>
      <c r="AK97" s="30">
        <v>73</v>
      </c>
      <c r="AL97" s="30">
        <v>24</v>
      </c>
      <c r="AM97" s="31">
        <v>22</v>
      </c>
      <c r="AN97" s="5">
        <f>SUM(C97:AM97)</f>
        <v>1276</v>
      </c>
      <c r="AO97" t="str">
        <f>" 中濃圏域（n = "&amp;TEXT(B97,"#,###")&amp;"）"</f>
        <v xml:space="preserve"> 中濃圏域（n = 319）</v>
      </c>
    </row>
    <row r="98" spans="1:43" x14ac:dyDescent="0.2">
      <c r="A98" s="271"/>
      <c r="B98" s="33">
        <v>100</v>
      </c>
      <c r="C98" s="18">
        <v>24.8</v>
      </c>
      <c r="D98" s="185">
        <v>9.6999999999999993</v>
      </c>
      <c r="E98" s="185">
        <v>4.7</v>
      </c>
      <c r="F98" s="185">
        <v>10.3</v>
      </c>
      <c r="G98" s="185">
        <v>14.4</v>
      </c>
      <c r="H98" s="185">
        <v>14.1</v>
      </c>
      <c r="I98" s="185">
        <v>6.6</v>
      </c>
      <c r="J98" s="185">
        <v>22.9</v>
      </c>
      <c r="K98" s="185">
        <v>6.3</v>
      </c>
      <c r="L98" s="185">
        <v>3.8</v>
      </c>
      <c r="M98" s="185">
        <v>1.9</v>
      </c>
      <c r="N98" s="185">
        <v>34.5</v>
      </c>
      <c r="O98" s="185">
        <v>10</v>
      </c>
      <c r="P98" s="185">
        <v>29.2</v>
      </c>
      <c r="Q98" s="185">
        <v>28.8</v>
      </c>
      <c r="R98" s="185">
        <v>10.3</v>
      </c>
      <c r="S98" s="185">
        <v>6.6</v>
      </c>
      <c r="T98" s="185">
        <v>2.2000000000000002</v>
      </c>
      <c r="U98" s="185">
        <v>6</v>
      </c>
      <c r="V98" s="185">
        <v>13.2</v>
      </c>
      <c r="W98" s="185">
        <v>10</v>
      </c>
      <c r="X98" s="185">
        <v>5</v>
      </c>
      <c r="Y98" s="185">
        <v>7.2</v>
      </c>
      <c r="Z98" s="185">
        <v>8.1999999999999993</v>
      </c>
      <c r="AA98" s="185">
        <v>5.3</v>
      </c>
      <c r="AB98" s="185">
        <v>13.5</v>
      </c>
      <c r="AC98" s="185">
        <v>7.5</v>
      </c>
      <c r="AD98" s="185">
        <v>4.7</v>
      </c>
      <c r="AE98" s="185">
        <v>16</v>
      </c>
      <c r="AF98" s="185">
        <v>5</v>
      </c>
      <c r="AG98" s="185">
        <v>11.9</v>
      </c>
      <c r="AH98" s="185">
        <v>3.1</v>
      </c>
      <c r="AI98" s="185">
        <v>1.9</v>
      </c>
      <c r="AJ98" s="185">
        <v>3.1</v>
      </c>
      <c r="AK98" s="185">
        <v>22.9</v>
      </c>
      <c r="AL98" s="185">
        <v>7.5</v>
      </c>
      <c r="AM98" s="186">
        <v>6.9</v>
      </c>
      <c r="AN98" s="179"/>
    </row>
    <row r="99" spans="1:43" x14ac:dyDescent="0.2">
      <c r="A99" s="270" t="str">
        <f>'問10-2M（表）'!A99</f>
        <v>東濃圏域（n = 276 ）　</v>
      </c>
      <c r="B99" s="32">
        <v>276</v>
      </c>
      <c r="C99" s="29">
        <v>65</v>
      </c>
      <c r="D99" s="30">
        <v>43</v>
      </c>
      <c r="E99" s="30">
        <v>16</v>
      </c>
      <c r="F99" s="30">
        <v>16</v>
      </c>
      <c r="G99" s="30">
        <v>35</v>
      </c>
      <c r="H99" s="30">
        <v>37</v>
      </c>
      <c r="I99" s="30">
        <v>11</v>
      </c>
      <c r="J99" s="30">
        <v>91</v>
      </c>
      <c r="K99" s="30">
        <v>17</v>
      </c>
      <c r="L99" s="30">
        <v>10</v>
      </c>
      <c r="M99" s="30">
        <v>1</v>
      </c>
      <c r="N99" s="30">
        <v>89</v>
      </c>
      <c r="O99" s="30">
        <v>24</v>
      </c>
      <c r="P99" s="30">
        <v>72</v>
      </c>
      <c r="Q99" s="30">
        <v>67</v>
      </c>
      <c r="R99" s="30">
        <v>37</v>
      </c>
      <c r="S99" s="30">
        <v>33</v>
      </c>
      <c r="T99" s="30">
        <v>15</v>
      </c>
      <c r="U99" s="30">
        <v>29</v>
      </c>
      <c r="V99" s="30">
        <v>31</v>
      </c>
      <c r="W99" s="30">
        <v>19</v>
      </c>
      <c r="X99" s="30">
        <v>21</v>
      </c>
      <c r="Y99" s="30">
        <v>16</v>
      </c>
      <c r="Z99" s="30">
        <v>22</v>
      </c>
      <c r="AA99" s="30">
        <v>10</v>
      </c>
      <c r="AB99" s="30">
        <v>45</v>
      </c>
      <c r="AC99" s="30">
        <v>16</v>
      </c>
      <c r="AD99" s="30">
        <v>16</v>
      </c>
      <c r="AE99" s="30">
        <v>52</v>
      </c>
      <c r="AF99" s="30">
        <v>8</v>
      </c>
      <c r="AG99" s="30">
        <v>23</v>
      </c>
      <c r="AH99" s="30">
        <v>7</v>
      </c>
      <c r="AI99" s="30">
        <v>6</v>
      </c>
      <c r="AJ99" s="30">
        <v>6</v>
      </c>
      <c r="AK99" s="30">
        <v>61</v>
      </c>
      <c r="AL99" s="30">
        <v>32</v>
      </c>
      <c r="AM99" s="31">
        <v>21</v>
      </c>
      <c r="AN99" s="5">
        <f>SUM(C99:AM99)</f>
        <v>1120</v>
      </c>
      <c r="AO99" t="str">
        <f>" 東濃圏域（n = "&amp;TEXT(B99,"#,###")&amp;"）"</f>
        <v xml:space="preserve"> 東濃圏域（n = 276）</v>
      </c>
    </row>
    <row r="100" spans="1:43" x14ac:dyDescent="0.2">
      <c r="A100" s="271"/>
      <c r="B100" s="33">
        <v>100</v>
      </c>
      <c r="C100" s="18">
        <v>23.6</v>
      </c>
      <c r="D100" s="185">
        <v>15.6</v>
      </c>
      <c r="E100" s="185">
        <v>5.8</v>
      </c>
      <c r="F100" s="185">
        <v>5.8</v>
      </c>
      <c r="G100" s="185">
        <v>12.7</v>
      </c>
      <c r="H100" s="185">
        <v>13.4</v>
      </c>
      <c r="I100" s="185">
        <v>4</v>
      </c>
      <c r="J100" s="185">
        <v>33</v>
      </c>
      <c r="K100" s="185">
        <v>6.2</v>
      </c>
      <c r="L100" s="185">
        <v>3.6</v>
      </c>
      <c r="M100" s="185">
        <v>0.4</v>
      </c>
      <c r="N100" s="185">
        <v>32.200000000000003</v>
      </c>
      <c r="O100" s="185">
        <v>8.6999999999999993</v>
      </c>
      <c r="P100" s="185">
        <v>26.1</v>
      </c>
      <c r="Q100" s="185">
        <v>24.3</v>
      </c>
      <c r="R100" s="185">
        <v>13.4</v>
      </c>
      <c r="S100" s="185">
        <v>12</v>
      </c>
      <c r="T100" s="185">
        <v>5.4</v>
      </c>
      <c r="U100" s="185">
        <v>10.5</v>
      </c>
      <c r="V100" s="185">
        <v>11.2</v>
      </c>
      <c r="W100" s="185">
        <v>6.9</v>
      </c>
      <c r="X100" s="185">
        <v>7.6</v>
      </c>
      <c r="Y100" s="185">
        <v>5.8</v>
      </c>
      <c r="Z100" s="185">
        <v>8</v>
      </c>
      <c r="AA100" s="185">
        <v>3.6</v>
      </c>
      <c r="AB100" s="185">
        <v>16.3</v>
      </c>
      <c r="AC100" s="185">
        <v>5.8</v>
      </c>
      <c r="AD100" s="185">
        <v>5.8</v>
      </c>
      <c r="AE100" s="185">
        <v>18.8</v>
      </c>
      <c r="AF100" s="185">
        <v>2.9</v>
      </c>
      <c r="AG100" s="185">
        <v>8.3000000000000007</v>
      </c>
      <c r="AH100" s="185">
        <v>2.5</v>
      </c>
      <c r="AI100" s="185">
        <v>2.2000000000000002</v>
      </c>
      <c r="AJ100" s="185">
        <v>2.2000000000000002</v>
      </c>
      <c r="AK100" s="185">
        <v>22.1</v>
      </c>
      <c r="AL100" s="185">
        <v>11.6</v>
      </c>
      <c r="AM100" s="186">
        <v>7.6</v>
      </c>
      <c r="AN100" s="179"/>
    </row>
    <row r="101" spans="1:43" x14ac:dyDescent="0.2">
      <c r="A101" s="270" t="str">
        <f>'問10-2M（表）'!A101</f>
        <v>飛騨圏域（n = 102 ）　</v>
      </c>
      <c r="B101" s="32">
        <v>102</v>
      </c>
      <c r="C101" s="29">
        <v>40</v>
      </c>
      <c r="D101" s="30">
        <v>19</v>
      </c>
      <c r="E101" s="30">
        <v>2</v>
      </c>
      <c r="F101" s="30">
        <v>10</v>
      </c>
      <c r="G101" s="30">
        <v>18</v>
      </c>
      <c r="H101" s="30">
        <v>7</v>
      </c>
      <c r="I101" s="30">
        <v>3</v>
      </c>
      <c r="J101" s="30">
        <v>42</v>
      </c>
      <c r="K101" s="30">
        <v>5</v>
      </c>
      <c r="L101" s="30">
        <v>6</v>
      </c>
      <c r="M101" s="30">
        <v>1</v>
      </c>
      <c r="N101" s="30">
        <v>34</v>
      </c>
      <c r="O101" s="30">
        <v>11</v>
      </c>
      <c r="P101" s="30">
        <v>25</v>
      </c>
      <c r="Q101" s="30">
        <v>23</v>
      </c>
      <c r="R101" s="30">
        <v>8</v>
      </c>
      <c r="S101" s="30">
        <v>10</v>
      </c>
      <c r="T101" s="30">
        <v>2</v>
      </c>
      <c r="U101" s="30">
        <v>10</v>
      </c>
      <c r="V101" s="30">
        <v>10</v>
      </c>
      <c r="W101" s="30">
        <v>11</v>
      </c>
      <c r="X101" s="30">
        <v>12</v>
      </c>
      <c r="Y101" s="30">
        <v>4</v>
      </c>
      <c r="Z101" s="30">
        <v>11</v>
      </c>
      <c r="AA101" s="30">
        <v>4</v>
      </c>
      <c r="AB101" s="30">
        <v>13</v>
      </c>
      <c r="AC101" s="30">
        <v>6</v>
      </c>
      <c r="AD101" s="30">
        <v>7</v>
      </c>
      <c r="AE101" s="30">
        <v>12</v>
      </c>
      <c r="AF101" s="30">
        <v>4</v>
      </c>
      <c r="AG101" s="30">
        <v>9</v>
      </c>
      <c r="AH101" s="30">
        <v>2</v>
      </c>
      <c r="AI101" s="30">
        <v>1</v>
      </c>
      <c r="AJ101" s="30">
        <v>0</v>
      </c>
      <c r="AK101" s="30">
        <v>33</v>
      </c>
      <c r="AL101" s="30">
        <v>5</v>
      </c>
      <c r="AM101" s="31">
        <v>8</v>
      </c>
      <c r="AN101" s="5">
        <f>SUM(C101:AM101)</f>
        <v>428</v>
      </c>
      <c r="AO101" t="str">
        <f>" 飛騨圏域（n = "&amp;TEXT(B101,"#,###")&amp;"）"</f>
        <v xml:space="preserve"> 飛騨圏域（n = 102）</v>
      </c>
    </row>
    <row r="102" spans="1:43" x14ac:dyDescent="0.2">
      <c r="A102" s="271"/>
      <c r="B102" s="33">
        <v>100</v>
      </c>
      <c r="C102" s="18">
        <v>39.200000000000003</v>
      </c>
      <c r="D102" s="185">
        <v>18.600000000000001</v>
      </c>
      <c r="E102" s="185">
        <v>2</v>
      </c>
      <c r="F102" s="185">
        <v>9.8000000000000007</v>
      </c>
      <c r="G102" s="185">
        <v>17.600000000000001</v>
      </c>
      <c r="H102" s="185">
        <v>6.9</v>
      </c>
      <c r="I102" s="185">
        <v>2.9</v>
      </c>
      <c r="J102" s="185">
        <v>41.2</v>
      </c>
      <c r="K102" s="185">
        <v>4.9000000000000004</v>
      </c>
      <c r="L102" s="185">
        <v>5.9</v>
      </c>
      <c r="M102" s="185">
        <v>1</v>
      </c>
      <c r="N102" s="185">
        <v>33.299999999999997</v>
      </c>
      <c r="O102" s="185">
        <v>10.8</v>
      </c>
      <c r="P102" s="185">
        <v>24.5</v>
      </c>
      <c r="Q102" s="185">
        <v>22.5</v>
      </c>
      <c r="R102" s="185">
        <v>7.8</v>
      </c>
      <c r="S102" s="185">
        <v>9.8000000000000007</v>
      </c>
      <c r="T102" s="185">
        <v>2</v>
      </c>
      <c r="U102" s="185">
        <v>9.8000000000000007</v>
      </c>
      <c r="V102" s="185">
        <v>9.8000000000000007</v>
      </c>
      <c r="W102" s="185">
        <v>10.8</v>
      </c>
      <c r="X102" s="185">
        <v>11.8</v>
      </c>
      <c r="Y102" s="185">
        <v>3.9</v>
      </c>
      <c r="Z102" s="185">
        <v>10.8</v>
      </c>
      <c r="AA102" s="185">
        <v>3.9</v>
      </c>
      <c r="AB102" s="185">
        <v>12.7</v>
      </c>
      <c r="AC102" s="185">
        <v>5.9</v>
      </c>
      <c r="AD102" s="185">
        <v>6.9</v>
      </c>
      <c r="AE102" s="185">
        <v>11.8</v>
      </c>
      <c r="AF102" s="185">
        <v>3.9</v>
      </c>
      <c r="AG102" s="185">
        <v>8.8000000000000007</v>
      </c>
      <c r="AH102" s="185">
        <v>2</v>
      </c>
      <c r="AI102" s="185">
        <v>1</v>
      </c>
      <c r="AJ102" s="185">
        <v>0</v>
      </c>
      <c r="AK102" s="185">
        <v>32.4</v>
      </c>
      <c r="AL102" s="185">
        <v>4.9000000000000004</v>
      </c>
      <c r="AM102" s="186">
        <v>7.8</v>
      </c>
      <c r="AN102" s="179"/>
    </row>
    <row r="103" spans="1:43" s="254" customFormat="1" x14ac:dyDescent="0.2">
      <c r="A103" s="255"/>
      <c r="B103" s="170"/>
      <c r="C103" s="170">
        <f t="shared" ref="C103:AL103" si="42">_xlfn.RANK.EQ(C92,$C$92:$AL$92,0)</f>
        <v>2</v>
      </c>
      <c r="D103" s="170">
        <f t="shared" si="42"/>
        <v>13</v>
      </c>
      <c r="E103" s="170">
        <f t="shared" si="42"/>
        <v>26</v>
      </c>
      <c r="F103" s="170">
        <f t="shared" si="42"/>
        <v>20</v>
      </c>
      <c r="G103" s="170">
        <f t="shared" si="42"/>
        <v>10</v>
      </c>
      <c r="H103" s="170">
        <f t="shared" si="42"/>
        <v>8</v>
      </c>
      <c r="I103" s="170">
        <f t="shared" si="42"/>
        <v>28</v>
      </c>
      <c r="J103" s="170">
        <f t="shared" si="42"/>
        <v>6</v>
      </c>
      <c r="K103" s="170">
        <f t="shared" si="42"/>
        <v>25</v>
      </c>
      <c r="L103" s="170">
        <f t="shared" si="42"/>
        <v>27</v>
      </c>
      <c r="M103" s="170">
        <f t="shared" si="42"/>
        <v>36</v>
      </c>
      <c r="N103" s="170">
        <f t="shared" si="42"/>
        <v>1</v>
      </c>
      <c r="O103" s="170">
        <f t="shared" si="42"/>
        <v>16</v>
      </c>
      <c r="P103" s="170">
        <f t="shared" si="42"/>
        <v>4</v>
      </c>
      <c r="Q103" s="170">
        <f t="shared" si="42"/>
        <v>3</v>
      </c>
      <c r="R103" s="170">
        <f t="shared" si="42"/>
        <v>14</v>
      </c>
      <c r="S103" s="170">
        <f t="shared" si="42"/>
        <v>15</v>
      </c>
      <c r="T103" s="170">
        <f t="shared" si="42"/>
        <v>30</v>
      </c>
      <c r="U103" s="170">
        <f t="shared" si="42"/>
        <v>19</v>
      </c>
      <c r="V103" s="170">
        <f t="shared" si="42"/>
        <v>11</v>
      </c>
      <c r="W103" s="170">
        <f t="shared" si="42"/>
        <v>18</v>
      </c>
      <c r="X103" s="170">
        <f t="shared" si="42"/>
        <v>24</v>
      </c>
      <c r="Y103" s="170">
        <f t="shared" si="42"/>
        <v>22</v>
      </c>
      <c r="Z103" s="170">
        <f t="shared" si="42"/>
        <v>21</v>
      </c>
      <c r="AA103" s="170">
        <f t="shared" si="42"/>
        <v>32</v>
      </c>
      <c r="AB103" s="170">
        <f t="shared" si="42"/>
        <v>9</v>
      </c>
      <c r="AC103" s="170">
        <f t="shared" si="42"/>
        <v>23</v>
      </c>
      <c r="AD103" s="170">
        <f t="shared" si="42"/>
        <v>31</v>
      </c>
      <c r="AE103" s="170">
        <f t="shared" si="42"/>
        <v>7</v>
      </c>
      <c r="AF103" s="170">
        <f t="shared" si="42"/>
        <v>29</v>
      </c>
      <c r="AG103" s="170">
        <f t="shared" si="42"/>
        <v>12</v>
      </c>
      <c r="AH103" s="170">
        <f t="shared" si="42"/>
        <v>34</v>
      </c>
      <c r="AI103" s="170">
        <f t="shared" si="42"/>
        <v>33</v>
      </c>
      <c r="AJ103" s="170">
        <f t="shared" si="42"/>
        <v>35</v>
      </c>
      <c r="AK103" s="170">
        <f t="shared" si="42"/>
        <v>5</v>
      </c>
      <c r="AL103" s="170">
        <f t="shared" si="42"/>
        <v>17</v>
      </c>
      <c r="AM103" s="170"/>
      <c r="AN103" s="170"/>
      <c r="AO103" s="170"/>
      <c r="AP103" s="170"/>
      <c r="AQ103" s="170"/>
    </row>
    <row r="104" spans="1:43" x14ac:dyDescent="0.2">
      <c r="A104" s="24" t="s">
        <v>2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17"/>
      <c r="AN104" s="179"/>
    </row>
    <row r="105" spans="1:43" x14ac:dyDescent="0.2">
      <c r="A105" s="6" t="s">
        <v>4</v>
      </c>
      <c r="B105" s="38"/>
      <c r="C105" s="170">
        <v>1</v>
      </c>
      <c r="D105" s="170">
        <v>2</v>
      </c>
      <c r="E105" s="170">
        <v>3</v>
      </c>
      <c r="F105" s="170">
        <v>4</v>
      </c>
      <c r="G105" s="170">
        <v>5</v>
      </c>
      <c r="H105" s="170">
        <v>6</v>
      </c>
      <c r="I105" s="170">
        <v>7</v>
      </c>
      <c r="J105" s="170">
        <v>8</v>
      </c>
      <c r="K105" s="170">
        <v>9</v>
      </c>
      <c r="L105" s="170">
        <v>10</v>
      </c>
      <c r="M105" s="170">
        <v>11</v>
      </c>
      <c r="N105" s="170">
        <v>12</v>
      </c>
      <c r="O105" s="170">
        <v>13</v>
      </c>
      <c r="P105" s="170">
        <v>14</v>
      </c>
      <c r="Q105" s="170">
        <v>15</v>
      </c>
      <c r="R105" s="170">
        <v>16</v>
      </c>
      <c r="S105" s="170">
        <v>17</v>
      </c>
      <c r="T105" s="170">
        <v>18</v>
      </c>
      <c r="U105" s="170">
        <v>19</v>
      </c>
      <c r="V105" s="170">
        <v>20</v>
      </c>
      <c r="W105" s="170">
        <v>21</v>
      </c>
      <c r="X105" s="170">
        <v>22</v>
      </c>
      <c r="Y105" s="170">
        <v>23</v>
      </c>
      <c r="Z105" s="170">
        <v>24</v>
      </c>
      <c r="AA105" s="170">
        <v>25</v>
      </c>
      <c r="AB105" s="170">
        <v>26</v>
      </c>
      <c r="AC105" s="170">
        <v>27</v>
      </c>
      <c r="AD105" s="170">
        <v>28</v>
      </c>
      <c r="AE105" s="170">
        <v>29</v>
      </c>
      <c r="AF105" s="170">
        <v>30</v>
      </c>
      <c r="AG105" s="170">
        <v>31</v>
      </c>
      <c r="AH105" s="170">
        <v>32</v>
      </c>
      <c r="AI105" s="170">
        <v>32</v>
      </c>
      <c r="AJ105" s="173">
        <v>34</v>
      </c>
      <c r="AK105" s="173">
        <v>35</v>
      </c>
      <c r="AL105" s="173">
        <v>36</v>
      </c>
      <c r="AM105" s="173">
        <v>37</v>
      </c>
    </row>
    <row r="106" spans="1:43" ht="64.8" x14ac:dyDescent="0.2">
      <c r="A106" s="11" t="s">
        <v>27</v>
      </c>
      <c r="B106" s="47" t="s">
        <v>156</v>
      </c>
      <c r="C106" s="48" t="s">
        <v>313</v>
      </c>
      <c r="D106" s="49" t="s">
        <v>315</v>
      </c>
      <c r="E106" s="49" t="s">
        <v>305</v>
      </c>
      <c r="F106" s="49" t="s">
        <v>287</v>
      </c>
      <c r="G106" s="203" t="s">
        <v>318</v>
      </c>
      <c r="H106" s="203" t="s">
        <v>312</v>
      </c>
      <c r="I106" s="49" t="s">
        <v>296</v>
      </c>
      <c r="J106" s="203" t="s">
        <v>309</v>
      </c>
      <c r="K106" s="49" t="s">
        <v>314</v>
      </c>
      <c r="L106" s="203" t="s">
        <v>348</v>
      </c>
      <c r="M106" s="203" t="s">
        <v>288</v>
      </c>
      <c r="N106" s="203" t="s">
        <v>301</v>
      </c>
      <c r="O106" s="203" t="s">
        <v>308</v>
      </c>
      <c r="P106" s="203" t="s">
        <v>292</v>
      </c>
      <c r="Q106" s="203" t="s">
        <v>291</v>
      </c>
      <c r="R106" s="203" t="s">
        <v>298</v>
      </c>
      <c r="S106" s="49" t="s">
        <v>290</v>
      </c>
      <c r="T106" s="203" t="s">
        <v>280</v>
      </c>
      <c r="U106" s="203" t="s">
        <v>311</v>
      </c>
      <c r="V106" s="203" t="s">
        <v>306</v>
      </c>
      <c r="W106" s="203" t="s">
        <v>294</v>
      </c>
      <c r="X106" s="203" t="s">
        <v>283</v>
      </c>
      <c r="Y106" s="203" t="s">
        <v>310</v>
      </c>
      <c r="Z106" s="203" t="s">
        <v>285</v>
      </c>
      <c r="AA106" s="203" t="s">
        <v>307</v>
      </c>
      <c r="AB106" s="203" t="s">
        <v>366</v>
      </c>
      <c r="AC106" s="203" t="s">
        <v>300</v>
      </c>
      <c r="AD106" s="203" t="s">
        <v>302</v>
      </c>
      <c r="AE106" s="203" t="s">
        <v>304</v>
      </c>
      <c r="AF106" s="203" t="s">
        <v>289</v>
      </c>
      <c r="AG106" s="203" t="s">
        <v>297</v>
      </c>
      <c r="AH106" s="203" t="s">
        <v>284</v>
      </c>
      <c r="AI106" s="203" t="s">
        <v>299</v>
      </c>
      <c r="AJ106" s="203" t="s">
        <v>295</v>
      </c>
      <c r="AK106" s="49" t="s">
        <v>369</v>
      </c>
      <c r="AL106" s="49" t="s">
        <v>281</v>
      </c>
      <c r="AM106" s="240" t="s">
        <v>0</v>
      </c>
      <c r="AN106" s="5" t="s">
        <v>117</v>
      </c>
    </row>
    <row r="107" spans="1:43" x14ac:dyDescent="0.2">
      <c r="A107" s="270" t="str">
        <f>A91</f>
        <v>全体（n = 1,699 ）　</v>
      </c>
      <c r="B107" s="215">
        <f>B91</f>
        <v>1699</v>
      </c>
      <c r="C107" s="109">
        <v>570</v>
      </c>
      <c r="D107" s="110">
        <v>487</v>
      </c>
      <c r="E107" s="110">
        <v>433</v>
      </c>
      <c r="F107" s="110">
        <v>401</v>
      </c>
      <c r="G107" s="110">
        <v>383</v>
      </c>
      <c r="H107" s="110">
        <v>381</v>
      </c>
      <c r="I107" s="110">
        <v>302</v>
      </c>
      <c r="J107" s="110">
        <v>235</v>
      </c>
      <c r="K107" s="110">
        <v>229</v>
      </c>
      <c r="L107" s="110">
        <v>209</v>
      </c>
      <c r="M107" s="110">
        <v>193</v>
      </c>
      <c r="N107" s="110">
        <v>187</v>
      </c>
      <c r="O107" s="110">
        <v>184</v>
      </c>
      <c r="P107" s="110">
        <v>180</v>
      </c>
      <c r="Q107" s="110">
        <v>173</v>
      </c>
      <c r="R107" s="110">
        <v>171</v>
      </c>
      <c r="S107" s="110">
        <v>160</v>
      </c>
      <c r="T107" s="110">
        <v>158</v>
      </c>
      <c r="U107" s="110">
        <v>154</v>
      </c>
      <c r="V107" s="110">
        <v>148</v>
      </c>
      <c r="W107" s="110">
        <v>130</v>
      </c>
      <c r="X107" s="110">
        <v>120</v>
      </c>
      <c r="Y107" s="110">
        <v>118</v>
      </c>
      <c r="Z107" s="110">
        <v>116</v>
      </c>
      <c r="AA107" s="110">
        <v>110</v>
      </c>
      <c r="AB107" s="110">
        <v>107</v>
      </c>
      <c r="AC107" s="110">
        <v>97</v>
      </c>
      <c r="AD107" s="110">
        <v>93</v>
      </c>
      <c r="AE107" s="110">
        <v>80</v>
      </c>
      <c r="AF107" s="110">
        <v>66</v>
      </c>
      <c r="AG107" s="110">
        <v>63</v>
      </c>
      <c r="AH107" s="110">
        <v>55</v>
      </c>
      <c r="AI107" s="110">
        <v>48</v>
      </c>
      <c r="AJ107" s="110">
        <v>44</v>
      </c>
      <c r="AK107" s="110">
        <v>41</v>
      </c>
      <c r="AL107" s="110">
        <v>19</v>
      </c>
      <c r="AM107" s="112">
        <v>144</v>
      </c>
      <c r="AN107" s="5">
        <f>SUM(C107:AM107)</f>
        <v>6789</v>
      </c>
    </row>
    <row r="108" spans="1:43" x14ac:dyDescent="0.2">
      <c r="A108" s="271"/>
      <c r="B108" s="102">
        <f t="shared" ref="B108:B118" si="43">B92</f>
        <v>100</v>
      </c>
      <c r="C108" s="113">
        <v>33.5</v>
      </c>
      <c r="D108" s="114">
        <v>28.7</v>
      </c>
      <c r="E108" s="114">
        <v>25.5</v>
      </c>
      <c r="F108" s="114">
        <v>23.6</v>
      </c>
      <c r="G108" s="114">
        <v>22.5</v>
      </c>
      <c r="H108" s="114">
        <v>22.4</v>
      </c>
      <c r="I108" s="114">
        <v>17.8</v>
      </c>
      <c r="J108" s="114">
        <v>13.8</v>
      </c>
      <c r="K108" s="114">
        <v>13.5</v>
      </c>
      <c r="L108" s="114">
        <v>12.3</v>
      </c>
      <c r="M108" s="114">
        <v>11.4</v>
      </c>
      <c r="N108" s="114">
        <v>11</v>
      </c>
      <c r="O108" s="114">
        <v>10.8</v>
      </c>
      <c r="P108" s="114">
        <v>10.6</v>
      </c>
      <c r="Q108" s="114">
        <v>10.199999999999999</v>
      </c>
      <c r="R108" s="114">
        <v>10.1</v>
      </c>
      <c r="S108" s="114">
        <v>9.4</v>
      </c>
      <c r="T108" s="114">
        <v>9.3000000000000007</v>
      </c>
      <c r="U108" s="114">
        <v>9.1</v>
      </c>
      <c r="V108" s="114">
        <v>8.6999999999999993</v>
      </c>
      <c r="W108" s="114">
        <v>7.7</v>
      </c>
      <c r="X108" s="114">
        <v>7.1</v>
      </c>
      <c r="Y108" s="114">
        <v>6.9</v>
      </c>
      <c r="Z108" s="114">
        <v>6.8</v>
      </c>
      <c r="AA108" s="114">
        <v>6.5</v>
      </c>
      <c r="AB108" s="114">
        <v>6.3</v>
      </c>
      <c r="AC108" s="114">
        <v>5.7</v>
      </c>
      <c r="AD108" s="114">
        <v>5.5</v>
      </c>
      <c r="AE108" s="114">
        <v>4.7</v>
      </c>
      <c r="AF108" s="114">
        <v>3.9</v>
      </c>
      <c r="AG108" s="114">
        <v>3.7</v>
      </c>
      <c r="AH108" s="114">
        <v>3.2</v>
      </c>
      <c r="AI108" s="114">
        <v>2.8</v>
      </c>
      <c r="AJ108" s="114">
        <v>2.6</v>
      </c>
      <c r="AK108" s="114">
        <v>2.4</v>
      </c>
      <c r="AL108" s="114">
        <v>1.1000000000000001</v>
      </c>
      <c r="AM108" s="116">
        <v>8.5</v>
      </c>
      <c r="AN108" s="179"/>
    </row>
    <row r="109" spans="1:43" x14ac:dyDescent="0.2">
      <c r="A109" s="270" t="str">
        <f>A93</f>
        <v>岐阜圏域（n = 668 ）　</v>
      </c>
      <c r="B109" s="101">
        <f t="shared" si="43"/>
        <v>668</v>
      </c>
      <c r="C109" s="117">
        <v>228</v>
      </c>
      <c r="D109" s="118">
        <v>199</v>
      </c>
      <c r="E109" s="118">
        <v>171</v>
      </c>
      <c r="F109" s="118">
        <v>138</v>
      </c>
      <c r="G109" s="118">
        <v>133</v>
      </c>
      <c r="H109" s="118">
        <v>115</v>
      </c>
      <c r="I109" s="118">
        <v>134</v>
      </c>
      <c r="J109" s="118">
        <v>104</v>
      </c>
      <c r="K109" s="118">
        <v>82</v>
      </c>
      <c r="L109" s="118">
        <v>79</v>
      </c>
      <c r="M109" s="118">
        <v>75</v>
      </c>
      <c r="N109" s="118">
        <v>76</v>
      </c>
      <c r="O109" s="118">
        <v>57</v>
      </c>
      <c r="P109" s="118">
        <v>76</v>
      </c>
      <c r="Q109" s="118">
        <v>74</v>
      </c>
      <c r="R109" s="118">
        <v>70</v>
      </c>
      <c r="S109" s="118">
        <v>60</v>
      </c>
      <c r="T109" s="118">
        <v>66</v>
      </c>
      <c r="U109" s="118">
        <v>76</v>
      </c>
      <c r="V109" s="118">
        <v>60</v>
      </c>
      <c r="W109" s="118">
        <v>44</v>
      </c>
      <c r="X109" s="118">
        <v>51</v>
      </c>
      <c r="Y109" s="118">
        <v>48</v>
      </c>
      <c r="Z109" s="118">
        <v>40</v>
      </c>
      <c r="AA109" s="118">
        <v>51</v>
      </c>
      <c r="AB109" s="118">
        <v>58</v>
      </c>
      <c r="AC109" s="118">
        <v>49</v>
      </c>
      <c r="AD109" s="118">
        <v>40</v>
      </c>
      <c r="AE109" s="118">
        <v>35</v>
      </c>
      <c r="AF109" s="118">
        <v>26</v>
      </c>
      <c r="AG109" s="118">
        <v>17</v>
      </c>
      <c r="AH109" s="118">
        <v>9</v>
      </c>
      <c r="AI109" s="118">
        <v>23</v>
      </c>
      <c r="AJ109" s="118">
        <v>12</v>
      </c>
      <c r="AK109" s="118">
        <v>15</v>
      </c>
      <c r="AL109" s="118">
        <v>10</v>
      </c>
      <c r="AM109" s="119">
        <v>55</v>
      </c>
      <c r="AN109" s="5">
        <f>SUM(C109:AM109)</f>
        <v>2656</v>
      </c>
    </row>
    <row r="110" spans="1:43" x14ac:dyDescent="0.2">
      <c r="A110" s="271"/>
      <c r="B110" s="102">
        <f t="shared" si="43"/>
        <v>100</v>
      </c>
      <c r="C110" s="113">
        <v>34.1</v>
      </c>
      <c r="D110" s="114">
        <v>29.8</v>
      </c>
      <c r="E110" s="114">
        <v>25.6</v>
      </c>
      <c r="F110" s="114">
        <v>20.7</v>
      </c>
      <c r="G110" s="114">
        <v>19.899999999999999</v>
      </c>
      <c r="H110" s="114">
        <v>17.2</v>
      </c>
      <c r="I110" s="114">
        <v>20.100000000000001</v>
      </c>
      <c r="J110" s="114">
        <v>15.6</v>
      </c>
      <c r="K110" s="114">
        <v>12.3</v>
      </c>
      <c r="L110" s="114">
        <v>11.8</v>
      </c>
      <c r="M110" s="114">
        <v>11.2</v>
      </c>
      <c r="N110" s="114">
        <v>11.4</v>
      </c>
      <c r="O110" s="114">
        <v>8.5</v>
      </c>
      <c r="P110" s="114">
        <v>11.4</v>
      </c>
      <c r="Q110" s="114">
        <v>11.1</v>
      </c>
      <c r="R110" s="114">
        <v>10.5</v>
      </c>
      <c r="S110" s="114">
        <v>9</v>
      </c>
      <c r="T110" s="114">
        <v>9.9</v>
      </c>
      <c r="U110" s="114">
        <v>11.4</v>
      </c>
      <c r="V110" s="114">
        <v>9</v>
      </c>
      <c r="W110" s="114">
        <v>6.6</v>
      </c>
      <c r="X110" s="114">
        <v>7.6</v>
      </c>
      <c r="Y110" s="114">
        <v>7.2</v>
      </c>
      <c r="Z110" s="114">
        <v>6</v>
      </c>
      <c r="AA110" s="114">
        <v>7.6</v>
      </c>
      <c r="AB110" s="114">
        <v>8.6999999999999993</v>
      </c>
      <c r="AC110" s="114">
        <v>7.3</v>
      </c>
      <c r="AD110" s="114">
        <v>6</v>
      </c>
      <c r="AE110" s="114">
        <v>5.2</v>
      </c>
      <c r="AF110" s="114">
        <v>3.9</v>
      </c>
      <c r="AG110" s="114">
        <v>2.5</v>
      </c>
      <c r="AH110" s="114">
        <v>1.3</v>
      </c>
      <c r="AI110" s="114">
        <v>3.4</v>
      </c>
      <c r="AJ110" s="114">
        <v>1.8</v>
      </c>
      <c r="AK110" s="114">
        <v>2.2000000000000002</v>
      </c>
      <c r="AL110" s="114">
        <v>1.5</v>
      </c>
      <c r="AM110" s="116">
        <v>8.1999999999999993</v>
      </c>
      <c r="AN110" s="179"/>
    </row>
    <row r="111" spans="1:43" ht="13.5" customHeight="1" x14ac:dyDescent="0.2">
      <c r="A111" s="270" t="str">
        <f>A95</f>
        <v>西濃圏域（n = 277 ）　</v>
      </c>
      <c r="B111" s="101">
        <f t="shared" si="43"/>
        <v>277</v>
      </c>
      <c r="C111" s="117">
        <v>96</v>
      </c>
      <c r="D111" s="118">
        <v>90</v>
      </c>
      <c r="E111" s="118">
        <v>74</v>
      </c>
      <c r="F111" s="118">
        <v>67</v>
      </c>
      <c r="G111" s="118">
        <v>72</v>
      </c>
      <c r="H111" s="118">
        <v>46</v>
      </c>
      <c r="I111" s="118">
        <v>43</v>
      </c>
      <c r="J111" s="118">
        <v>38</v>
      </c>
      <c r="K111" s="118">
        <v>38</v>
      </c>
      <c r="L111" s="118">
        <v>27</v>
      </c>
      <c r="M111" s="118">
        <v>29</v>
      </c>
      <c r="N111" s="118">
        <v>35</v>
      </c>
      <c r="O111" s="118">
        <v>31</v>
      </c>
      <c r="P111" s="118">
        <v>23</v>
      </c>
      <c r="Q111" s="118">
        <v>29</v>
      </c>
      <c r="R111" s="118">
        <v>29</v>
      </c>
      <c r="S111" s="118">
        <v>34</v>
      </c>
      <c r="T111" s="118">
        <v>28</v>
      </c>
      <c r="U111" s="118">
        <v>18</v>
      </c>
      <c r="V111" s="118">
        <v>25</v>
      </c>
      <c r="W111" s="118">
        <v>24</v>
      </c>
      <c r="X111" s="118">
        <v>21</v>
      </c>
      <c r="Y111" s="118">
        <v>23</v>
      </c>
      <c r="Z111" s="118">
        <v>26</v>
      </c>
      <c r="AA111" s="118">
        <v>14</v>
      </c>
      <c r="AB111" s="118">
        <v>15</v>
      </c>
      <c r="AC111" s="118">
        <v>17</v>
      </c>
      <c r="AD111" s="118">
        <v>14</v>
      </c>
      <c r="AE111" s="118">
        <v>16</v>
      </c>
      <c r="AF111" s="118">
        <v>12</v>
      </c>
      <c r="AG111" s="118">
        <v>8</v>
      </c>
      <c r="AH111" s="118">
        <v>11</v>
      </c>
      <c r="AI111" s="118">
        <v>11</v>
      </c>
      <c r="AJ111" s="118">
        <v>9</v>
      </c>
      <c r="AK111" s="118">
        <v>8</v>
      </c>
      <c r="AL111" s="118">
        <v>0</v>
      </c>
      <c r="AM111" s="119">
        <v>22</v>
      </c>
      <c r="AN111" s="5">
        <f>SUM(C111:AM111)</f>
        <v>1123</v>
      </c>
    </row>
    <row r="112" spans="1:43" x14ac:dyDescent="0.2">
      <c r="A112" s="271"/>
      <c r="B112" s="102">
        <f t="shared" si="43"/>
        <v>100</v>
      </c>
      <c r="C112" s="113">
        <v>34.700000000000003</v>
      </c>
      <c r="D112" s="114">
        <v>32.5</v>
      </c>
      <c r="E112" s="114">
        <v>26.7</v>
      </c>
      <c r="F112" s="114">
        <v>24.2</v>
      </c>
      <c r="G112" s="114">
        <v>26</v>
      </c>
      <c r="H112" s="114">
        <v>16.600000000000001</v>
      </c>
      <c r="I112" s="114">
        <v>15.5</v>
      </c>
      <c r="J112" s="114">
        <v>13.7</v>
      </c>
      <c r="K112" s="114">
        <v>13.7</v>
      </c>
      <c r="L112" s="114">
        <v>9.6999999999999993</v>
      </c>
      <c r="M112" s="114">
        <v>10.5</v>
      </c>
      <c r="N112" s="114">
        <v>12.6</v>
      </c>
      <c r="O112" s="114">
        <v>11.2</v>
      </c>
      <c r="P112" s="114">
        <v>8.3000000000000007</v>
      </c>
      <c r="Q112" s="114">
        <v>10.5</v>
      </c>
      <c r="R112" s="114">
        <v>10.5</v>
      </c>
      <c r="S112" s="114">
        <v>12.3</v>
      </c>
      <c r="T112" s="114">
        <v>10.1</v>
      </c>
      <c r="U112" s="114">
        <v>6.5</v>
      </c>
      <c r="V112" s="114">
        <v>9</v>
      </c>
      <c r="W112" s="114">
        <v>8.6999999999999993</v>
      </c>
      <c r="X112" s="114">
        <v>7.6</v>
      </c>
      <c r="Y112" s="114">
        <v>8.3000000000000007</v>
      </c>
      <c r="Z112" s="114">
        <v>9.4</v>
      </c>
      <c r="AA112" s="114">
        <v>5.0999999999999996</v>
      </c>
      <c r="AB112" s="114">
        <v>5.4</v>
      </c>
      <c r="AC112" s="114">
        <v>6.1</v>
      </c>
      <c r="AD112" s="114">
        <v>5.0999999999999996</v>
      </c>
      <c r="AE112" s="114">
        <v>5.8</v>
      </c>
      <c r="AF112" s="114">
        <v>4.3</v>
      </c>
      <c r="AG112" s="114">
        <v>2.9</v>
      </c>
      <c r="AH112" s="114">
        <v>4</v>
      </c>
      <c r="AI112" s="114">
        <v>4</v>
      </c>
      <c r="AJ112" s="114">
        <v>3.2</v>
      </c>
      <c r="AK112" s="114">
        <v>2.9</v>
      </c>
      <c r="AL112" s="114">
        <v>0</v>
      </c>
      <c r="AM112" s="116">
        <v>7.9</v>
      </c>
      <c r="AN112" s="179"/>
    </row>
    <row r="113" spans="1:40" ht="13.5" customHeight="1" x14ac:dyDescent="0.2">
      <c r="A113" s="270" t="str">
        <f>A97</f>
        <v>中濃圏域（n = 319 ）　</v>
      </c>
      <c r="B113" s="101">
        <f t="shared" si="43"/>
        <v>319</v>
      </c>
      <c r="C113" s="117">
        <v>110</v>
      </c>
      <c r="D113" s="118">
        <v>79</v>
      </c>
      <c r="E113" s="118">
        <v>92</v>
      </c>
      <c r="F113" s="118">
        <v>93</v>
      </c>
      <c r="G113" s="118">
        <v>73</v>
      </c>
      <c r="H113" s="118">
        <v>73</v>
      </c>
      <c r="I113" s="118">
        <v>51</v>
      </c>
      <c r="J113" s="118">
        <v>45</v>
      </c>
      <c r="K113" s="118">
        <v>43</v>
      </c>
      <c r="L113" s="118">
        <v>46</v>
      </c>
      <c r="M113" s="118">
        <v>42</v>
      </c>
      <c r="N113" s="118">
        <v>38</v>
      </c>
      <c r="O113" s="118">
        <v>31</v>
      </c>
      <c r="P113" s="118">
        <v>33</v>
      </c>
      <c r="Q113" s="118">
        <v>21</v>
      </c>
      <c r="R113" s="118">
        <v>32</v>
      </c>
      <c r="S113" s="118">
        <v>24</v>
      </c>
      <c r="T113" s="118">
        <v>32</v>
      </c>
      <c r="U113" s="118">
        <v>19</v>
      </c>
      <c r="V113" s="118">
        <v>33</v>
      </c>
      <c r="W113" s="118">
        <v>26</v>
      </c>
      <c r="X113" s="118">
        <v>23</v>
      </c>
      <c r="Y113" s="118">
        <v>24</v>
      </c>
      <c r="Z113" s="118">
        <v>16</v>
      </c>
      <c r="AA113" s="118">
        <v>20</v>
      </c>
      <c r="AB113" s="118">
        <v>15</v>
      </c>
      <c r="AC113" s="118">
        <v>12</v>
      </c>
      <c r="AD113" s="118">
        <v>21</v>
      </c>
      <c r="AE113" s="118">
        <v>16</v>
      </c>
      <c r="AF113" s="118">
        <v>7</v>
      </c>
      <c r="AG113" s="118">
        <v>15</v>
      </c>
      <c r="AH113" s="118">
        <v>17</v>
      </c>
      <c r="AI113" s="118">
        <v>6</v>
      </c>
      <c r="AJ113" s="118">
        <v>10</v>
      </c>
      <c r="AK113" s="118">
        <v>10</v>
      </c>
      <c r="AL113" s="118">
        <v>6</v>
      </c>
      <c r="AM113" s="119">
        <v>22</v>
      </c>
      <c r="AN113" s="5">
        <f>SUM(C113:AM113)</f>
        <v>1276</v>
      </c>
    </row>
    <row r="114" spans="1:40" x14ac:dyDescent="0.2">
      <c r="A114" s="271"/>
      <c r="B114" s="102">
        <f t="shared" si="43"/>
        <v>100</v>
      </c>
      <c r="C114" s="113">
        <v>34.5</v>
      </c>
      <c r="D114" s="114">
        <v>24.8</v>
      </c>
      <c r="E114" s="114">
        <v>28.8</v>
      </c>
      <c r="F114" s="114">
        <v>29.2</v>
      </c>
      <c r="G114" s="114">
        <v>22.9</v>
      </c>
      <c r="H114" s="114">
        <v>22.9</v>
      </c>
      <c r="I114" s="114">
        <v>16</v>
      </c>
      <c r="J114" s="114">
        <v>14.1</v>
      </c>
      <c r="K114" s="114">
        <v>13.5</v>
      </c>
      <c r="L114" s="114">
        <v>14.4</v>
      </c>
      <c r="M114" s="114">
        <v>13.2</v>
      </c>
      <c r="N114" s="114">
        <v>11.9</v>
      </c>
      <c r="O114" s="114">
        <v>9.6999999999999993</v>
      </c>
      <c r="P114" s="114">
        <v>10.3</v>
      </c>
      <c r="Q114" s="114">
        <v>6.6</v>
      </c>
      <c r="R114" s="114">
        <v>10</v>
      </c>
      <c r="S114" s="114">
        <v>7.5</v>
      </c>
      <c r="T114" s="114">
        <v>10</v>
      </c>
      <c r="U114" s="114">
        <v>6</v>
      </c>
      <c r="V114" s="114">
        <v>10.3</v>
      </c>
      <c r="W114" s="114">
        <v>8.1999999999999993</v>
      </c>
      <c r="X114" s="114">
        <v>7.2</v>
      </c>
      <c r="Y114" s="114">
        <v>7.5</v>
      </c>
      <c r="Z114" s="114">
        <v>5</v>
      </c>
      <c r="AA114" s="114">
        <v>6.3</v>
      </c>
      <c r="AB114" s="114">
        <v>4.7</v>
      </c>
      <c r="AC114" s="114">
        <v>3.8</v>
      </c>
      <c r="AD114" s="114">
        <v>6.6</v>
      </c>
      <c r="AE114" s="114">
        <v>5</v>
      </c>
      <c r="AF114" s="114">
        <v>2.2000000000000002</v>
      </c>
      <c r="AG114" s="114">
        <v>4.7</v>
      </c>
      <c r="AH114" s="114">
        <v>5.3</v>
      </c>
      <c r="AI114" s="114">
        <v>1.9</v>
      </c>
      <c r="AJ114" s="114">
        <v>3.1</v>
      </c>
      <c r="AK114" s="114">
        <v>3.1</v>
      </c>
      <c r="AL114" s="114">
        <v>1.9</v>
      </c>
      <c r="AM114" s="116">
        <v>6.9</v>
      </c>
      <c r="AN114" s="179"/>
    </row>
    <row r="115" spans="1:40" ht="13.5" customHeight="1" x14ac:dyDescent="0.2">
      <c r="A115" s="270" t="str">
        <f>A99</f>
        <v>東濃圏域（n = 276 ）　</v>
      </c>
      <c r="B115" s="101">
        <f t="shared" si="43"/>
        <v>276</v>
      </c>
      <c r="C115" s="117">
        <v>89</v>
      </c>
      <c r="D115" s="118">
        <v>65</v>
      </c>
      <c r="E115" s="118">
        <v>67</v>
      </c>
      <c r="F115" s="118">
        <v>72</v>
      </c>
      <c r="G115" s="118">
        <v>61</v>
      </c>
      <c r="H115" s="118">
        <v>91</v>
      </c>
      <c r="I115" s="118">
        <v>52</v>
      </c>
      <c r="J115" s="118">
        <v>37</v>
      </c>
      <c r="K115" s="118">
        <v>45</v>
      </c>
      <c r="L115" s="118">
        <v>35</v>
      </c>
      <c r="M115" s="118">
        <v>31</v>
      </c>
      <c r="N115" s="118">
        <v>23</v>
      </c>
      <c r="O115" s="118">
        <v>43</v>
      </c>
      <c r="P115" s="118">
        <v>37</v>
      </c>
      <c r="Q115" s="118">
        <v>33</v>
      </c>
      <c r="R115" s="118">
        <v>24</v>
      </c>
      <c r="S115" s="118">
        <v>32</v>
      </c>
      <c r="T115" s="118">
        <v>19</v>
      </c>
      <c r="U115" s="118">
        <v>29</v>
      </c>
      <c r="V115" s="118">
        <v>16</v>
      </c>
      <c r="W115" s="118">
        <v>22</v>
      </c>
      <c r="X115" s="118">
        <v>16</v>
      </c>
      <c r="Y115" s="118">
        <v>16</v>
      </c>
      <c r="Z115" s="118">
        <v>21</v>
      </c>
      <c r="AA115" s="118">
        <v>17</v>
      </c>
      <c r="AB115" s="118">
        <v>16</v>
      </c>
      <c r="AC115" s="118">
        <v>10</v>
      </c>
      <c r="AD115" s="118">
        <v>11</v>
      </c>
      <c r="AE115" s="118">
        <v>8</v>
      </c>
      <c r="AF115" s="118">
        <v>15</v>
      </c>
      <c r="AG115" s="118">
        <v>16</v>
      </c>
      <c r="AH115" s="118">
        <v>10</v>
      </c>
      <c r="AI115" s="118">
        <v>6</v>
      </c>
      <c r="AJ115" s="118">
        <v>7</v>
      </c>
      <c r="AK115" s="118">
        <v>6</v>
      </c>
      <c r="AL115" s="118">
        <v>1</v>
      </c>
      <c r="AM115" s="119">
        <v>21</v>
      </c>
      <c r="AN115" s="5">
        <f>SUM(C115:AM115)</f>
        <v>1120</v>
      </c>
    </row>
    <row r="116" spans="1:40" x14ac:dyDescent="0.2">
      <c r="A116" s="271"/>
      <c r="B116" s="102">
        <f t="shared" si="43"/>
        <v>100</v>
      </c>
      <c r="C116" s="113">
        <v>32.200000000000003</v>
      </c>
      <c r="D116" s="114">
        <v>23.6</v>
      </c>
      <c r="E116" s="114">
        <v>24.3</v>
      </c>
      <c r="F116" s="114">
        <v>26.1</v>
      </c>
      <c r="G116" s="114">
        <v>22.1</v>
      </c>
      <c r="H116" s="114">
        <v>33</v>
      </c>
      <c r="I116" s="114">
        <v>18.8</v>
      </c>
      <c r="J116" s="114">
        <v>13.4</v>
      </c>
      <c r="K116" s="114">
        <v>16.3</v>
      </c>
      <c r="L116" s="114">
        <v>12.7</v>
      </c>
      <c r="M116" s="114">
        <v>11.2</v>
      </c>
      <c r="N116" s="114">
        <v>8.3000000000000007</v>
      </c>
      <c r="O116" s="114">
        <v>15.6</v>
      </c>
      <c r="P116" s="114">
        <v>13.4</v>
      </c>
      <c r="Q116" s="114">
        <v>12</v>
      </c>
      <c r="R116" s="114">
        <v>8.6999999999999993</v>
      </c>
      <c r="S116" s="114">
        <v>11.6</v>
      </c>
      <c r="T116" s="114">
        <v>6.9</v>
      </c>
      <c r="U116" s="114">
        <v>10.5</v>
      </c>
      <c r="V116" s="114">
        <v>5.8</v>
      </c>
      <c r="W116" s="114">
        <v>8</v>
      </c>
      <c r="X116" s="114">
        <v>5.8</v>
      </c>
      <c r="Y116" s="114">
        <v>5.8</v>
      </c>
      <c r="Z116" s="114">
        <v>7.6</v>
      </c>
      <c r="AA116" s="114">
        <v>6.2</v>
      </c>
      <c r="AB116" s="114">
        <v>5.8</v>
      </c>
      <c r="AC116" s="114">
        <v>3.6</v>
      </c>
      <c r="AD116" s="114">
        <v>4</v>
      </c>
      <c r="AE116" s="114">
        <v>2.9</v>
      </c>
      <c r="AF116" s="114">
        <v>5.4</v>
      </c>
      <c r="AG116" s="114">
        <v>5.8</v>
      </c>
      <c r="AH116" s="114">
        <v>3.6</v>
      </c>
      <c r="AI116" s="114">
        <v>2.2000000000000002</v>
      </c>
      <c r="AJ116" s="114">
        <v>2.5</v>
      </c>
      <c r="AK116" s="114">
        <v>2.2000000000000002</v>
      </c>
      <c r="AL116" s="114">
        <v>0.4</v>
      </c>
      <c r="AM116" s="116">
        <v>7.6</v>
      </c>
      <c r="AN116" s="179"/>
    </row>
    <row r="117" spans="1:40" ht="13.5" customHeight="1" x14ac:dyDescent="0.2">
      <c r="A117" s="270" t="str">
        <f>A101</f>
        <v>飛騨圏域（n = 102 ）　</v>
      </c>
      <c r="B117" s="101">
        <f t="shared" si="43"/>
        <v>102</v>
      </c>
      <c r="C117" s="117">
        <v>34</v>
      </c>
      <c r="D117" s="118">
        <v>40</v>
      </c>
      <c r="E117" s="118">
        <v>23</v>
      </c>
      <c r="F117" s="118">
        <v>25</v>
      </c>
      <c r="G117" s="118">
        <v>33</v>
      </c>
      <c r="H117" s="118">
        <v>42</v>
      </c>
      <c r="I117" s="118">
        <v>12</v>
      </c>
      <c r="J117" s="118">
        <v>7</v>
      </c>
      <c r="K117" s="118">
        <v>13</v>
      </c>
      <c r="L117" s="118">
        <v>18</v>
      </c>
      <c r="M117" s="118">
        <v>10</v>
      </c>
      <c r="N117" s="118">
        <v>9</v>
      </c>
      <c r="O117" s="118">
        <v>19</v>
      </c>
      <c r="P117" s="118">
        <v>8</v>
      </c>
      <c r="Q117" s="118">
        <v>10</v>
      </c>
      <c r="R117" s="118">
        <v>11</v>
      </c>
      <c r="S117" s="118">
        <v>5</v>
      </c>
      <c r="T117" s="118">
        <v>11</v>
      </c>
      <c r="U117" s="118">
        <v>10</v>
      </c>
      <c r="V117" s="118">
        <v>10</v>
      </c>
      <c r="W117" s="118">
        <v>11</v>
      </c>
      <c r="X117" s="118">
        <v>4</v>
      </c>
      <c r="Y117" s="118">
        <v>6</v>
      </c>
      <c r="Z117" s="118">
        <v>12</v>
      </c>
      <c r="AA117" s="118">
        <v>5</v>
      </c>
      <c r="AB117" s="118">
        <v>2</v>
      </c>
      <c r="AC117" s="118">
        <v>6</v>
      </c>
      <c r="AD117" s="118">
        <v>3</v>
      </c>
      <c r="AE117" s="118">
        <v>4</v>
      </c>
      <c r="AF117" s="118">
        <v>2</v>
      </c>
      <c r="AG117" s="118">
        <v>7</v>
      </c>
      <c r="AH117" s="118">
        <v>4</v>
      </c>
      <c r="AI117" s="118">
        <v>1</v>
      </c>
      <c r="AJ117" s="118">
        <v>2</v>
      </c>
      <c r="AK117" s="118">
        <v>0</v>
      </c>
      <c r="AL117" s="118">
        <v>1</v>
      </c>
      <c r="AM117" s="119">
        <v>8</v>
      </c>
      <c r="AN117" s="5">
        <f>SUM(C117:AM117)</f>
        <v>428</v>
      </c>
    </row>
    <row r="118" spans="1:40" x14ac:dyDescent="0.2">
      <c r="A118" s="271"/>
      <c r="B118" s="102">
        <f t="shared" si="43"/>
        <v>100</v>
      </c>
      <c r="C118" s="113">
        <v>33.299999999999997</v>
      </c>
      <c r="D118" s="114">
        <v>39.200000000000003</v>
      </c>
      <c r="E118" s="114">
        <v>22.5</v>
      </c>
      <c r="F118" s="114">
        <v>24.5</v>
      </c>
      <c r="G118" s="114">
        <v>32.4</v>
      </c>
      <c r="H118" s="114">
        <v>41.2</v>
      </c>
      <c r="I118" s="114">
        <v>11.8</v>
      </c>
      <c r="J118" s="114">
        <v>6.9</v>
      </c>
      <c r="K118" s="114">
        <v>12.7</v>
      </c>
      <c r="L118" s="114">
        <v>17.600000000000001</v>
      </c>
      <c r="M118" s="114">
        <v>9.8000000000000007</v>
      </c>
      <c r="N118" s="114">
        <v>8.8000000000000007</v>
      </c>
      <c r="O118" s="114">
        <v>18.600000000000001</v>
      </c>
      <c r="P118" s="114">
        <v>7.8</v>
      </c>
      <c r="Q118" s="114">
        <v>9.8000000000000007</v>
      </c>
      <c r="R118" s="114">
        <v>10.8</v>
      </c>
      <c r="S118" s="114">
        <v>4.9000000000000004</v>
      </c>
      <c r="T118" s="114">
        <v>10.8</v>
      </c>
      <c r="U118" s="114">
        <v>9.8000000000000007</v>
      </c>
      <c r="V118" s="114">
        <v>9.8000000000000007</v>
      </c>
      <c r="W118" s="114">
        <v>10.8</v>
      </c>
      <c r="X118" s="114">
        <v>3.9</v>
      </c>
      <c r="Y118" s="114">
        <v>5.9</v>
      </c>
      <c r="Z118" s="114">
        <v>11.8</v>
      </c>
      <c r="AA118" s="114">
        <v>4.9000000000000004</v>
      </c>
      <c r="AB118" s="114">
        <v>2</v>
      </c>
      <c r="AC118" s="114">
        <v>5.9</v>
      </c>
      <c r="AD118" s="114">
        <v>2.9</v>
      </c>
      <c r="AE118" s="114">
        <v>3.9</v>
      </c>
      <c r="AF118" s="114">
        <v>2</v>
      </c>
      <c r="AG118" s="114">
        <v>6.9</v>
      </c>
      <c r="AH118" s="114">
        <v>3.9</v>
      </c>
      <c r="AI118" s="114">
        <v>1</v>
      </c>
      <c r="AJ118" s="114">
        <v>2</v>
      </c>
      <c r="AK118" s="114">
        <v>0</v>
      </c>
      <c r="AL118" s="114">
        <v>1</v>
      </c>
      <c r="AM118" s="116">
        <v>7.8</v>
      </c>
      <c r="AN118" s="179"/>
    </row>
    <row r="119" spans="1:40" s="171" customFormat="1" x14ac:dyDescent="0.2">
      <c r="A119" s="172"/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3"/>
      <c r="AK119" s="173"/>
      <c r="AL119" s="173"/>
      <c r="AM119" s="173"/>
      <c r="AN119" s="170"/>
    </row>
    <row r="120" spans="1:40" x14ac:dyDescent="0.2">
      <c r="A120" s="24" t="s">
        <v>2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17"/>
    </row>
    <row r="121" spans="1:40" ht="12.75" customHeight="1" x14ac:dyDescent="0.2">
      <c r="A121" s="6" t="s">
        <v>354</v>
      </c>
      <c r="B121" s="4"/>
      <c r="C121" s="25">
        <v>1</v>
      </c>
      <c r="D121" s="25">
        <v>2</v>
      </c>
      <c r="E121" s="25">
        <v>3</v>
      </c>
      <c r="F121" s="25">
        <v>4</v>
      </c>
      <c r="G121" s="25">
        <v>5</v>
      </c>
      <c r="H121" s="25">
        <v>6</v>
      </c>
      <c r="I121" s="25">
        <v>7</v>
      </c>
      <c r="J121" s="25">
        <v>8</v>
      </c>
      <c r="K121" s="25">
        <v>9</v>
      </c>
      <c r="L121" s="25">
        <v>10</v>
      </c>
      <c r="O121" s="160">
        <v>1</v>
      </c>
      <c r="P121" s="160">
        <v>2</v>
      </c>
      <c r="Q121" s="160">
        <v>3</v>
      </c>
      <c r="R121" s="160">
        <v>4</v>
      </c>
      <c r="S121" s="160">
        <v>5</v>
      </c>
      <c r="T121" s="160">
        <v>6</v>
      </c>
      <c r="U121" s="160">
        <v>7</v>
      </c>
      <c r="V121" s="160">
        <v>8</v>
      </c>
      <c r="W121" s="160">
        <v>9</v>
      </c>
      <c r="X121" s="160">
        <v>10</v>
      </c>
    </row>
    <row r="122" spans="1:40" ht="32.4" x14ac:dyDescent="0.2">
      <c r="A122" s="10" t="str">
        <f>A90</f>
        <v>【居住圏域別】</v>
      </c>
      <c r="B122" s="47" t="str">
        <f>B71</f>
        <v>調査数</v>
      </c>
      <c r="C122" s="48" t="str">
        <f t="shared" ref="C122:L122" si="44">C106</f>
        <v>高齢者福祉</v>
      </c>
      <c r="D122" s="49" t="str">
        <f t="shared" si="44"/>
        <v>防災対策</v>
      </c>
      <c r="E122" s="49" t="str">
        <f t="shared" si="44"/>
        <v>子育て支援</v>
      </c>
      <c r="F122" s="49" t="str">
        <f t="shared" si="44"/>
        <v>少子化対策</v>
      </c>
      <c r="G122" s="49" t="str">
        <f t="shared" si="44"/>
        <v>若者の県内定着</v>
      </c>
      <c r="H122" s="49" t="str">
        <f t="shared" si="44"/>
        <v>地域医療の確保</v>
      </c>
      <c r="I122" s="50" t="str">
        <f t="shared" si="44"/>
        <v>公共交通の充実</v>
      </c>
      <c r="J122" s="49" t="str">
        <f t="shared" si="44"/>
        <v>防犯・交通安全対策</v>
      </c>
      <c r="K122" s="50" t="str">
        <f t="shared" si="44"/>
        <v>道路整備・維持管理</v>
      </c>
      <c r="L122" s="51" t="str">
        <f t="shared" si="44"/>
        <v>消費者保護</v>
      </c>
      <c r="M122" s="37" t="s">
        <v>32</v>
      </c>
      <c r="N122" s="10" t="str">
        <f>A122</f>
        <v>【居住圏域別】</v>
      </c>
      <c r="O122" s="48" t="str">
        <f t="shared" ref="O122:X122" si="45">C122</f>
        <v>高齢者福祉</v>
      </c>
      <c r="P122" s="49" t="str">
        <f t="shared" si="45"/>
        <v>防災対策</v>
      </c>
      <c r="Q122" s="49" t="str">
        <f t="shared" si="45"/>
        <v>子育て支援</v>
      </c>
      <c r="R122" s="49" t="str">
        <f t="shared" si="45"/>
        <v>少子化対策</v>
      </c>
      <c r="S122" s="49" t="str">
        <f t="shared" si="45"/>
        <v>若者の県内定着</v>
      </c>
      <c r="T122" s="49" t="str">
        <f t="shared" si="45"/>
        <v>地域医療の確保</v>
      </c>
      <c r="U122" s="49" t="str">
        <f t="shared" si="45"/>
        <v>公共交通の充実</v>
      </c>
      <c r="V122" s="49" t="str">
        <f t="shared" si="45"/>
        <v>防犯・交通安全対策</v>
      </c>
      <c r="W122" s="50" t="str">
        <f t="shared" si="45"/>
        <v>道路整備・維持管理</v>
      </c>
      <c r="X122" s="51" t="str">
        <f t="shared" si="45"/>
        <v>消費者保護</v>
      </c>
    </row>
    <row r="123" spans="1:40" ht="12.75" customHeight="1" x14ac:dyDescent="0.2">
      <c r="A123" s="270" t="str">
        <f>A91</f>
        <v>全体（n = 1,699 ）　</v>
      </c>
      <c r="B123" s="215">
        <f t="shared" ref="B123:B134" si="46">B91</f>
        <v>1699</v>
      </c>
      <c r="C123" s="109">
        <f t="shared" ref="C123:L123" si="47">C107</f>
        <v>570</v>
      </c>
      <c r="D123" s="110">
        <f t="shared" si="47"/>
        <v>487</v>
      </c>
      <c r="E123" s="110">
        <f t="shared" si="47"/>
        <v>433</v>
      </c>
      <c r="F123" s="110">
        <f t="shared" si="47"/>
        <v>401</v>
      </c>
      <c r="G123" s="110">
        <f t="shared" si="47"/>
        <v>383</v>
      </c>
      <c r="H123" s="110">
        <f t="shared" si="47"/>
        <v>381</v>
      </c>
      <c r="I123" s="111">
        <f t="shared" si="47"/>
        <v>302</v>
      </c>
      <c r="J123" s="110">
        <f t="shared" si="47"/>
        <v>235</v>
      </c>
      <c r="K123" s="111">
        <f t="shared" si="47"/>
        <v>229</v>
      </c>
      <c r="L123" s="112">
        <f t="shared" si="47"/>
        <v>209</v>
      </c>
      <c r="N123" s="81" t="str">
        <f>A125</f>
        <v>岐阜圏域（n = 668 ）　</v>
      </c>
      <c r="O123" s="72">
        <f t="shared" ref="O123:X123" si="48">C126</f>
        <v>34.1</v>
      </c>
      <c r="P123" s="73">
        <f t="shared" si="48"/>
        <v>29.8</v>
      </c>
      <c r="Q123" s="73">
        <f t="shared" si="48"/>
        <v>25.6</v>
      </c>
      <c r="R123" s="73">
        <f t="shared" si="48"/>
        <v>20.7</v>
      </c>
      <c r="S123" s="73">
        <f t="shared" si="48"/>
        <v>19.899999999999999</v>
      </c>
      <c r="T123" s="73">
        <f t="shared" si="48"/>
        <v>17.2</v>
      </c>
      <c r="U123" s="73">
        <f t="shared" si="48"/>
        <v>20.100000000000001</v>
      </c>
      <c r="V123" s="73">
        <f t="shared" si="48"/>
        <v>15.6</v>
      </c>
      <c r="W123" s="74">
        <f t="shared" si="48"/>
        <v>12.3</v>
      </c>
      <c r="X123" s="75">
        <f t="shared" si="48"/>
        <v>11.8</v>
      </c>
    </row>
    <row r="124" spans="1:40" ht="12.75" customHeight="1" x14ac:dyDescent="0.2">
      <c r="A124" s="271"/>
      <c r="B124" s="102">
        <f t="shared" si="46"/>
        <v>100</v>
      </c>
      <c r="C124" s="113">
        <f t="shared" ref="C124:L124" si="49">C108</f>
        <v>33.5</v>
      </c>
      <c r="D124" s="114">
        <f t="shared" si="49"/>
        <v>28.7</v>
      </c>
      <c r="E124" s="114">
        <f t="shared" si="49"/>
        <v>25.5</v>
      </c>
      <c r="F124" s="114">
        <f t="shared" si="49"/>
        <v>23.6</v>
      </c>
      <c r="G124" s="114">
        <f t="shared" si="49"/>
        <v>22.5</v>
      </c>
      <c r="H124" s="114">
        <f t="shared" si="49"/>
        <v>22.4</v>
      </c>
      <c r="I124" s="115">
        <f t="shared" si="49"/>
        <v>17.8</v>
      </c>
      <c r="J124" s="114">
        <f t="shared" si="49"/>
        <v>13.8</v>
      </c>
      <c r="K124" s="115">
        <f t="shared" si="49"/>
        <v>13.5</v>
      </c>
      <c r="L124" s="116">
        <f t="shared" si="49"/>
        <v>12.3</v>
      </c>
      <c r="N124" s="83" t="str">
        <f>A127</f>
        <v>西濃圏域（n = 277 ）　</v>
      </c>
      <c r="O124" s="76">
        <f t="shared" ref="O124:X124" si="50">C128</f>
        <v>34.700000000000003</v>
      </c>
      <c r="P124" s="77">
        <f t="shared" si="50"/>
        <v>32.5</v>
      </c>
      <c r="Q124" s="77">
        <f t="shared" si="50"/>
        <v>26.7</v>
      </c>
      <c r="R124" s="77">
        <f t="shared" si="50"/>
        <v>24.2</v>
      </c>
      <c r="S124" s="77">
        <f t="shared" si="50"/>
        <v>26</v>
      </c>
      <c r="T124" s="77">
        <f t="shared" si="50"/>
        <v>16.600000000000001</v>
      </c>
      <c r="U124" s="77">
        <f t="shared" si="50"/>
        <v>15.5</v>
      </c>
      <c r="V124" s="77">
        <f t="shared" si="50"/>
        <v>13.7</v>
      </c>
      <c r="W124" s="78">
        <f t="shared" si="50"/>
        <v>13.7</v>
      </c>
      <c r="X124" s="79">
        <f t="shared" si="50"/>
        <v>9.6999999999999993</v>
      </c>
    </row>
    <row r="125" spans="1:40" ht="12.75" customHeight="1" x14ac:dyDescent="0.2">
      <c r="A125" s="270" t="str">
        <f>A93</f>
        <v>岐阜圏域（n = 668 ）　</v>
      </c>
      <c r="B125" s="101">
        <f t="shared" si="46"/>
        <v>668</v>
      </c>
      <c r="C125" s="117">
        <f t="shared" ref="C125:L125" si="51">C109</f>
        <v>228</v>
      </c>
      <c r="D125" s="118">
        <f t="shared" si="51"/>
        <v>199</v>
      </c>
      <c r="E125" s="118">
        <f t="shared" si="51"/>
        <v>171</v>
      </c>
      <c r="F125" s="118">
        <f t="shared" si="51"/>
        <v>138</v>
      </c>
      <c r="G125" s="118">
        <f t="shared" si="51"/>
        <v>133</v>
      </c>
      <c r="H125" s="118">
        <f t="shared" si="51"/>
        <v>115</v>
      </c>
      <c r="I125" s="128">
        <f t="shared" si="51"/>
        <v>134</v>
      </c>
      <c r="J125" s="118">
        <f t="shared" si="51"/>
        <v>104</v>
      </c>
      <c r="K125" s="128">
        <f t="shared" si="51"/>
        <v>82</v>
      </c>
      <c r="L125" s="119">
        <f t="shared" si="51"/>
        <v>79</v>
      </c>
      <c r="N125" s="83" t="str">
        <f>A129</f>
        <v>中濃圏域（n = 319 ）　</v>
      </c>
      <c r="O125" s="76">
        <f t="shared" ref="O125:X125" si="52">C130</f>
        <v>34.5</v>
      </c>
      <c r="P125" s="77">
        <f t="shared" si="52"/>
        <v>24.8</v>
      </c>
      <c r="Q125" s="77">
        <f t="shared" si="52"/>
        <v>28.8</v>
      </c>
      <c r="R125" s="77">
        <f t="shared" si="52"/>
        <v>29.2</v>
      </c>
      <c r="S125" s="77">
        <f t="shared" si="52"/>
        <v>22.9</v>
      </c>
      <c r="T125" s="77">
        <f t="shared" si="52"/>
        <v>22.9</v>
      </c>
      <c r="U125" s="77">
        <f t="shared" si="52"/>
        <v>16</v>
      </c>
      <c r="V125" s="77">
        <f t="shared" si="52"/>
        <v>14.1</v>
      </c>
      <c r="W125" s="78">
        <f t="shared" si="52"/>
        <v>13.5</v>
      </c>
      <c r="X125" s="79">
        <f t="shared" si="52"/>
        <v>14.4</v>
      </c>
    </row>
    <row r="126" spans="1:40" ht="13.5" customHeight="1" x14ac:dyDescent="0.2">
      <c r="A126" s="271"/>
      <c r="B126" s="102">
        <f t="shared" si="46"/>
        <v>100</v>
      </c>
      <c r="C126" s="113">
        <f t="shared" ref="C126:L126" si="53">C110</f>
        <v>34.1</v>
      </c>
      <c r="D126" s="114">
        <f t="shared" si="53"/>
        <v>29.8</v>
      </c>
      <c r="E126" s="114">
        <f t="shared" si="53"/>
        <v>25.6</v>
      </c>
      <c r="F126" s="114">
        <f t="shared" si="53"/>
        <v>20.7</v>
      </c>
      <c r="G126" s="114">
        <f t="shared" si="53"/>
        <v>19.899999999999999</v>
      </c>
      <c r="H126" s="114">
        <f t="shared" si="53"/>
        <v>17.2</v>
      </c>
      <c r="I126" s="115">
        <f t="shared" si="53"/>
        <v>20.100000000000001</v>
      </c>
      <c r="J126" s="114">
        <f t="shared" si="53"/>
        <v>15.6</v>
      </c>
      <c r="K126" s="115">
        <f t="shared" si="53"/>
        <v>12.3</v>
      </c>
      <c r="L126" s="116">
        <f t="shared" si="53"/>
        <v>11.8</v>
      </c>
      <c r="N126" s="83" t="str">
        <f>A131</f>
        <v>東濃圏域（n = 276 ）　</v>
      </c>
      <c r="O126" s="76">
        <f t="shared" ref="O126:X126" si="54">C132</f>
        <v>32.200000000000003</v>
      </c>
      <c r="P126" s="77">
        <f t="shared" si="54"/>
        <v>23.6</v>
      </c>
      <c r="Q126" s="77">
        <f t="shared" si="54"/>
        <v>24.3</v>
      </c>
      <c r="R126" s="77">
        <f t="shared" si="54"/>
        <v>26.1</v>
      </c>
      <c r="S126" s="77">
        <f t="shared" si="54"/>
        <v>22.1</v>
      </c>
      <c r="T126" s="77">
        <f t="shared" si="54"/>
        <v>33</v>
      </c>
      <c r="U126" s="77">
        <f t="shared" si="54"/>
        <v>18.8</v>
      </c>
      <c r="V126" s="77">
        <f t="shared" si="54"/>
        <v>13.4</v>
      </c>
      <c r="W126" s="78">
        <f t="shared" si="54"/>
        <v>16.3</v>
      </c>
      <c r="X126" s="79">
        <f t="shared" si="54"/>
        <v>12.7</v>
      </c>
    </row>
    <row r="127" spans="1:40" ht="13.5" customHeight="1" x14ac:dyDescent="0.2">
      <c r="A127" s="270" t="str">
        <f>A95</f>
        <v>西濃圏域（n = 277 ）　</v>
      </c>
      <c r="B127" s="101">
        <f t="shared" si="46"/>
        <v>277</v>
      </c>
      <c r="C127" s="117">
        <f t="shared" ref="C127:L127" si="55">C111</f>
        <v>96</v>
      </c>
      <c r="D127" s="118">
        <f t="shared" si="55"/>
        <v>90</v>
      </c>
      <c r="E127" s="118">
        <f t="shared" si="55"/>
        <v>74</v>
      </c>
      <c r="F127" s="118">
        <f t="shared" si="55"/>
        <v>67</v>
      </c>
      <c r="G127" s="118">
        <f t="shared" si="55"/>
        <v>72</v>
      </c>
      <c r="H127" s="118">
        <f t="shared" si="55"/>
        <v>46</v>
      </c>
      <c r="I127" s="128">
        <f t="shared" si="55"/>
        <v>43</v>
      </c>
      <c r="J127" s="118">
        <f t="shared" si="55"/>
        <v>38</v>
      </c>
      <c r="K127" s="128">
        <f t="shared" si="55"/>
        <v>38</v>
      </c>
      <c r="L127" s="119">
        <f t="shared" si="55"/>
        <v>27</v>
      </c>
      <c r="N127" s="82" t="str">
        <f>A133</f>
        <v>飛騨圏域（n = 102 ）　</v>
      </c>
      <c r="O127" s="66">
        <f t="shared" ref="O127:X127" si="56">C134</f>
        <v>33.299999999999997</v>
      </c>
      <c r="P127" s="67">
        <f t="shared" si="56"/>
        <v>39.200000000000003</v>
      </c>
      <c r="Q127" s="67">
        <f t="shared" si="56"/>
        <v>22.5</v>
      </c>
      <c r="R127" s="67">
        <f t="shared" si="56"/>
        <v>24.5</v>
      </c>
      <c r="S127" s="67">
        <f t="shared" si="56"/>
        <v>32.4</v>
      </c>
      <c r="T127" s="67">
        <f t="shared" si="56"/>
        <v>41.2</v>
      </c>
      <c r="U127" s="67">
        <f t="shared" si="56"/>
        <v>11.8</v>
      </c>
      <c r="V127" s="67">
        <f t="shared" si="56"/>
        <v>6.9</v>
      </c>
      <c r="W127" s="68">
        <f t="shared" si="56"/>
        <v>12.7</v>
      </c>
      <c r="X127" s="69">
        <f t="shared" si="56"/>
        <v>17.600000000000001</v>
      </c>
    </row>
    <row r="128" spans="1:40" x14ac:dyDescent="0.2">
      <c r="A128" s="271"/>
      <c r="B128" s="102">
        <f t="shared" si="46"/>
        <v>100</v>
      </c>
      <c r="C128" s="113">
        <f t="shared" ref="C128:L128" si="57">C112</f>
        <v>34.700000000000003</v>
      </c>
      <c r="D128" s="114">
        <f t="shared" si="57"/>
        <v>32.5</v>
      </c>
      <c r="E128" s="114">
        <f t="shared" si="57"/>
        <v>26.7</v>
      </c>
      <c r="F128" s="114">
        <f t="shared" si="57"/>
        <v>24.2</v>
      </c>
      <c r="G128" s="114">
        <f t="shared" si="57"/>
        <v>26</v>
      </c>
      <c r="H128" s="114">
        <f t="shared" si="57"/>
        <v>16.600000000000001</v>
      </c>
      <c r="I128" s="115">
        <f t="shared" si="57"/>
        <v>15.5</v>
      </c>
      <c r="J128" s="114">
        <f t="shared" si="57"/>
        <v>13.7</v>
      </c>
      <c r="K128" s="115">
        <f t="shared" si="57"/>
        <v>13.7</v>
      </c>
      <c r="L128" s="116">
        <f t="shared" si="57"/>
        <v>9.6999999999999993</v>
      </c>
    </row>
    <row r="129" spans="1:41" ht="13.5" customHeight="1" x14ac:dyDescent="0.2">
      <c r="A129" s="270" t="str">
        <f>A97</f>
        <v>中濃圏域（n = 319 ）　</v>
      </c>
      <c r="B129" s="101">
        <f t="shared" si="46"/>
        <v>319</v>
      </c>
      <c r="C129" s="117">
        <f t="shared" ref="C129:L129" si="58">C113</f>
        <v>110</v>
      </c>
      <c r="D129" s="118">
        <f t="shared" si="58"/>
        <v>79</v>
      </c>
      <c r="E129" s="118">
        <f t="shared" si="58"/>
        <v>92</v>
      </c>
      <c r="F129" s="118">
        <f t="shared" si="58"/>
        <v>93</v>
      </c>
      <c r="G129" s="118">
        <f t="shared" si="58"/>
        <v>73</v>
      </c>
      <c r="H129" s="118">
        <f t="shared" si="58"/>
        <v>73</v>
      </c>
      <c r="I129" s="128">
        <f t="shared" si="58"/>
        <v>51</v>
      </c>
      <c r="J129" s="118">
        <f t="shared" si="58"/>
        <v>45</v>
      </c>
      <c r="K129" s="128">
        <f t="shared" si="58"/>
        <v>43</v>
      </c>
      <c r="L129" s="119">
        <f t="shared" si="58"/>
        <v>46</v>
      </c>
    </row>
    <row r="130" spans="1:41" x14ac:dyDescent="0.2">
      <c r="A130" s="271"/>
      <c r="B130" s="102">
        <f t="shared" si="46"/>
        <v>100</v>
      </c>
      <c r="C130" s="113">
        <f t="shared" ref="C130:L130" si="59">C114</f>
        <v>34.5</v>
      </c>
      <c r="D130" s="114">
        <f t="shared" si="59"/>
        <v>24.8</v>
      </c>
      <c r="E130" s="114">
        <f t="shared" si="59"/>
        <v>28.8</v>
      </c>
      <c r="F130" s="114">
        <f t="shared" si="59"/>
        <v>29.2</v>
      </c>
      <c r="G130" s="114">
        <f t="shared" si="59"/>
        <v>22.9</v>
      </c>
      <c r="H130" s="114">
        <f t="shared" si="59"/>
        <v>22.9</v>
      </c>
      <c r="I130" s="115">
        <f t="shared" si="59"/>
        <v>16</v>
      </c>
      <c r="J130" s="114">
        <f t="shared" si="59"/>
        <v>14.1</v>
      </c>
      <c r="K130" s="115">
        <f t="shared" si="59"/>
        <v>13.5</v>
      </c>
      <c r="L130" s="116">
        <f t="shared" si="59"/>
        <v>14.4</v>
      </c>
    </row>
    <row r="131" spans="1:41" ht="13.5" customHeight="1" x14ac:dyDescent="0.2">
      <c r="A131" s="270" t="str">
        <f>A99</f>
        <v>東濃圏域（n = 276 ）　</v>
      </c>
      <c r="B131" s="101">
        <f t="shared" si="46"/>
        <v>276</v>
      </c>
      <c r="C131" s="117">
        <f t="shared" ref="C131:L131" si="60">C115</f>
        <v>89</v>
      </c>
      <c r="D131" s="118">
        <f t="shared" si="60"/>
        <v>65</v>
      </c>
      <c r="E131" s="118">
        <f t="shared" si="60"/>
        <v>67</v>
      </c>
      <c r="F131" s="118">
        <f t="shared" si="60"/>
        <v>72</v>
      </c>
      <c r="G131" s="118">
        <f t="shared" si="60"/>
        <v>61</v>
      </c>
      <c r="H131" s="118">
        <f t="shared" si="60"/>
        <v>91</v>
      </c>
      <c r="I131" s="128">
        <f t="shared" si="60"/>
        <v>52</v>
      </c>
      <c r="J131" s="118">
        <f t="shared" si="60"/>
        <v>37</v>
      </c>
      <c r="K131" s="128">
        <f t="shared" si="60"/>
        <v>45</v>
      </c>
      <c r="L131" s="119">
        <f t="shared" si="60"/>
        <v>35</v>
      </c>
    </row>
    <row r="132" spans="1:41" x14ac:dyDescent="0.2">
      <c r="A132" s="271"/>
      <c r="B132" s="102">
        <f t="shared" si="46"/>
        <v>100</v>
      </c>
      <c r="C132" s="113">
        <f t="shared" ref="C132:L132" si="61">C116</f>
        <v>32.200000000000003</v>
      </c>
      <c r="D132" s="114">
        <f t="shared" si="61"/>
        <v>23.6</v>
      </c>
      <c r="E132" s="114">
        <f t="shared" si="61"/>
        <v>24.3</v>
      </c>
      <c r="F132" s="114">
        <f t="shared" si="61"/>
        <v>26.1</v>
      </c>
      <c r="G132" s="114">
        <f t="shared" si="61"/>
        <v>22.1</v>
      </c>
      <c r="H132" s="114">
        <f t="shared" si="61"/>
        <v>33</v>
      </c>
      <c r="I132" s="115">
        <f t="shared" si="61"/>
        <v>18.8</v>
      </c>
      <c r="J132" s="114">
        <f t="shared" si="61"/>
        <v>13.4</v>
      </c>
      <c r="K132" s="115">
        <f t="shared" si="61"/>
        <v>16.3</v>
      </c>
      <c r="L132" s="116">
        <f t="shared" si="61"/>
        <v>12.7</v>
      </c>
    </row>
    <row r="133" spans="1:41" ht="13.5" customHeight="1" x14ac:dyDescent="0.2">
      <c r="A133" s="270" t="str">
        <f>A101</f>
        <v>飛騨圏域（n = 102 ）　</v>
      </c>
      <c r="B133" s="101">
        <f t="shared" si="46"/>
        <v>102</v>
      </c>
      <c r="C133" s="117">
        <f t="shared" ref="C133:L133" si="62">C117</f>
        <v>34</v>
      </c>
      <c r="D133" s="118">
        <f t="shared" si="62"/>
        <v>40</v>
      </c>
      <c r="E133" s="118">
        <f t="shared" si="62"/>
        <v>23</v>
      </c>
      <c r="F133" s="118">
        <f t="shared" si="62"/>
        <v>25</v>
      </c>
      <c r="G133" s="118">
        <f t="shared" si="62"/>
        <v>33</v>
      </c>
      <c r="H133" s="118">
        <f t="shared" si="62"/>
        <v>42</v>
      </c>
      <c r="I133" s="128">
        <f t="shared" si="62"/>
        <v>12</v>
      </c>
      <c r="J133" s="118">
        <f t="shared" si="62"/>
        <v>7</v>
      </c>
      <c r="K133" s="128">
        <f t="shared" si="62"/>
        <v>13</v>
      </c>
      <c r="L133" s="119">
        <f t="shared" si="62"/>
        <v>18</v>
      </c>
    </row>
    <row r="134" spans="1:41" x14ac:dyDescent="0.2">
      <c r="A134" s="271"/>
      <c r="B134" s="102">
        <f t="shared" si="46"/>
        <v>100</v>
      </c>
      <c r="C134" s="113">
        <f t="shared" ref="C134:L134" si="63">C118</f>
        <v>33.299999999999997</v>
      </c>
      <c r="D134" s="114">
        <f t="shared" si="63"/>
        <v>39.200000000000003</v>
      </c>
      <c r="E134" s="114">
        <f t="shared" si="63"/>
        <v>22.5</v>
      </c>
      <c r="F134" s="114">
        <f t="shared" si="63"/>
        <v>24.5</v>
      </c>
      <c r="G134" s="114">
        <f t="shared" si="63"/>
        <v>32.4</v>
      </c>
      <c r="H134" s="114">
        <f t="shared" si="63"/>
        <v>41.2</v>
      </c>
      <c r="I134" s="115">
        <f t="shared" si="63"/>
        <v>11.8</v>
      </c>
      <c r="J134" s="114">
        <f t="shared" si="63"/>
        <v>6.9</v>
      </c>
      <c r="K134" s="115">
        <f t="shared" si="63"/>
        <v>12.7</v>
      </c>
      <c r="L134" s="116">
        <f t="shared" si="63"/>
        <v>17.600000000000001</v>
      </c>
    </row>
    <row r="136" spans="1:41" x14ac:dyDescent="0.2">
      <c r="A136" s="3" t="s">
        <v>379</v>
      </c>
      <c r="B136" s="1" t="str">
        <f>B89</f>
        <v>重点的に進めるべきだと思う分野</v>
      </c>
      <c r="C136" s="7"/>
      <c r="D136" s="8"/>
      <c r="E136" s="7"/>
      <c r="F136" s="7"/>
      <c r="G136" s="7"/>
      <c r="H136" s="8" t="s">
        <v>1</v>
      </c>
      <c r="I136" s="7"/>
      <c r="J136" s="7"/>
      <c r="K136" s="7"/>
      <c r="L136" s="7"/>
      <c r="M136" s="8" t="s">
        <v>1</v>
      </c>
      <c r="N136" s="7"/>
      <c r="O136" s="7"/>
      <c r="P136" s="7"/>
      <c r="Q136" s="8" t="s">
        <v>1</v>
      </c>
      <c r="R136" s="7"/>
      <c r="S136" s="7"/>
      <c r="T136" s="7"/>
      <c r="U136" s="7"/>
      <c r="V136" s="8" t="s">
        <v>1</v>
      </c>
      <c r="W136" s="7"/>
      <c r="X136" s="7"/>
      <c r="Y136" s="7"/>
      <c r="Z136" s="8" t="s">
        <v>1</v>
      </c>
      <c r="AA136" s="7"/>
      <c r="AB136" s="7"/>
      <c r="AC136" s="7"/>
      <c r="AD136" s="7"/>
      <c r="AE136" s="8" t="s">
        <v>1</v>
      </c>
      <c r="AF136" s="7"/>
      <c r="AG136" s="7"/>
      <c r="AH136" s="7"/>
      <c r="AI136" s="8" t="s">
        <v>1</v>
      </c>
    </row>
    <row r="137" spans="1:41" ht="43.2" x14ac:dyDescent="0.2">
      <c r="A137" s="11" t="s">
        <v>29</v>
      </c>
      <c r="B137" s="47" t="str">
        <f>B90</f>
        <v>調査数</v>
      </c>
      <c r="C137" s="48" t="str">
        <f t="shared" ref="C137:AL137" si="64">C90</f>
        <v>防災対策</v>
      </c>
      <c r="D137" s="49" t="str">
        <f t="shared" si="64"/>
        <v>自然環境保全</v>
      </c>
      <c r="E137" s="49" t="str">
        <f t="shared" si="64"/>
        <v>住環境保全</v>
      </c>
      <c r="F137" s="49" t="str">
        <f t="shared" si="64"/>
        <v>廃棄物対策</v>
      </c>
      <c r="G137" s="49" t="str">
        <f t="shared" si="64"/>
        <v>消費者保護</v>
      </c>
      <c r="H137" s="49" t="str">
        <f t="shared" si="64"/>
        <v>防犯・交通安全対策</v>
      </c>
      <c r="I137" s="49" t="str">
        <f t="shared" si="64"/>
        <v>地域コミュニティの活性化</v>
      </c>
      <c r="J137" s="49" t="str">
        <f t="shared" si="64"/>
        <v>地域医療の確保</v>
      </c>
      <c r="K137" s="49" t="str">
        <f t="shared" si="64"/>
        <v>健康増進</v>
      </c>
      <c r="L137" s="49" t="str">
        <f t="shared" si="64"/>
        <v>食品の安全対策</v>
      </c>
      <c r="M137" s="49" t="str">
        <f t="shared" si="64"/>
        <v>薬物対策</v>
      </c>
      <c r="N137" s="49" t="str">
        <f t="shared" si="64"/>
        <v>高齢者福祉</v>
      </c>
      <c r="O137" s="49" t="str">
        <f t="shared" si="64"/>
        <v>障がい者福祉</v>
      </c>
      <c r="P137" s="49" t="str">
        <f t="shared" si="64"/>
        <v>少子化対策</v>
      </c>
      <c r="Q137" s="49" t="str">
        <f t="shared" si="64"/>
        <v>子育て支援</v>
      </c>
      <c r="R137" s="49" t="str">
        <f t="shared" si="64"/>
        <v>中小企業支援</v>
      </c>
      <c r="S137" s="49" t="str">
        <f t="shared" si="64"/>
        <v>企業誘致</v>
      </c>
      <c r="T137" s="49" t="str">
        <f t="shared" si="64"/>
        <v>成長産業分野の振興</v>
      </c>
      <c r="U137" s="49" t="str">
        <f t="shared" si="64"/>
        <v>観光振興</v>
      </c>
      <c r="V137" s="49" t="str">
        <f t="shared" si="64"/>
        <v>就労支援</v>
      </c>
      <c r="W137" s="49" t="str">
        <f t="shared" si="64"/>
        <v>労働環境改善</v>
      </c>
      <c r="X137" s="49" t="str">
        <f t="shared" si="64"/>
        <v>様々な産業を担う人材の育成</v>
      </c>
      <c r="Y137" s="49" t="str">
        <f t="shared" si="64"/>
        <v>女性の活躍推進</v>
      </c>
      <c r="Z137" s="49" t="str">
        <f t="shared" si="64"/>
        <v>農業等振興</v>
      </c>
      <c r="AA137" s="49" t="str">
        <f t="shared" si="64"/>
        <v>林業振興</v>
      </c>
      <c r="AB137" s="49" t="str">
        <f t="shared" si="64"/>
        <v>道路整備・維持管理</v>
      </c>
      <c r="AC137" s="49" t="str">
        <f t="shared" si="64"/>
        <v>河川整備・維持管理</v>
      </c>
      <c r="AD137" s="49" t="str">
        <f t="shared" si="64"/>
        <v>砂防対策</v>
      </c>
      <c r="AE137" s="49" t="str">
        <f t="shared" si="64"/>
        <v>公共交通の充実</v>
      </c>
      <c r="AF137" s="49" t="str">
        <f t="shared" si="64"/>
        <v>公園整備</v>
      </c>
      <c r="AG137" s="49" t="str">
        <f t="shared" si="64"/>
        <v>学校教育の充実</v>
      </c>
      <c r="AH137" s="49" t="str">
        <f t="shared" si="64"/>
        <v>社会教育・生涯学習の充実</v>
      </c>
      <c r="AI137" s="49" t="str">
        <f t="shared" si="64"/>
        <v>文化・芸術の振興</v>
      </c>
      <c r="AJ137" s="49" t="str">
        <f t="shared" si="64"/>
        <v>スポーツやレクリエーションの推進</v>
      </c>
      <c r="AK137" s="49" t="str">
        <f t="shared" si="64"/>
        <v>若者の県内定着</v>
      </c>
      <c r="AL137" s="49" t="str">
        <f t="shared" si="64"/>
        <v>県外からの移住・定住の推進</v>
      </c>
      <c r="AM137" s="240" t="s">
        <v>0</v>
      </c>
      <c r="AN137" s="5" t="s">
        <v>117</v>
      </c>
    </row>
    <row r="138" spans="1:41" ht="13.5" customHeight="1" x14ac:dyDescent="0.2">
      <c r="A138" s="270" t="str">
        <f>'問10-2M（表）'!A138</f>
        <v>全体（n = 1,699 ）　</v>
      </c>
      <c r="B138" s="32">
        <v>1699</v>
      </c>
      <c r="C138" s="29">
        <v>487</v>
      </c>
      <c r="D138" s="30">
        <v>184</v>
      </c>
      <c r="E138" s="30">
        <v>107</v>
      </c>
      <c r="F138" s="30">
        <v>148</v>
      </c>
      <c r="G138" s="30">
        <v>209</v>
      </c>
      <c r="H138" s="30">
        <v>235</v>
      </c>
      <c r="I138" s="30">
        <v>93</v>
      </c>
      <c r="J138" s="30">
        <v>381</v>
      </c>
      <c r="K138" s="30">
        <v>110</v>
      </c>
      <c r="L138" s="30">
        <v>97</v>
      </c>
      <c r="M138" s="30">
        <v>19</v>
      </c>
      <c r="N138" s="30">
        <v>570</v>
      </c>
      <c r="O138" s="30">
        <v>171</v>
      </c>
      <c r="P138" s="30">
        <v>401</v>
      </c>
      <c r="Q138" s="30">
        <v>433</v>
      </c>
      <c r="R138" s="30">
        <v>180</v>
      </c>
      <c r="S138" s="30">
        <v>173</v>
      </c>
      <c r="T138" s="30">
        <v>66</v>
      </c>
      <c r="U138" s="30">
        <v>154</v>
      </c>
      <c r="V138" s="30">
        <v>193</v>
      </c>
      <c r="W138" s="30">
        <v>158</v>
      </c>
      <c r="X138" s="30">
        <v>116</v>
      </c>
      <c r="Y138" s="30">
        <v>120</v>
      </c>
      <c r="Z138" s="30">
        <v>130</v>
      </c>
      <c r="AA138" s="30">
        <v>55</v>
      </c>
      <c r="AB138" s="30">
        <v>229</v>
      </c>
      <c r="AC138" s="30">
        <v>118</v>
      </c>
      <c r="AD138" s="30">
        <v>63</v>
      </c>
      <c r="AE138" s="30">
        <v>302</v>
      </c>
      <c r="AF138" s="30">
        <v>80</v>
      </c>
      <c r="AG138" s="30">
        <v>187</v>
      </c>
      <c r="AH138" s="30">
        <v>44</v>
      </c>
      <c r="AI138" s="30">
        <v>48</v>
      </c>
      <c r="AJ138" s="30">
        <v>41</v>
      </c>
      <c r="AK138" s="30">
        <v>383</v>
      </c>
      <c r="AL138" s="30">
        <v>160</v>
      </c>
      <c r="AM138" s="31">
        <v>144</v>
      </c>
      <c r="AN138" s="5">
        <f>SUM(C138:AM138)</f>
        <v>6789</v>
      </c>
    </row>
    <row r="139" spans="1:41" x14ac:dyDescent="0.2">
      <c r="A139" s="271"/>
      <c r="B139" s="33">
        <v>100</v>
      </c>
      <c r="C139" s="18">
        <v>28.7</v>
      </c>
      <c r="D139" s="185">
        <v>10.8</v>
      </c>
      <c r="E139" s="185">
        <v>6.3</v>
      </c>
      <c r="F139" s="185">
        <v>8.6999999999999993</v>
      </c>
      <c r="G139" s="185">
        <v>12.3</v>
      </c>
      <c r="H139" s="185">
        <v>13.8</v>
      </c>
      <c r="I139" s="185">
        <v>5.5</v>
      </c>
      <c r="J139" s="185">
        <v>22.4</v>
      </c>
      <c r="K139" s="185">
        <v>6.5</v>
      </c>
      <c r="L139" s="185">
        <v>5.7</v>
      </c>
      <c r="M139" s="185">
        <v>1.1000000000000001</v>
      </c>
      <c r="N139" s="185">
        <v>33.5</v>
      </c>
      <c r="O139" s="185">
        <v>10.1</v>
      </c>
      <c r="P139" s="185">
        <v>23.6</v>
      </c>
      <c r="Q139" s="185">
        <v>25.5</v>
      </c>
      <c r="R139" s="185">
        <v>10.6</v>
      </c>
      <c r="S139" s="185">
        <v>10.199999999999999</v>
      </c>
      <c r="T139" s="185">
        <v>3.9</v>
      </c>
      <c r="U139" s="185">
        <v>9.1</v>
      </c>
      <c r="V139" s="185">
        <v>11.4</v>
      </c>
      <c r="W139" s="185">
        <v>9.3000000000000007</v>
      </c>
      <c r="X139" s="185">
        <v>6.8</v>
      </c>
      <c r="Y139" s="185">
        <v>7.1</v>
      </c>
      <c r="Z139" s="185">
        <v>7.7</v>
      </c>
      <c r="AA139" s="185">
        <v>3.2</v>
      </c>
      <c r="AB139" s="185">
        <v>13.5</v>
      </c>
      <c r="AC139" s="185">
        <v>6.9</v>
      </c>
      <c r="AD139" s="185">
        <v>3.7</v>
      </c>
      <c r="AE139" s="185">
        <v>17.8</v>
      </c>
      <c r="AF139" s="185">
        <v>4.7</v>
      </c>
      <c r="AG139" s="185">
        <v>11</v>
      </c>
      <c r="AH139" s="185">
        <v>2.6</v>
      </c>
      <c r="AI139" s="185">
        <v>2.8</v>
      </c>
      <c r="AJ139" s="185">
        <v>2.4</v>
      </c>
      <c r="AK139" s="185">
        <v>22.5</v>
      </c>
      <c r="AL139" s="185">
        <v>9.4</v>
      </c>
      <c r="AM139" s="186">
        <v>8.5</v>
      </c>
      <c r="AN139" s="179"/>
    </row>
    <row r="140" spans="1:41" ht="13.5" customHeight="1" x14ac:dyDescent="0.2">
      <c r="A140" s="270" t="str">
        <f>'問10-2M（表）'!A140</f>
        <v>自営業（n = 123 ）　</v>
      </c>
      <c r="B140" s="32">
        <v>123</v>
      </c>
      <c r="C140" s="29">
        <v>37</v>
      </c>
      <c r="D140" s="30">
        <v>20</v>
      </c>
      <c r="E140" s="30">
        <v>8</v>
      </c>
      <c r="F140" s="30">
        <v>17</v>
      </c>
      <c r="G140" s="30">
        <v>15</v>
      </c>
      <c r="H140" s="30">
        <v>18</v>
      </c>
      <c r="I140" s="30">
        <v>5</v>
      </c>
      <c r="J140" s="30">
        <v>22</v>
      </c>
      <c r="K140" s="30">
        <v>9</v>
      </c>
      <c r="L140" s="30">
        <v>12</v>
      </c>
      <c r="M140" s="30">
        <v>2</v>
      </c>
      <c r="N140" s="30">
        <v>33</v>
      </c>
      <c r="O140" s="30">
        <v>13</v>
      </c>
      <c r="P140" s="30">
        <v>23</v>
      </c>
      <c r="Q140" s="30">
        <v>16</v>
      </c>
      <c r="R140" s="30">
        <v>23</v>
      </c>
      <c r="S140" s="30">
        <v>9</v>
      </c>
      <c r="T140" s="30">
        <v>5</v>
      </c>
      <c r="U140" s="30">
        <v>14</v>
      </c>
      <c r="V140" s="30">
        <v>9</v>
      </c>
      <c r="W140" s="30">
        <v>5</v>
      </c>
      <c r="X140" s="30">
        <v>7</v>
      </c>
      <c r="Y140" s="30">
        <v>8</v>
      </c>
      <c r="Z140" s="30">
        <v>20</v>
      </c>
      <c r="AA140" s="30">
        <v>8</v>
      </c>
      <c r="AB140" s="30">
        <v>21</v>
      </c>
      <c r="AC140" s="30">
        <v>8</v>
      </c>
      <c r="AD140" s="30">
        <v>4</v>
      </c>
      <c r="AE140" s="30">
        <v>10</v>
      </c>
      <c r="AF140" s="30">
        <v>3</v>
      </c>
      <c r="AG140" s="30">
        <v>14</v>
      </c>
      <c r="AH140" s="30">
        <v>1</v>
      </c>
      <c r="AI140" s="30">
        <v>4</v>
      </c>
      <c r="AJ140" s="30">
        <v>5</v>
      </c>
      <c r="AK140" s="30">
        <v>26</v>
      </c>
      <c r="AL140" s="30">
        <v>8</v>
      </c>
      <c r="AM140" s="31">
        <v>11</v>
      </c>
      <c r="AN140" s="5">
        <f>SUM(C140:AM140)</f>
        <v>473</v>
      </c>
      <c r="AO140" t="str">
        <f>" 自営業（n = "&amp;TEXT(B140,"#,###")&amp;"）"</f>
        <v xml:space="preserve"> 自営業（n = 123）</v>
      </c>
    </row>
    <row r="141" spans="1:41" x14ac:dyDescent="0.2">
      <c r="A141" s="271"/>
      <c r="B141" s="33">
        <v>100</v>
      </c>
      <c r="C141" s="18">
        <v>30.1</v>
      </c>
      <c r="D141" s="185">
        <v>16.3</v>
      </c>
      <c r="E141" s="185">
        <v>6.5</v>
      </c>
      <c r="F141" s="185">
        <v>13.8</v>
      </c>
      <c r="G141" s="185">
        <v>12.2</v>
      </c>
      <c r="H141" s="185">
        <v>14.6</v>
      </c>
      <c r="I141" s="185">
        <v>4.0999999999999996</v>
      </c>
      <c r="J141" s="185">
        <v>17.899999999999999</v>
      </c>
      <c r="K141" s="185">
        <v>7.3</v>
      </c>
      <c r="L141" s="185">
        <v>9.8000000000000007</v>
      </c>
      <c r="M141" s="185">
        <v>1.6</v>
      </c>
      <c r="N141" s="185">
        <v>26.8</v>
      </c>
      <c r="O141" s="185">
        <v>10.6</v>
      </c>
      <c r="P141" s="185">
        <v>18.7</v>
      </c>
      <c r="Q141" s="185">
        <v>13</v>
      </c>
      <c r="R141" s="185">
        <v>18.7</v>
      </c>
      <c r="S141" s="185">
        <v>7.3</v>
      </c>
      <c r="T141" s="185">
        <v>4.0999999999999996</v>
      </c>
      <c r="U141" s="185">
        <v>11.4</v>
      </c>
      <c r="V141" s="185">
        <v>7.3</v>
      </c>
      <c r="W141" s="185">
        <v>4.0999999999999996</v>
      </c>
      <c r="X141" s="185">
        <v>5.7</v>
      </c>
      <c r="Y141" s="185">
        <v>6.5</v>
      </c>
      <c r="Z141" s="185">
        <v>16.3</v>
      </c>
      <c r="AA141" s="185">
        <v>6.5</v>
      </c>
      <c r="AB141" s="185">
        <v>17.100000000000001</v>
      </c>
      <c r="AC141" s="185">
        <v>6.5</v>
      </c>
      <c r="AD141" s="185">
        <v>3.3</v>
      </c>
      <c r="AE141" s="185">
        <v>8.1</v>
      </c>
      <c r="AF141" s="185">
        <v>2.4</v>
      </c>
      <c r="AG141" s="185">
        <v>11.4</v>
      </c>
      <c r="AH141" s="185">
        <v>0.8</v>
      </c>
      <c r="AI141" s="185">
        <v>3.3</v>
      </c>
      <c r="AJ141" s="185">
        <v>4.0999999999999996</v>
      </c>
      <c r="AK141" s="185">
        <v>21.1</v>
      </c>
      <c r="AL141" s="185">
        <v>6.5</v>
      </c>
      <c r="AM141" s="186">
        <v>8.9</v>
      </c>
      <c r="AN141" s="179"/>
    </row>
    <row r="142" spans="1:41" ht="13.5" customHeight="1" x14ac:dyDescent="0.2">
      <c r="A142" s="270" t="str">
        <f>'問10-2M（表）'!A142</f>
        <v>自由業(※1)（n = 24 ）　</v>
      </c>
      <c r="B142" s="32">
        <v>24</v>
      </c>
      <c r="C142" s="29">
        <v>6</v>
      </c>
      <c r="D142" s="30">
        <v>4</v>
      </c>
      <c r="E142" s="30">
        <v>0</v>
      </c>
      <c r="F142" s="30">
        <v>2</v>
      </c>
      <c r="G142" s="30">
        <v>4</v>
      </c>
      <c r="H142" s="30">
        <v>2</v>
      </c>
      <c r="I142" s="30">
        <v>3</v>
      </c>
      <c r="J142" s="30">
        <v>6</v>
      </c>
      <c r="K142" s="30">
        <v>1</v>
      </c>
      <c r="L142" s="30">
        <v>0</v>
      </c>
      <c r="M142" s="30">
        <v>0</v>
      </c>
      <c r="N142" s="30">
        <v>6</v>
      </c>
      <c r="O142" s="30">
        <v>4</v>
      </c>
      <c r="P142" s="30">
        <v>5</v>
      </c>
      <c r="Q142" s="30">
        <v>7</v>
      </c>
      <c r="R142" s="30">
        <v>1</v>
      </c>
      <c r="S142" s="30">
        <v>4</v>
      </c>
      <c r="T142" s="30">
        <v>0</v>
      </c>
      <c r="U142" s="30">
        <v>5</v>
      </c>
      <c r="V142" s="30">
        <v>1</v>
      </c>
      <c r="W142" s="30">
        <v>2</v>
      </c>
      <c r="X142" s="30">
        <v>3</v>
      </c>
      <c r="Y142" s="30">
        <v>4</v>
      </c>
      <c r="Z142" s="30">
        <v>2</v>
      </c>
      <c r="AA142" s="30">
        <v>0</v>
      </c>
      <c r="AB142" s="30">
        <v>2</v>
      </c>
      <c r="AC142" s="30">
        <v>0</v>
      </c>
      <c r="AD142" s="30">
        <v>0</v>
      </c>
      <c r="AE142" s="30">
        <v>4</v>
      </c>
      <c r="AF142" s="30">
        <v>2</v>
      </c>
      <c r="AG142" s="30">
        <v>1</v>
      </c>
      <c r="AH142" s="30">
        <v>1</v>
      </c>
      <c r="AI142" s="30">
        <v>4</v>
      </c>
      <c r="AJ142" s="30">
        <v>0</v>
      </c>
      <c r="AK142" s="30">
        <v>6</v>
      </c>
      <c r="AL142" s="30">
        <v>2</v>
      </c>
      <c r="AM142" s="31">
        <v>2</v>
      </c>
      <c r="AN142" s="5">
        <f>SUM(C142:AM142)</f>
        <v>96</v>
      </c>
      <c r="AO142" t="str">
        <f>" 自由業（n = "&amp;TEXT(B142,"#,###")&amp;"）"</f>
        <v xml:space="preserve"> 自由業（n = 24）</v>
      </c>
    </row>
    <row r="143" spans="1:41" x14ac:dyDescent="0.2">
      <c r="A143" s="271"/>
      <c r="B143" s="33">
        <v>100</v>
      </c>
      <c r="C143" s="18">
        <v>25</v>
      </c>
      <c r="D143" s="185">
        <v>16.7</v>
      </c>
      <c r="E143" s="185">
        <v>0</v>
      </c>
      <c r="F143" s="185">
        <v>8.3000000000000007</v>
      </c>
      <c r="G143" s="185">
        <v>16.7</v>
      </c>
      <c r="H143" s="185">
        <v>8.3000000000000007</v>
      </c>
      <c r="I143" s="185">
        <v>12.5</v>
      </c>
      <c r="J143" s="185">
        <v>25</v>
      </c>
      <c r="K143" s="185">
        <v>4.2</v>
      </c>
      <c r="L143" s="185">
        <v>0</v>
      </c>
      <c r="M143" s="185">
        <v>0</v>
      </c>
      <c r="N143" s="185">
        <v>25</v>
      </c>
      <c r="O143" s="185">
        <v>16.7</v>
      </c>
      <c r="P143" s="185">
        <v>20.8</v>
      </c>
      <c r="Q143" s="185">
        <v>29.2</v>
      </c>
      <c r="R143" s="185">
        <v>4.2</v>
      </c>
      <c r="S143" s="185">
        <v>16.7</v>
      </c>
      <c r="T143" s="185">
        <v>0</v>
      </c>
      <c r="U143" s="185">
        <v>20.8</v>
      </c>
      <c r="V143" s="185">
        <v>4.2</v>
      </c>
      <c r="W143" s="185">
        <v>8.3000000000000007</v>
      </c>
      <c r="X143" s="185">
        <v>12.5</v>
      </c>
      <c r="Y143" s="185">
        <v>16.7</v>
      </c>
      <c r="Z143" s="185">
        <v>8.3000000000000007</v>
      </c>
      <c r="AA143" s="185">
        <v>0</v>
      </c>
      <c r="AB143" s="185">
        <v>8.3000000000000007</v>
      </c>
      <c r="AC143" s="185">
        <v>0</v>
      </c>
      <c r="AD143" s="185">
        <v>0</v>
      </c>
      <c r="AE143" s="185">
        <v>16.7</v>
      </c>
      <c r="AF143" s="185">
        <v>8.3000000000000007</v>
      </c>
      <c r="AG143" s="185">
        <v>4.2</v>
      </c>
      <c r="AH143" s="185">
        <v>4.2</v>
      </c>
      <c r="AI143" s="185">
        <v>16.7</v>
      </c>
      <c r="AJ143" s="185">
        <v>0</v>
      </c>
      <c r="AK143" s="185">
        <v>25</v>
      </c>
      <c r="AL143" s="185">
        <v>8.3000000000000007</v>
      </c>
      <c r="AM143" s="186">
        <v>8.3000000000000007</v>
      </c>
      <c r="AN143" s="179"/>
    </row>
    <row r="144" spans="1:41" ht="13.5" customHeight="1" x14ac:dyDescent="0.2">
      <c r="A144" s="270" t="str">
        <f>'問10-2M（表）'!A144</f>
        <v>会社・団体役員（n = 161 ）　</v>
      </c>
      <c r="B144" s="32">
        <v>161</v>
      </c>
      <c r="C144" s="29">
        <v>48</v>
      </c>
      <c r="D144" s="30">
        <v>17</v>
      </c>
      <c r="E144" s="30">
        <v>12</v>
      </c>
      <c r="F144" s="30">
        <v>19</v>
      </c>
      <c r="G144" s="30">
        <v>19</v>
      </c>
      <c r="H144" s="30">
        <v>27</v>
      </c>
      <c r="I144" s="30">
        <v>11</v>
      </c>
      <c r="J144" s="30">
        <v>31</v>
      </c>
      <c r="K144" s="30">
        <v>6</v>
      </c>
      <c r="L144" s="30">
        <v>5</v>
      </c>
      <c r="M144" s="30">
        <v>1</v>
      </c>
      <c r="N144" s="30">
        <v>53</v>
      </c>
      <c r="O144" s="30">
        <v>20</v>
      </c>
      <c r="P144" s="30">
        <v>50</v>
      </c>
      <c r="Q144" s="30">
        <v>60</v>
      </c>
      <c r="R144" s="30">
        <v>27</v>
      </c>
      <c r="S144" s="30">
        <v>17</v>
      </c>
      <c r="T144" s="30">
        <v>9</v>
      </c>
      <c r="U144" s="30">
        <v>13</v>
      </c>
      <c r="V144" s="30">
        <v>18</v>
      </c>
      <c r="W144" s="30">
        <v>15</v>
      </c>
      <c r="X144" s="30">
        <v>12</v>
      </c>
      <c r="Y144" s="30">
        <v>10</v>
      </c>
      <c r="Z144" s="30">
        <v>8</v>
      </c>
      <c r="AA144" s="30">
        <v>4</v>
      </c>
      <c r="AB144" s="30">
        <v>23</v>
      </c>
      <c r="AC144" s="30">
        <v>10</v>
      </c>
      <c r="AD144" s="30">
        <v>8</v>
      </c>
      <c r="AE144" s="30">
        <v>22</v>
      </c>
      <c r="AF144" s="30">
        <v>6</v>
      </c>
      <c r="AG144" s="30">
        <v>12</v>
      </c>
      <c r="AH144" s="30">
        <v>2</v>
      </c>
      <c r="AI144" s="30">
        <v>5</v>
      </c>
      <c r="AJ144" s="30">
        <v>6</v>
      </c>
      <c r="AK144" s="30">
        <v>34</v>
      </c>
      <c r="AL144" s="30">
        <v>20</v>
      </c>
      <c r="AM144" s="31">
        <v>7</v>
      </c>
      <c r="AN144" s="5">
        <f>SUM(C144:AM144)</f>
        <v>667</v>
      </c>
      <c r="AO144" t="str">
        <f>" 会社・団体役員（n = "&amp;TEXT(B144,"#,###")&amp;"）"</f>
        <v xml:space="preserve"> 会社・団体役員（n = 161）</v>
      </c>
    </row>
    <row r="145" spans="1:43" x14ac:dyDescent="0.2">
      <c r="A145" s="271"/>
      <c r="B145" s="33">
        <v>100</v>
      </c>
      <c r="C145" s="18">
        <v>29.8</v>
      </c>
      <c r="D145" s="185">
        <v>10.6</v>
      </c>
      <c r="E145" s="185">
        <v>7.5</v>
      </c>
      <c r="F145" s="185">
        <v>11.8</v>
      </c>
      <c r="G145" s="185">
        <v>11.8</v>
      </c>
      <c r="H145" s="185">
        <v>16.8</v>
      </c>
      <c r="I145" s="185">
        <v>6.8</v>
      </c>
      <c r="J145" s="185">
        <v>19.3</v>
      </c>
      <c r="K145" s="185">
        <v>3.7</v>
      </c>
      <c r="L145" s="185">
        <v>3.1</v>
      </c>
      <c r="M145" s="185">
        <v>0.6</v>
      </c>
      <c r="N145" s="185">
        <v>32.9</v>
      </c>
      <c r="O145" s="185">
        <v>12.4</v>
      </c>
      <c r="P145" s="185">
        <v>31.1</v>
      </c>
      <c r="Q145" s="185">
        <v>37.299999999999997</v>
      </c>
      <c r="R145" s="185">
        <v>16.8</v>
      </c>
      <c r="S145" s="185">
        <v>10.6</v>
      </c>
      <c r="T145" s="185">
        <v>5.6</v>
      </c>
      <c r="U145" s="185">
        <v>8.1</v>
      </c>
      <c r="V145" s="185">
        <v>11.2</v>
      </c>
      <c r="W145" s="185">
        <v>9.3000000000000007</v>
      </c>
      <c r="X145" s="185">
        <v>7.5</v>
      </c>
      <c r="Y145" s="185">
        <v>6.2</v>
      </c>
      <c r="Z145" s="185">
        <v>5</v>
      </c>
      <c r="AA145" s="185">
        <v>2.5</v>
      </c>
      <c r="AB145" s="185">
        <v>14.3</v>
      </c>
      <c r="AC145" s="185">
        <v>6.2</v>
      </c>
      <c r="AD145" s="185">
        <v>5</v>
      </c>
      <c r="AE145" s="185">
        <v>13.7</v>
      </c>
      <c r="AF145" s="185">
        <v>3.7</v>
      </c>
      <c r="AG145" s="185">
        <v>7.5</v>
      </c>
      <c r="AH145" s="185">
        <v>1.2</v>
      </c>
      <c r="AI145" s="185">
        <v>3.1</v>
      </c>
      <c r="AJ145" s="185">
        <v>3.7</v>
      </c>
      <c r="AK145" s="185">
        <v>21.1</v>
      </c>
      <c r="AL145" s="185">
        <v>12.4</v>
      </c>
      <c r="AM145" s="186">
        <v>4.3</v>
      </c>
      <c r="AN145" s="179"/>
    </row>
    <row r="146" spans="1:43" ht="13.5" customHeight="1" x14ac:dyDescent="0.2">
      <c r="A146" s="272" t="str">
        <f>'問10-2M（表）'!A146</f>
        <v>正規の従業員・職員（n = 403 ）　</v>
      </c>
      <c r="B146" s="32">
        <v>403</v>
      </c>
      <c r="C146" s="29">
        <v>109</v>
      </c>
      <c r="D146" s="30">
        <v>38</v>
      </c>
      <c r="E146" s="30">
        <v>17</v>
      </c>
      <c r="F146" s="30">
        <v>34</v>
      </c>
      <c r="G146" s="30">
        <v>39</v>
      </c>
      <c r="H146" s="30">
        <v>52</v>
      </c>
      <c r="I146" s="30">
        <v>19</v>
      </c>
      <c r="J146" s="30">
        <v>82</v>
      </c>
      <c r="K146" s="30">
        <v>23</v>
      </c>
      <c r="L146" s="30">
        <v>18</v>
      </c>
      <c r="M146" s="30">
        <v>4</v>
      </c>
      <c r="N146" s="30">
        <v>106</v>
      </c>
      <c r="O146" s="30">
        <v>29</v>
      </c>
      <c r="P146" s="30">
        <v>111</v>
      </c>
      <c r="Q146" s="30">
        <v>143</v>
      </c>
      <c r="R146" s="30">
        <v>52</v>
      </c>
      <c r="S146" s="30">
        <v>61</v>
      </c>
      <c r="T146" s="30">
        <v>25</v>
      </c>
      <c r="U146" s="30">
        <v>39</v>
      </c>
      <c r="V146" s="30">
        <v>43</v>
      </c>
      <c r="W146" s="30">
        <v>60</v>
      </c>
      <c r="X146" s="30">
        <v>22</v>
      </c>
      <c r="Y146" s="30">
        <v>23</v>
      </c>
      <c r="Z146" s="30">
        <v>30</v>
      </c>
      <c r="AA146" s="30">
        <v>16</v>
      </c>
      <c r="AB146" s="30">
        <v>59</v>
      </c>
      <c r="AC146" s="30">
        <v>26</v>
      </c>
      <c r="AD146" s="30">
        <v>11</v>
      </c>
      <c r="AE146" s="30">
        <v>72</v>
      </c>
      <c r="AF146" s="30">
        <v>29</v>
      </c>
      <c r="AG146" s="30">
        <v>55</v>
      </c>
      <c r="AH146" s="30">
        <v>14</v>
      </c>
      <c r="AI146" s="30">
        <v>14</v>
      </c>
      <c r="AJ146" s="30">
        <v>12</v>
      </c>
      <c r="AK146" s="30">
        <v>103</v>
      </c>
      <c r="AL146" s="30">
        <v>48</v>
      </c>
      <c r="AM146" s="31">
        <v>17</v>
      </c>
      <c r="AN146" s="5">
        <f>SUM(C146:AM146)</f>
        <v>1655</v>
      </c>
      <c r="AO146" t="str">
        <f>" 正規の従業員・職員（n = "&amp;TEXT(B146,"#,###")&amp;"）"</f>
        <v xml:space="preserve"> 正規の従業員・職員（n = 403）</v>
      </c>
    </row>
    <row r="147" spans="1:43" x14ac:dyDescent="0.2">
      <c r="A147" s="273"/>
      <c r="B147" s="33">
        <v>100</v>
      </c>
      <c r="C147" s="18">
        <v>27</v>
      </c>
      <c r="D147" s="185">
        <v>9.4</v>
      </c>
      <c r="E147" s="185">
        <v>4.2</v>
      </c>
      <c r="F147" s="185">
        <v>8.4</v>
      </c>
      <c r="G147" s="185">
        <v>9.6999999999999993</v>
      </c>
      <c r="H147" s="185">
        <v>12.9</v>
      </c>
      <c r="I147" s="185">
        <v>4.7</v>
      </c>
      <c r="J147" s="185">
        <v>20.3</v>
      </c>
      <c r="K147" s="185">
        <v>5.7</v>
      </c>
      <c r="L147" s="185">
        <v>4.5</v>
      </c>
      <c r="M147" s="185">
        <v>1</v>
      </c>
      <c r="N147" s="185">
        <v>26.3</v>
      </c>
      <c r="O147" s="185">
        <v>7.2</v>
      </c>
      <c r="P147" s="185">
        <v>27.5</v>
      </c>
      <c r="Q147" s="185">
        <v>35.5</v>
      </c>
      <c r="R147" s="185">
        <v>12.9</v>
      </c>
      <c r="S147" s="185">
        <v>15.1</v>
      </c>
      <c r="T147" s="185">
        <v>6.2</v>
      </c>
      <c r="U147" s="185">
        <v>9.6999999999999993</v>
      </c>
      <c r="V147" s="185">
        <v>10.7</v>
      </c>
      <c r="W147" s="185">
        <v>14.9</v>
      </c>
      <c r="X147" s="185">
        <v>5.5</v>
      </c>
      <c r="Y147" s="185">
        <v>5.7</v>
      </c>
      <c r="Z147" s="185">
        <v>7.4</v>
      </c>
      <c r="AA147" s="185">
        <v>4</v>
      </c>
      <c r="AB147" s="185">
        <v>14.6</v>
      </c>
      <c r="AC147" s="185">
        <v>6.5</v>
      </c>
      <c r="AD147" s="185">
        <v>2.7</v>
      </c>
      <c r="AE147" s="185">
        <v>17.899999999999999</v>
      </c>
      <c r="AF147" s="185">
        <v>7.2</v>
      </c>
      <c r="AG147" s="185">
        <v>13.6</v>
      </c>
      <c r="AH147" s="185">
        <v>3.5</v>
      </c>
      <c r="AI147" s="185">
        <v>3.5</v>
      </c>
      <c r="AJ147" s="185">
        <v>3</v>
      </c>
      <c r="AK147" s="185">
        <v>25.6</v>
      </c>
      <c r="AL147" s="185">
        <v>11.9</v>
      </c>
      <c r="AM147" s="186">
        <v>4.2</v>
      </c>
      <c r="AN147" s="179"/>
    </row>
    <row r="148" spans="1:43" ht="13.5" customHeight="1" x14ac:dyDescent="0.2">
      <c r="A148" s="266" t="str">
        <f>'問10-2M（表）'!A148</f>
        <v>パートタイム・アルバイト・派遣（n = 310 ）　</v>
      </c>
      <c r="B148" s="32">
        <v>310</v>
      </c>
      <c r="C148" s="29">
        <v>84</v>
      </c>
      <c r="D148" s="30">
        <v>37</v>
      </c>
      <c r="E148" s="30">
        <v>20</v>
      </c>
      <c r="F148" s="30">
        <v>25</v>
      </c>
      <c r="G148" s="30">
        <v>45</v>
      </c>
      <c r="H148" s="30">
        <v>46</v>
      </c>
      <c r="I148" s="30">
        <v>13</v>
      </c>
      <c r="J148" s="30">
        <v>77</v>
      </c>
      <c r="K148" s="30">
        <v>16</v>
      </c>
      <c r="L148" s="30">
        <v>17</v>
      </c>
      <c r="M148" s="30">
        <v>6</v>
      </c>
      <c r="N148" s="30">
        <v>110</v>
      </c>
      <c r="O148" s="30">
        <v>36</v>
      </c>
      <c r="P148" s="30">
        <v>71</v>
      </c>
      <c r="Q148" s="30">
        <v>94</v>
      </c>
      <c r="R148" s="30">
        <v>29</v>
      </c>
      <c r="S148" s="30">
        <v>25</v>
      </c>
      <c r="T148" s="30">
        <v>5</v>
      </c>
      <c r="U148" s="30">
        <v>26</v>
      </c>
      <c r="V148" s="30">
        <v>62</v>
      </c>
      <c r="W148" s="30">
        <v>46</v>
      </c>
      <c r="X148" s="30">
        <v>22</v>
      </c>
      <c r="Y148" s="30">
        <v>27</v>
      </c>
      <c r="Z148" s="30">
        <v>15</v>
      </c>
      <c r="AA148" s="30">
        <v>8</v>
      </c>
      <c r="AB148" s="30">
        <v>42</v>
      </c>
      <c r="AC148" s="30">
        <v>21</v>
      </c>
      <c r="AD148" s="30">
        <v>14</v>
      </c>
      <c r="AE148" s="30">
        <v>59</v>
      </c>
      <c r="AF148" s="30">
        <v>20</v>
      </c>
      <c r="AG148" s="30">
        <v>40</v>
      </c>
      <c r="AH148" s="30">
        <v>5</v>
      </c>
      <c r="AI148" s="30">
        <v>8</v>
      </c>
      <c r="AJ148" s="30">
        <v>8</v>
      </c>
      <c r="AK148" s="30">
        <v>73</v>
      </c>
      <c r="AL148" s="30">
        <v>24</v>
      </c>
      <c r="AM148" s="31">
        <v>9</v>
      </c>
      <c r="AN148" s="5">
        <f>SUM(C148:AM148)</f>
        <v>1285</v>
      </c>
      <c r="AO148" t="str">
        <f>" パートタイム・アルバイト・派遣（n = "&amp;TEXT(B148,"#,###")&amp;"）"</f>
        <v xml:space="preserve"> パートタイム・アルバイト・派遣（n = 310）</v>
      </c>
    </row>
    <row r="149" spans="1:43" x14ac:dyDescent="0.2">
      <c r="A149" s="267"/>
      <c r="B149" s="33">
        <v>100</v>
      </c>
      <c r="C149" s="18">
        <v>27.1</v>
      </c>
      <c r="D149" s="185">
        <v>11.9</v>
      </c>
      <c r="E149" s="185">
        <v>6.5</v>
      </c>
      <c r="F149" s="185">
        <v>8.1</v>
      </c>
      <c r="G149" s="185">
        <v>14.5</v>
      </c>
      <c r="H149" s="185">
        <v>14.8</v>
      </c>
      <c r="I149" s="185">
        <v>4.2</v>
      </c>
      <c r="J149" s="185">
        <v>24.8</v>
      </c>
      <c r="K149" s="185">
        <v>5.2</v>
      </c>
      <c r="L149" s="185">
        <v>5.5</v>
      </c>
      <c r="M149" s="185">
        <v>1.9</v>
      </c>
      <c r="N149" s="185">
        <v>35.5</v>
      </c>
      <c r="O149" s="185">
        <v>11.6</v>
      </c>
      <c r="P149" s="185">
        <v>22.9</v>
      </c>
      <c r="Q149" s="185">
        <v>30.3</v>
      </c>
      <c r="R149" s="185">
        <v>9.4</v>
      </c>
      <c r="S149" s="185">
        <v>8.1</v>
      </c>
      <c r="T149" s="185">
        <v>1.6</v>
      </c>
      <c r="U149" s="185">
        <v>8.4</v>
      </c>
      <c r="V149" s="185">
        <v>20</v>
      </c>
      <c r="W149" s="185">
        <v>14.8</v>
      </c>
      <c r="X149" s="185">
        <v>7.1</v>
      </c>
      <c r="Y149" s="185">
        <v>8.6999999999999993</v>
      </c>
      <c r="Z149" s="185">
        <v>4.8</v>
      </c>
      <c r="AA149" s="185">
        <v>2.6</v>
      </c>
      <c r="AB149" s="185">
        <v>13.5</v>
      </c>
      <c r="AC149" s="185">
        <v>6.8</v>
      </c>
      <c r="AD149" s="185">
        <v>4.5</v>
      </c>
      <c r="AE149" s="185">
        <v>19</v>
      </c>
      <c r="AF149" s="185">
        <v>6.5</v>
      </c>
      <c r="AG149" s="185">
        <v>12.9</v>
      </c>
      <c r="AH149" s="185">
        <v>1.6</v>
      </c>
      <c r="AI149" s="185">
        <v>2.6</v>
      </c>
      <c r="AJ149" s="185">
        <v>2.6</v>
      </c>
      <c r="AK149" s="185">
        <v>23.5</v>
      </c>
      <c r="AL149" s="185">
        <v>7.7</v>
      </c>
      <c r="AM149" s="186">
        <v>2.9</v>
      </c>
      <c r="AN149" s="179"/>
    </row>
    <row r="150" spans="1:43" ht="13.5" customHeight="1" x14ac:dyDescent="0.2">
      <c r="A150" s="270" t="str">
        <f>'問10-2M（表）'!A150</f>
        <v>学生（n = 38 ）　</v>
      </c>
      <c r="B150" s="32">
        <v>38</v>
      </c>
      <c r="C150" s="29">
        <v>7</v>
      </c>
      <c r="D150" s="30">
        <v>4</v>
      </c>
      <c r="E150" s="30">
        <v>2</v>
      </c>
      <c r="F150" s="30">
        <v>1</v>
      </c>
      <c r="G150" s="30">
        <v>1</v>
      </c>
      <c r="H150" s="30">
        <v>2</v>
      </c>
      <c r="I150" s="30">
        <v>3</v>
      </c>
      <c r="J150" s="30">
        <v>5</v>
      </c>
      <c r="K150" s="30">
        <v>2</v>
      </c>
      <c r="L150" s="30">
        <v>1</v>
      </c>
      <c r="M150" s="30">
        <v>1</v>
      </c>
      <c r="N150" s="30">
        <v>14</v>
      </c>
      <c r="O150" s="30">
        <v>4</v>
      </c>
      <c r="P150" s="30">
        <v>16</v>
      </c>
      <c r="Q150" s="30">
        <v>11</v>
      </c>
      <c r="R150" s="30">
        <v>2</v>
      </c>
      <c r="S150" s="30">
        <v>2</v>
      </c>
      <c r="T150" s="30">
        <v>0</v>
      </c>
      <c r="U150" s="30">
        <v>6</v>
      </c>
      <c r="V150" s="30">
        <v>5</v>
      </c>
      <c r="W150" s="30">
        <v>6</v>
      </c>
      <c r="X150" s="30">
        <v>3</v>
      </c>
      <c r="Y150" s="30">
        <v>4</v>
      </c>
      <c r="Z150" s="30">
        <v>1</v>
      </c>
      <c r="AA150" s="30">
        <v>1</v>
      </c>
      <c r="AB150" s="30">
        <v>5</v>
      </c>
      <c r="AC150" s="30">
        <v>1</v>
      </c>
      <c r="AD150" s="30">
        <v>0</v>
      </c>
      <c r="AE150" s="30">
        <v>10</v>
      </c>
      <c r="AF150" s="30">
        <v>1</v>
      </c>
      <c r="AG150" s="30">
        <v>7</v>
      </c>
      <c r="AH150" s="30">
        <v>3</v>
      </c>
      <c r="AI150" s="30">
        <v>1</v>
      </c>
      <c r="AJ150" s="30">
        <v>0</v>
      </c>
      <c r="AK150" s="30">
        <v>18</v>
      </c>
      <c r="AL150" s="30">
        <v>4</v>
      </c>
      <c r="AM150" s="31">
        <v>0</v>
      </c>
      <c r="AN150" s="5">
        <f>SUM(C150:AM150)</f>
        <v>154</v>
      </c>
      <c r="AO150" t="str">
        <f>" 学生（n = "&amp;TEXT(B150,"#,###")&amp;"）"</f>
        <v xml:space="preserve"> 学生（n = 38）</v>
      </c>
    </row>
    <row r="151" spans="1:43" x14ac:dyDescent="0.2">
      <c r="A151" s="271"/>
      <c r="B151" s="33">
        <v>100</v>
      </c>
      <c r="C151" s="18">
        <v>18.399999999999999</v>
      </c>
      <c r="D151" s="185">
        <v>10.5</v>
      </c>
      <c r="E151" s="185">
        <v>5.3</v>
      </c>
      <c r="F151" s="185">
        <v>2.6</v>
      </c>
      <c r="G151" s="185">
        <v>2.6</v>
      </c>
      <c r="H151" s="185">
        <v>5.3</v>
      </c>
      <c r="I151" s="185">
        <v>7.9</v>
      </c>
      <c r="J151" s="185">
        <v>13.2</v>
      </c>
      <c r="K151" s="185">
        <v>5.3</v>
      </c>
      <c r="L151" s="185">
        <v>2.6</v>
      </c>
      <c r="M151" s="185">
        <v>2.6</v>
      </c>
      <c r="N151" s="185">
        <v>36.799999999999997</v>
      </c>
      <c r="O151" s="185">
        <v>10.5</v>
      </c>
      <c r="P151" s="185">
        <v>42.1</v>
      </c>
      <c r="Q151" s="185">
        <v>28.9</v>
      </c>
      <c r="R151" s="185">
        <v>5.3</v>
      </c>
      <c r="S151" s="185">
        <v>5.3</v>
      </c>
      <c r="T151" s="185">
        <v>0</v>
      </c>
      <c r="U151" s="185">
        <v>15.8</v>
      </c>
      <c r="V151" s="185">
        <v>13.2</v>
      </c>
      <c r="W151" s="185">
        <v>15.8</v>
      </c>
      <c r="X151" s="185">
        <v>7.9</v>
      </c>
      <c r="Y151" s="185">
        <v>10.5</v>
      </c>
      <c r="Z151" s="185">
        <v>2.6</v>
      </c>
      <c r="AA151" s="185">
        <v>2.6</v>
      </c>
      <c r="AB151" s="185">
        <v>13.2</v>
      </c>
      <c r="AC151" s="185">
        <v>2.6</v>
      </c>
      <c r="AD151" s="185">
        <v>0</v>
      </c>
      <c r="AE151" s="185">
        <v>26.3</v>
      </c>
      <c r="AF151" s="185">
        <v>2.6</v>
      </c>
      <c r="AG151" s="185">
        <v>18.399999999999999</v>
      </c>
      <c r="AH151" s="185">
        <v>7.9</v>
      </c>
      <c r="AI151" s="185">
        <v>2.6</v>
      </c>
      <c r="AJ151" s="185">
        <v>0</v>
      </c>
      <c r="AK151" s="185">
        <v>47.4</v>
      </c>
      <c r="AL151" s="185">
        <v>10.5</v>
      </c>
      <c r="AM151" s="186">
        <v>0</v>
      </c>
      <c r="AN151" s="179"/>
    </row>
    <row r="152" spans="1:43" ht="13.5" customHeight="1" x14ac:dyDescent="0.2">
      <c r="A152" s="270" t="str">
        <f>'問10-2M（表）'!A152</f>
        <v>家事従事（n = 165 ）　</v>
      </c>
      <c r="B152" s="32">
        <v>165</v>
      </c>
      <c r="C152" s="29">
        <v>55</v>
      </c>
      <c r="D152" s="30">
        <v>18</v>
      </c>
      <c r="E152" s="30">
        <v>12</v>
      </c>
      <c r="F152" s="30">
        <v>14</v>
      </c>
      <c r="G152" s="30">
        <v>24</v>
      </c>
      <c r="H152" s="30">
        <v>28</v>
      </c>
      <c r="I152" s="30">
        <v>11</v>
      </c>
      <c r="J152" s="30">
        <v>49</v>
      </c>
      <c r="K152" s="30">
        <v>12</v>
      </c>
      <c r="L152" s="30">
        <v>13</v>
      </c>
      <c r="M152" s="30">
        <v>0</v>
      </c>
      <c r="N152" s="30">
        <v>58</v>
      </c>
      <c r="O152" s="30">
        <v>18</v>
      </c>
      <c r="P152" s="30">
        <v>46</v>
      </c>
      <c r="Q152" s="30">
        <v>34</v>
      </c>
      <c r="R152" s="30">
        <v>14</v>
      </c>
      <c r="S152" s="30">
        <v>16</v>
      </c>
      <c r="T152" s="30">
        <v>8</v>
      </c>
      <c r="U152" s="30">
        <v>18</v>
      </c>
      <c r="V152" s="30">
        <v>17</v>
      </c>
      <c r="W152" s="30">
        <v>10</v>
      </c>
      <c r="X152" s="30">
        <v>14</v>
      </c>
      <c r="Y152" s="30">
        <v>14</v>
      </c>
      <c r="Z152" s="30">
        <v>10</v>
      </c>
      <c r="AA152" s="30">
        <v>5</v>
      </c>
      <c r="AB152" s="30">
        <v>16</v>
      </c>
      <c r="AC152" s="30">
        <v>10</v>
      </c>
      <c r="AD152" s="30">
        <v>6</v>
      </c>
      <c r="AE152" s="30">
        <v>40</v>
      </c>
      <c r="AF152" s="30">
        <v>6</v>
      </c>
      <c r="AG152" s="30">
        <v>17</v>
      </c>
      <c r="AH152" s="30">
        <v>5</v>
      </c>
      <c r="AI152" s="30">
        <v>3</v>
      </c>
      <c r="AJ152" s="30">
        <v>6</v>
      </c>
      <c r="AK152" s="30">
        <v>37</v>
      </c>
      <c r="AL152" s="30">
        <v>13</v>
      </c>
      <c r="AM152" s="31">
        <v>10</v>
      </c>
      <c r="AN152" s="5">
        <f>SUM(C152:AM152)</f>
        <v>687</v>
      </c>
      <c r="AO152" t="str">
        <f>" 家事従事（n = "&amp;TEXT(B152,"#,###")&amp;"）"</f>
        <v xml:space="preserve"> 家事従事（n = 165）</v>
      </c>
    </row>
    <row r="153" spans="1:43" x14ac:dyDescent="0.2">
      <c r="A153" s="271"/>
      <c r="B153" s="33">
        <v>100</v>
      </c>
      <c r="C153" s="18">
        <v>33.299999999999997</v>
      </c>
      <c r="D153" s="185">
        <v>10.9</v>
      </c>
      <c r="E153" s="185">
        <v>7.3</v>
      </c>
      <c r="F153" s="185">
        <v>8.5</v>
      </c>
      <c r="G153" s="185">
        <v>14.5</v>
      </c>
      <c r="H153" s="185">
        <v>17</v>
      </c>
      <c r="I153" s="185">
        <v>6.7</v>
      </c>
      <c r="J153" s="185">
        <v>29.7</v>
      </c>
      <c r="K153" s="185">
        <v>7.3</v>
      </c>
      <c r="L153" s="185">
        <v>7.9</v>
      </c>
      <c r="M153" s="185">
        <v>0</v>
      </c>
      <c r="N153" s="185">
        <v>35.200000000000003</v>
      </c>
      <c r="O153" s="185">
        <v>10.9</v>
      </c>
      <c r="P153" s="185">
        <v>27.9</v>
      </c>
      <c r="Q153" s="185">
        <v>20.6</v>
      </c>
      <c r="R153" s="185">
        <v>8.5</v>
      </c>
      <c r="S153" s="185">
        <v>9.6999999999999993</v>
      </c>
      <c r="T153" s="185">
        <v>4.8</v>
      </c>
      <c r="U153" s="185">
        <v>10.9</v>
      </c>
      <c r="V153" s="185">
        <v>10.3</v>
      </c>
      <c r="W153" s="185">
        <v>6.1</v>
      </c>
      <c r="X153" s="185">
        <v>8.5</v>
      </c>
      <c r="Y153" s="185">
        <v>8.5</v>
      </c>
      <c r="Z153" s="185">
        <v>6.1</v>
      </c>
      <c r="AA153" s="185">
        <v>3</v>
      </c>
      <c r="AB153" s="185">
        <v>9.6999999999999993</v>
      </c>
      <c r="AC153" s="185">
        <v>6.1</v>
      </c>
      <c r="AD153" s="185">
        <v>3.6</v>
      </c>
      <c r="AE153" s="185">
        <v>24.2</v>
      </c>
      <c r="AF153" s="185">
        <v>3.6</v>
      </c>
      <c r="AG153" s="185">
        <v>10.3</v>
      </c>
      <c r="AH153" s="185">
        <v>3</v>
      </c>
      <c r="AI153" s="185">
        <v>1.8</v>
      </c>
      <c r="AJ153" s="185">
        <v>3.6</v>
      </c>
      <c r="AK153" s="185">
        <v>22.4</v>
      </c>
      <c r="AL153" s="185">
        <v>7.9</v>
      </c>
      <c r="AM153" s="186">
        <v>6.1</v>
      </c>
      <c r="AN153" s="179"/>
    </row>
    <row r="154" spans="1:43" ht="13.5" customHeight="1" x14ac:dyDescent="0.2">
      <c r="A154" s="270" t="str">
        <f>'問10-2M（表）'!A154</f>
        <v>無職（n = 413 ）　</v>
      </c>
      <c r="B154" s="32">
        <v>413</v>
      </c>
      <c r="C154" s="29">
        <v>126</v>
      </c>
      <c r="D154" s="30">
        <v>39</v>
      </c>
      <c r="E154" s="30">
        <v>35</v>
      </c>
      <c r="F154" s="30">
        <v>32</v>
      </c>
      <c r="G154" s="30">
        <v>55</v>
      </c>
      <c r="H154" s="30">
        <v>52</v>
      </c>
      <c r="I154" s="30">
        <v>23</v>
      </c>
      <c r="J154" s="30">
        <v>97</v>
      </c>
      <c r="K154" s="30">
        <v>35</v>
      </c>
      <c r="L154" s="30">
        <v>29</v>
      </c>
      <c r="M154" s="30">
        <v>5</v>
      </c>
      <c r="N154" s="30">
        <v>169</v>
      </c>
      <c r="O154" s="30">
        <v>39</v>
      </c>
      <c r="P154" s="30">
        <v>71</v>
      </c>
      <c r="Q154" s="30">
        <v>53</v>
      </c>
      <c r="R154" s="30">
        <v>27</v>
      </c>
      <c r="S154" s="30">
        <v>33</v>
      </c>
      <c r="T154" s="30">
        <v>14</v>
      </c>
      <c r="U154" s="30">
        <v>30</v>
      </c>
      <c r="V154" s="30">
        <v>31</v>
      </c>
      <c r="W154" s="30">
        <v>11</v>
      </c>
      <c r="X154" s="30">
        <v>29</v>
      </c>
      <c r="Y154" s="30">
        <v>26</v>
      </c>
      <c r="Z154" s="30">
        <v>38</v>
      </c>
      <c r="AA154" s="30">
        <v>10</v>
      </c>
      <c r="AB154" s="30">
        <v>52</v>
      </c>
      <c r="AC154" s="30">
        <v>37</v>
      </c>
      <c r="AD154" s="30">
        <v>19</v>
      </c>
      <c r="AE154" s="30">
        <v>72</v>
      </c>
      <c r="AF154" s="30">
        <v>12</v>
      </c>
      <c r="AG154" s="30">
        <v>37</v>
      </c>
      <c r="AH154" s="30">
        <v>12</v>
      </c>
      <c r="AI154" s="30">
        <v>7</v>
      </c>
      <c r="AJ154" s="30">
        <v>4</v>
      </c>
      <c r="AK154" s="30">
        <v>72</v>
      </c>
      <c r="AL154" s="30">
        <v>35</v>
      </c>
      <c r="AM154" s="31">
        <v>76</v>
      </c>
      <c r="AN154" s="5">
        <f>SUM(C154:AM154)</f>
        <v>1544</v>
      </c>
      <c r="AO154" t="str">
        <f>" 無職（n = "&amp;TEXT(B154,"#,###")&amp;"）"</f>
        <v xml:space="preserve"> 無職（n = 413）</v>
      </c>
    </row>
    <row r="155" spans="1:43" x14ac:dyDescent="0.2">
      <c r="A155" s="271"/>
      <c r="B155" s="33">
        <v>100</v>
      </c>
      <c r="C155" s="18">
        <v>30.5</v>
      </c>
      <c r="D155" s="185">
        <v>9.4</v>
      </c>
      <c r="E155" s="185">
        <v>8.5</v>
      </c>
      <c r="F155" s="185">
        <v>7.7</v>
      </c>
      <c r="G155" s="185">
        <v>13.3</v>
      </c>
      <c r="H155" s="185">
        <v>12.6</v>
      </c>
      <c r="I155" s="185">
        <v>5.6</v>
      </c>
      <c r="J155" s="185">
        <v>23.5</v>
      </c>
      <c r="K155" s="185">
        <v>8.5</v>
      </c>
      <c r="L155" s="185">
        <v>7</v>
      </c>
      <c r="M155" s="185">
        <v>1.2</v>
      </c>
      <c r="N155" s="185">
        <v>40.9</v>
      </c>
      <c r="O155" s="185">
        <v>9.4</v>
      </c>
      <c r="P155" s="185">
        <v>17.2</v>
      </c>
      <c r="Q155" s="185">
        <v>12.8</v>
      </c>
      <c r="R155" s="185">
        <v>6.5</v>
      </c>
      <c r="S155" s="185">
        <v>8</v>
      </c>
      <c r="T155" s="185">
        <v>3.4</v>
      </c>
      <c r="U155" s="185">
        <v>7.3</v>
      </c>
      <c r="V155" s="185">
        <v>7.5</v>
      </c>
      <c r="W155" s="185">
        <v>2.7</v>
      </c>
      <c r="X155" s="185">
        <v>7</v>
      </c>
      <c r="Y155" s="185">
        <v>6.3</v>
      </c>
      <c r="Z155" s="185">
        <v>9.1999999999999993</v>
      </c>
      <c r="AA155" s="185">
        <v>2.4</v>
      </c>
      <c r="AB155" s="185">
        <v>12.6</v>
      </c>
      <c r="AC155" s="185">
        <v>9</v>
      </c>
      <c r="AD155" s="185">
        <v>4.5999999999999996</v>
      </c>
      <c r="AE155" s="185">
        <v>17.399999999999999</v>
      </c>
      <c r="AF155" s="185">
        <v>2.9</v>
      </c>
      <c r="AG155" s="185">
        <v>9</v>
      </c>
      <c r="AH155" s="185">
        <v>2.9</v>
      </c>
      <c r="AI155" s="185">
        <v>1.7</v>
      </c>
      <c r="AJ155" s="185">
        <v>1</v>
      </c>
      <c r="AK155" s="185">
        <v>17.399999999999999</v>
      </c>
      <c r="AL155" s="185">
        <v>8.5</v>
      </c>
      <c r="AM155" s="186">
        <v>18.399999999999999</v>
      </c>
      <c r="AN155" s="179"/>
    </row>
    <row r="156" spans="1:43" x14ac:dyDescent="0.2">
      <c r="A156" s="270" t="str">
        <f>'問10-2M（表）'!A156</f>
        <v>その他（n = 33 ）　</v>
      </c>
      <c r="B156" s="32">
        <v>33</v>
      </c>
      <c r="C156" s="29">
        <v>9</v>
      </c>
      <c r="D156" s="30">
        <v>5</v>
      </c>
      <c r="E156" s="30">
        <v>1</v>
      </c>
      <c r="F156" s="30">
        <v>3</v>
      </c>
      <c r="G156" s="30">
        <v>6</v>
      </c>
      <c r="H156" s="30">
        <v>5</v>
      </c>
      <c r="I156" s="30">
        <v>2</v>
      </c>
      <c r="J156" s="30">
        <v>8</v>
      </c>
      <c r="K156" s="30">
        <v>2</v>
      </c>
      <c r="L156" s="30">
        <v>0</v>
      </c>
      <c r="M156" s="30">
        <v>0</v>
      </c>
      <c r="N156" s="30">
        <v>13</v>
      </c>
      <c r="O156" s="30">
        <v>5</v>
      </c>
      <c r="P156" s="30">
        <v>5</v>
      </c>
      <c r="Q156" s="30">
        <v>11</v>
      </c>
      <c r="R156" s="30">
        <v>3</v>
      </c>
      <c r="S156" s="30">
        <v>3</v>
      </c>
      <c r="T156" s="30">
        <v>0</v>
      </c>
      <c r="U156" s="30">
        <v>1</v>
      </c>
      <c r="V156" s="30">
        <v>5</v>
      </c>
      <c r="W156" s="30">
        <v>2</v>
      </c>
      <c r="X156" s="30">
        <v>3</v>
      </c>
      <c r="Y156" s="30">
        <v>3</v>
      </c>
      <c r="Z156" s="30">
        <v>3</v>
      </c>
      <c r="AA156" s="30">
        <v>2</v>
      </c>
      <c r="AB156" s="30">
        <v>5</v>
      </c>
      <c r="AC156" s="30">
        <v>3</v>
      </c>
      <c r="AD156" s="30">
        <v>1</v>
      </c>
      <c r="AE156" s="30">
        <v>7</v>
      </c>
      <c r="AF156" s="30">
        <v>1</v>
      </c>
      <c r="AG156" s="30">
        <v>4</v>
      </c>
      <c r="AH156" s="30">
        <v>0</v>
      </c>
      <c r="AI156" s="30">
        <v>1</v>
      </c>
      <c r="AJ156" s="30">
        <v>0</v>
      </c>
      <c r="AK156" s="30">
        <v>7</v>
      </c>
      <c r="AL156" s="30">
        <v>2</v>
      </c>
      <c r="AM156" s="31">
        <v>2</v>
      </c>
      <c r="AN156" s="5">
        <f>SUM(C156:AM156)</f>
        <v>133</v>
      </c>
      <c r="AO156" t="str">
        <f>" その他（n = "&amp;TEXT(B156,"#,###")&amp;"）"</f>
        <v xml:space="preserve"> その他（n = 33）</v>
      </c>
    </row>
    <row r="157" spans="1:43" x14ac:dyDescent="0.2">
      <c r="A157" s="271"/>
      <c r="B157" s="33">
        <v>100</v>
      </c>
      <c r="C157" s="18">
        <v>27.3</v>
      </c>
      <c r="D157" s="185">
        <v>15.2</v>
      </c>
      <c r="E157" s="185">
        <v>3</v>
      </c>
      <c r="F157" s="185">
        <v>9.1</v>
      </c>
      <c r="G157" s="185">
        <v>18.2</v>
      </c>
      <c r="H157" s="185">
        <v>15.2</v>
      </c>
      <c r="I157" s="185">
        <v>6.1</v>
      </c>
      <c r="J157" s="185">
        <v>24.2</v>
      </c>
      <c r="K157" s="185">
        <v>6.1</v>
      </c>
      <c r="L157" s="185">
        <v>0</v>
      </c>
      <c r="M157" s="185">
        <v>0</v>
      </c>
      <c r="N157" s="185">
        <v>39.4</v>
      </c>
      <c r="O157" s="185">
        <v>15.2</v>
      </c>
      <c r="P157" s="185">
        <v>15.2</v>
      </c>
      <c r="Q157" s="185">
        <v>33.299999999999997</v>
      </c>
      <c r="R157" s="185">
        <v>9.1</v>
      </c>
      <c r="S157" s="185">
        <v>9.1</v>
      </c>
      <c r="T157" s="185">
        <v>0</v>
      </c>
      <c r="U157" s="185">
        <v>3</v>
      </c>
      <c r="V157" s="185">
        <v>15.2</v>
      </c>
      <c r="W157" s="185">
        <v>6.1</v>
      </c>
      <c r="X157" s="185">
        <v>9.1</v>
      </c>
      <c r="Y157" s="185">
        <v>9.1</v>
      </c>
      <c r="Z157" s="185">
        <v>9.1</v>
      </c>
      <c r="AA157" s="185">
        <v>6.1</v>
      </c>
      <c r="AB157" s="185">
        <v>15.2</v>
      </c>
      <c r="AC157" s="185">
        <v>9.1</v>
      </c>
      <c r="AD157" s="185">
        <v>3</v>
      </c>
      <c r="AE157" s="185">
        <v>21.2</v>
      </c>
      <c r="AF157" s="185">
        <v>3</v>
      </c>
      <c r="AG157" s="185">
        <v>12.1</v>
      </c>
      <c r="AH157" s="185">
        <v>0</v>
      </c>
      <c r="AI157" s="185">
        <v>3</v>
      </c>
      <c r="AJ157" s="185">
        <v>0</v>
      </c>
      <c r="AK157" s="185">
        <v>21.2</v>
      </c>
      <c r="AL157" s="185">
        <v>6.1</v>
      </c>
      <c r="AM157" s="186">
        <v>6.1</v>
      </c>
      <c r="AN157" s="179"/>
      <c r="AO157" t="str">
        <f>" その他（n = "&amp;B156+B142+B150&amp;"）"</f>
        <v xml:space="preserve"> その他（n = 95）</v>
      </c>
    </row>
    <row r="158" spans="1:43" s="254" customFormat="1" x14ac:dyDescent="0.2">
      <c r="A158" s="255"/>
      <c r="B158" s="170"/>
      <c r="C158" s="170">
        <f t="shared" ref="C158:AL158" si="65">_xlfn.RANK.EQ(C139,$C$139:$AL$139,0)</f>
        <v>2</v>
      </c>
      <c r="D158" s="170">
        <f t="shared" si="65"/>
        <v>13</v>
      </c>
      <c r="E158" s="170">
        <f t="shared" si="65"/>
        <v>26</v>
      </c>
      <c r="F158" s="170">
        <f t="shared" si="65"/>
        <v>20</v>
      </c>
      <c r="G158" s="170">
        <f t="shared" si="65"/>
        <v>10</v>
      </c>
      <c r="H158" s="170">
        <f t="shared" si="65"/>
        <v>8</v>
      </c>
      <c r="I158" s="170">
        <f t="shared" si="65"/>
        <v>28</v>
      </c>
      <c r="J158" s="170">
        <f t="shared" si="65"/>
        <v>6</v>
      </c>
      <c r="K158" s="170">
        <f t="shared" si="65"/>
        <v>25</v>
      </c>
      <c r="L158" s="170">
        <f t="shared" si="65"/>
        <v>27</v>
      </c>
      <c r="M158" s="170">
        <f t="shared" si="65"/>
        <v>36</v>
      </c>
      <c r="N158" s="170">
        <f t="shared" si="65"/>
        <v>1</v>
      </c>
      <c r="O158" s="170">
        <f t="shared" si="65"/>
        <v>16</v>
      </c>
      <c r="P158" s="170">
        <f t="shared" si="65"/>
        <v>4</v>
      </c>
      <c r="Q158" s="170">
        <f t="shared" si="65"/>
        <v>3</v>
      </c>
      <c r="R158" s="170">
        <f t="shared" si="65"/>
        <v>14</v>
      </c>
      <c r="S158" s="170">
        <f t="shared" si="65"/>
        <v>15</v>
      </c>
      <c r="T158" s="170">
        <f t="shared" si="65"/>
        <v>30</v>
      </c>
      <c r="U158" s="170">
        <f t="shared" si="65"/>
        <v>19</v>
      </c>
      <c r="V158" s="170">
        <f t="shared" si="65"/>
        <v>11</v>
      </c>
      <c r="W158" s="170">
        <f t="shared" si="65"/>
        <v>18</v>
      </c>
      <c r="X158" s="170">
        <f t="shared" si="65"/>
        <v>24</v>
      </c>
      <c r="Y158" s="170">
        <f t="shared" si="65"/>
        <v>22</v>
      </c>
      <c r="Z158" s="170">
        <f t="shared" si="65"/>
        <v>21</v>
      </c>
      <c r="AA158" s="170">
        <f t="shared" si="65"/>
        <v>32</v>
      </c>
      <c r="AB158" s="170">
        <f t="shared" si="65"/>
        <v>9</v>
      </c>
      <c r="AC158" s="170">
        <f t="shared" si="65"/>
        <v>23</v>
      </c>
      <c r="AD158" s="170">
        <f t="shared" si="65"/>
        <v>31</v>
      </c>
      <c r="AE158" s="170">
        <f t="shared" si="65"/>
        <v>7</v>
      </c>
      <c r="AF158" s="170">
        <f t="shared" si="65"/>
        <v>29</v>
      </c>
      <c r="AG158" s="170">
        <f t="shared" si="65"/>
        <v>12</v>
      </c>
      <c r="AH158" s="170">
        <f t="shared" si="65"/>
        <v>34</v>
      </c>
      <c r="AI158" s="170">
        <f t="shared" si="65"/>
        <v>33</v>
      </c>
      <c r="AJ158" s="170">
        <f t="shared" si="65"/>
        <v>35</v>
      </c>
      <c r="AK158" s="170">
        <f t="shared" si="65"/>
        <v>5</v>
      </c>
      <c r="AL158" s="170">
        <f t="shared" si="65"/>
        <v>17</v>
      </c>
      <c r="AM158" s="170"/>
      <c r="AN158" s="170"/>
      <c r="AO158" s="170"/>
      <c r="AP158" s="170"/>
      <c r="AQ158" s="170"/>
    </row>
    <row r="159" spans="1:43" x14ac:dyDescent="0.2">
      <c r="A159" s="24" t="s">
        <v>2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N159" s="179"/>
    </row>
    <row r="160" spans="1:43" x14ac:dyDescent="0.2">
      <c r="A160" s="6" t="s">
        <v>4</v>
      </c>
      <c r="B160" s="38"/>
      <c r="C160" s="170">
        <v>1</v>
      </c>
      <c r="D160" s="170">
        <v>2</v>
      </c>
      <c r="E160" s="170">
        <v>3</v>
      </c>
      <c r="F160" s="170">
        <v>4</v>
      </c>
      <c r="G160" s="170">
        <v>5</v>
      </c>
      <c r="H160" s="170">
        <v>6</v>
      </c>
      <c r="I160" s="170">
        <v>7</v>
      </c>
      <c r="J160" s="170">
        <v>8</v>
      </c>
      <c r="K160" s="170">
        <v>9</v>
      </c>
      <c r="L160" s="170">
        <v>10</v>
      </c>
      <c r="M160" s="170">
        <v>11</v>
      </c>
      <c r="N160" s="170">
        <v>12</v>
      </c>
      <c r="O160" s="170">
        <v>13</v>
      </c>
      <c r="P160" s="170">
        <v>14</v>
      </c>
      <c r="Q160" s="170">
        <v>15</v>
      </c>
      <c r="R160" s="170">
        <v>16</v>
      </c>
      <c r="S160" s="170">
        <v>17</v>
      </c>
      <c r="T160" s="170">
        <v>18</v>
      </c>
      <c r="U160" s="170">
        <v>19</v>
      </c>
      <c r="V160" s="170">
        <v>20</v>
      </c>
      <c r="W160" s="170">
        <v>21</v>
      </c>
      <c r="X160" s="170">
        <v>22</v>
      </c>
      <c r="Y160" s="170">
        <v>23</v>
      </c>
      <c r="Z160" s="170">
        <v>24</v>
      </c>
      <c r="AA160" s="170">
        <v>25</v>
      </c>
      <c r="AB160" s="170">
        <v>26</v>
      </c>
      <c r="AC160" s="170">
        <v>27</v>
      </c>
      <c r="AD160" s="170">
        <v>28</v>
      </c>
      <c r="AE160" s="170">
        <v>29</v>
      </c>
      <c r="AF160" s="170">
        <v>30</v>
      </c>
      <c r="AG160" s="170">
        <v>31</v>
      </c>
      <c r="AH160" s="170">
        <v>32</v>
      </c>
      <c r="AI160" s="170">
        <v>32</v>
      </c>
      <c r="AJ160" s="173">
        <v>34</v>
      </c>
      <c r="AK160" s="173">
        <v>35</v>
      </c>
      <c r="AL160" s="173">
        <v>36</v>
      </c>
      <c r="AM160" s="173">
        <v>37</v>
      </c>
    </row>
    <row r="161" spans="1:40" ht="64.8" x14ac:dyDescent="0.2">
      <c r="A161" s="11" t="s">
        <v>29</v>
      </c>
      <c r="B161" s="47" t="s">
        <v>156</v>
      </c>
      <c r="C161" s="48" t="s">
        <v>313</v>
      </c>
      <c r="D161" s="49" t="s">
        <v>315</v>
      </c>
      <c r="E161" s="49" t="s">
        <v>305</v>
      </c>
      <c r="F161" s="49" t="s">
        <v>287</v>
      </c>
      <c r="G161" s="203" t="s">
        <v>318</v>
      </c>
      <c r="H161" s="203" t="s">
        <v>312</v>
      </c>
      <c r="I161" s="49" t="s">
        <v>296</v>
      </c>
      <c r="J161" s="203" t="s">
        <v>309</v>
      </c>
      <c r="K161" s="49" t="s">
        <v>314</v>
      </c>
      <c r="L161" s="203" t="s">
        <v>348</v>
      </c>
      <c r="M161" s="203" t="s">
        <v>288</v>
      </c>
      <c r="N161" s="203" t="s">
        <v>301</v>
      </c>
      <c r="O161" s="203" t="s">
        <v>308</v>
      </c>
      <c r="P161" s="203" t="s">
        <v>292</v>
      </c>
      <c r="Q161" s="203" t="s">
        <v>291</v>
      </c>
      <c r="R161" s="203" t="s">
        <v>298</v>
      </c>
      <c r="S161" s="49" t="s">
        <v>290</v>
      </c>
      <c r="T161" s="203" t="s">
        <v>280</v>
      </c>
      <c r="U161" s="203" t="s">
        <v>311</v>
      </c>
      <c r="V161" s="203" t="s">
        <v>306</v>
      </c>
      <c r="W161" s="203" t="s">
        <v>294</v>
      </c>
      <c r="X161" s="203" t="s">
        <v>283</v>
      </c>
      <c r="Y161" s="203" t="s">
        <v>310</v>
      </c>
      <c r="Z161" s="203" t="s">
        <v>285</v>
      </c>
      <c r="AA161" s="203" t="s">
        <v>307</v>
      </c>
      <c r="AB161" s="203" t="s">
        <v>366</v>
      </c>
      <c r="AC161" s="203" t="s">
        <v>300</v>
      </c>
      <c r="AD161" s="203" t="s">
        <v>302</v>
      </c>
      <c r="AE161" s="203" t="s">
        <v>304</v>
      </c>
      <c r="AF161" s="203" t="s">
        <v>289</v>
      </c>
      <c r="AG161" s="203" t="s">
        <v>297</v>
      </c>
      <c r="AH161" s="203" t="s">
        <v>284</v>
      </c>
      <c r="AI161" s="203" t="s">
        <v>299</v>
      </c>
      <c r="AJ161" s="203" t="s">
        <v>295</v>
      </c>
      <c r="AK161" s="49" t="s">
        <v>369</v>
      </c>
      <c r="AL161" s="49" t="s">
        <v>281</v>
      </c>
      <c r="AM161" s="240" t="s">
        <v>0</v>
      </c>
      <c r="AN161" s="5" t="s">
        <v>117</v>
      </c>
    </row>
    <row r="162" spans="1:40" ht="13.5" customHeight="1" x14ac:dyDescent="0.2">
      <c r="A162" s="270" t="str">
        <f>A138</f>
        <v>全体（n = 1,699 ）　</v>
      </c>
      <c r="B162" s="101">
        <f>B138</f>
        <v>1699</v>
      </c>
      <c r="C162" s="109">
        <v>570</v>
      </c>
      <c r="D162" s="110">
        <v>487</v>
      </c>
      <c r="E162" s="110">
        <v>433</v>
      </c>
      <c r="F162" s="110">
        <v>401</v>
      </c>
      <c r="G162" s="110">
        <v>383</v>
      </c>
      <c r="H162" s="110">
        <v>381</v>
      </c>
      <c r="I162" s="110">
        <v>302</v>
      </c>
      <c r="J162" s="110">
        <v>235</v>
      </c>
      <c r="K162" s="110">
        <v>229</v>
      </c>
      <c r="L162" s="110">
        <v>209</v>
      </c>
      <c r="M162" s="110">
        <v>193</v>
      </c>
      <c r="N162" s="110">
        <v>187</v>
      </c>
      <c r="O162" s="110">
        <v>184</v>
      </c>
      <c r="P162" s="110">
        <v>180</v>
      </c>
      <c r="Q162" s="110">
        <v>173</v>
      </c>
      <c r="R162" s="110">
        <v>171</v>
      </c>
      <c r="S162" s="110">
        <v>160</v>
      </c>
      <c r="T162" s="110">
        <v>158</v>
      </c>
      <c r="U162" s="110">
        <v>154</v>
      </c>
      <c r="V162" s="110">
        <v>148</v>
      </c>
      <c r="W162" s="110">
        <v>130</v>
      </c>
      <c r="X162" s="110">
        <v>120</v>
      </c>
      <c r="Y162" s="110">
        <v>118</v>
      </c>
      <c r="Z162" s="110">
        <v>116</v>
      </c>
      <c r="AA162" s="110">
        <v>110</v>
      </c>
      <c r="AB162" s="110">
        <v>107</v>
      </c>
      <c r="AC162" s="110">
        <v>97</v>
      </c>
      <c r="AD162" s="110">
        <v>93</v>
      </c>
      <c r="AE162" s="110">
        <v>80</v>
      </c>
      <c r="AF162" s="110">
        <v>66</v>
      </c>
      <c r="AG162" s="110">
        <v>63</v>
      </c>
      <c r="AH162" s="110">
        <v>55</v>
      </c>
      <c r="AI162" s="110">
        <v>48</v>
      </c>
      <c r="AJ162" s="110">
        <v>44</v>
      </c>
      <c r="AK162" s="110">
        <v>41</v>
      </c>
      <c r="AL162" s="110">
        <v>19</v>
      </c>
      <c r="AM162" s="112">
        <v>144</v>
      </c>
      <c r="AN162" s="5">
        <f>SUM(C162:AM162)</f>
        <v>6789</v>
      </c>
    </row>
    <row r="163" spans="1:40" x14ac:dyDescent="0.2">
      <c r="A163" s="271"/>
      <c r="B163" s="102">
        <f t="shared" ref="B163:B181" si="66">B139</f>
        <v>100</v>
      </c>
      <c r="C163" s="113">
        <v>33.5</v>
      </c>
      <c r="D163" s="114">
        <v>28.7</v>
      </c>
      <c r="E163" s="114">
        <v>25.5</v>
      </c>
      <c r="F163" s="114">
        <v>23.6</v>
      </c>
      <c r="G163" s="114">
        <v>22.5</v>
      </c>
      <c r="H163" s="114">
        <v>22.4</v>
      </c>
      <c r="I163" s="114">
        <v>17.8</v>
      </c>
      <c r="J163" s="114">
        <v>13.8</v>
      </c>
      <c r="K163" s="114">
        <v>13.5</v>
      </c>
      <c r="L163" s="114">
        <v>12.3</v>
      </c>
      <c r="M163" s="114">
        <v>11.4</v>
      </c>
      <c r="N163" s="114">
        <v>11</v>
      </c>
      <c r="O163" s="114">
        <v>10.8</v>
      </c>
      <c r="P163" s="114">
        <v>10.6</v>
      </c>
      <c r="Q163" s="114">
        <v>10.199999999999999</v>
      </c>
      <c r="R163" s="114">
        <v>10.1</v>
      </c>
      <c r="S163" s="114">
        <v>9.4</v>
      </c>
      <c r="T163" s="114">
        <v>9.3000000000000007</v>
      </c>
      <c r="U163" s="114">
        <v>9.1</v>
      </c>
      <c r="V163" s="114">
        <v>8.6999999999999993</v>
      </c>
      <c r="W163" s="114">
        <v>7.7</v>
      </c>
      <c r="X163" s="114">
        <v>7.1</v>
      </c>
      <c r="Y163" s="114">
        <v>6.9</v>
      </c>
      <c r="Z163" s="114">
        <v>6.8</v>
      </c>
      <c r="AA163" s="114">
        <v>6.5</v>
      </c>
      <c r="AB163" s="114">
        <v>6.3</v>
      </c>
      <c r="AC163" s="114">
        <v>5.7</v>
      </c>
      <c r="AD163" s="114">
        <v>5.5</v>
      </c>
      <c r="AE163" s="114">
        <v>4.7</v>
      </c>
      <c r="AF163" s="114">
        <v>3.9</v>
      </c>
      <c r="AG163" s="114">
        <v>3.7</v>
      </c>
      <c r="AH163" s="114">
        <v>3.2</v>
      </c>
      <c r="AI163" s="114">
        <v>2.8</v>
      </c>
      <c r="AJ163" s="114">
        <v>2.6</v>
      </c>
      <c r="AK163" s="114">
        <v>2.4</v>
      </c>
      <c r="AL163" s="114">
        <v>1.1000000000000001</v>
      </c>
      <c r="AM163" s="116">
        <v>8.5</v>
      </c>
      <c r="AN163" s="179"/>
    </row>
    <row r="164" spans="1:40" ht="13.5" customHeight="1" x14ac:dyDescent="0.2">
      <c r="A164" s="270" t="str">
        <f>A140</f>
        <v>自営業（n = 123 ）　</v>
      </c>
      <c r="B164" s="101">
        <f t="shared" si="66"/>
        <v>123</v>
      </c>
      <c r="C164" s="117">
        <v>33</v>
      </c>
      <c r="D164" s="118">
        <v>37</v>
      </c>
      <c r="E164" s="118">
        <v>16</v>
      </c>
      <c r="F164" s="118">
        <v>23</v>
      </c>
      <c r="G164" s="118">
        <v>26</v>
      </c>
      <c r="H164" s="118">
        <v>22</v>
      </c>
      <c r="I164" s="118">
        <v>10</v>
      </c>
      <c r="J164" s="118">
        <v>18</v>
      </c>
      <c r="K164" s="118">
        <v>21</v>
      </c>
      <c r="L164" s="118">
        <v>15</v>
      </c>
      <c r="M164" s="118">
        <v>9</v>
      </c>
      <c r="N164" s="118">
        <v>14</v>
      </c>
      <c r="O164" s="118">
        <v>20</v>
      </c>
      <c r="P164" s="118">
        <v>23</v>
      </c>
      <c r="Q164" s="118">
        <v>9</v>
      </c>
      <c r="R164" s="118">
        <v>13</v>
      </c>
      <c r="S164" s="118">
        <v>8</v>
      </c>
      <c r="T164" s="118">
        <v>5</v>
      </c>
      <c r="U164" s="118">
        <v>14</v>
      </c>
      <c r="V164" s="118">
        <v>17</v>
      </c>
      <c r="W164" s="118">
        <v>20</v>
      </c>
      <c r="X164" s="118">
        <v>8</v>
      </c>
      <c r="Y164" s="118">
        <v>8</v>
      </c>
      <c r="Z164" s="118">
        <v>7</v>
      </c>
      <c r="AA164" s="118">
        <v>9</v>
      </c>
      <c r="AB164" s="118">
        <v>8</v>
      </c>
      <c r="AC164" s="118">
        <v>12</v>
      </c>
      <c r="AD164" s="118">
        <v>5</v>
      </c>
      <c r="AE164" s="118">
        <v>3</v>
      </c>
      <c r="AF164" s="118">
        <v>5</v>
      </c>
      <c r="AG164" s="118">
        <v>4</v>
      </c>
      <c r="AH164" s="118">
        <v>8</v>
      </c>
      <c r="AI164" s="118">
        <v>4</v>
      </c>
      <c r="AJ164" s="118">
        <v>1</v>
      </c>
      <c r="AK164" s="118">
        <v>5</v>
      </c>
      <c r="AL164" s="118">
        <v>2</v>
      </c>
      <c r="AM164" s="119">
        <v>11</v>
      </c>
      <c r="AN164" s="5">
        <f>SUM(C164:AM164)</f>
        <v>473</v>
      </c>
    </row>
    <row r="165" spans="1:40" x14ac:dyDescent="0.2">
      <c r="A165" s="271"/>
      <c r="B165" s="102">
        <f t="shared" si="66"/>
        <v>100</v>
      </c>
      <c r="C165" s="113">
        <v>26.8</v>
      </c>
      <c r="D165" s="114">
        <v>30.1</v>
      </c>
      <c r="E165" s="114">
        <v>13</v>
      </c>
      <c r="F165" s="114">
        <v>18.7</v>
      </c>
      <c r="G165" s="114">
        <v>21.1</v>
      </c>
      <c r="H165" s="114">
        <v>17.899999999999999</v>
      </c>
      <c r="I165" s="114">
        <v>8.1</v>
      </c>
      <c r="J165" s="114">
        <v>14.6</v>
      </c>
      <c r="K165" s="114">
        <v>17.100000000000001</v>
      </c>
      <c r="L165" s="114">
        <v>12.2</v>
      </c>
      <c r="M165" s="114">
        <v>7.3</v>
      </c>
      <c r="N165" s="114">
        <v>11.4</v>
      </c>
      <c r="O165" s="114">
        <v>16.3</v>
      </c>
      <c r="P165" s="114">
        <v>18.7</v>
      </c>
      <c r="Q165" s="114">
        <v>7.3</v>
      </c>
      <c r="R165" s="114">
        <v>10.6</v>
      </c>
      <c r="S165" s="114">
        <v>6.5</v>
      </c>
      <c r="T165" s="114">
        <v>4.0999999999999996</v>
      </c>
      <c r="U165" s="114">
        <v>11.4</v>
      </c>
      <c r="V165" s="114">
        <v>13.8</v>
      </c>
      <c r="W165" s="114">
        <v>16.3</v>
      </c>
      <c r="X165" s="114">
        <v>6.5</v>
      </c>
      <c r="Y165" s="114">
        <v>6.5</v>
      </c>
      <c r="Z165" s="114">
        <v>5.7</v>
      </c>
      <c r="AA165" s="114">
        <v>7.3</v>
      </c>
      <c r="AB165" s="114">
        <v>6.5</v>
      </c>
      <c r="AC165" s="114">
        <v>9.8000000000000007</v>
      </c>
      <c r="AD165" s="114">
        <v>4.0999999999999996</v>
      </c>
      <c r="AE165" s="114">
        <v>2.4</v>
      </c>
      <c r="AF165" s="114">
        <v>4.0999999999999996</v>
      </c>
      <c r="AG165" s="114">
        <v>3.3</v>
      </c>
      <c r="AH165" s="114">
        <v>6.5</v>
      </c>
      <c r="AI165" s="114">
        <v>3.3</v>
      </c>
      <c r="AJ165" s="114">
        <v>0.8</v>
      </c>
      <c r="AK165" s="114">
        <v>4.0999999999999996</v>
      </c>
      <c r="AL165" s="114">
        <v>1.6</v>
      </c>
      <c r="AM165" s="116">
        <v>8.9</v>
      </c>
      <c r="AN165" s="179"/>
    </row>
    <row r="166" spans="1:40" ht="13.5" customHeight="1" x14ac:dyDescent="0.2">
      <c r="A166" s="270" t="str">
        <f>A142</f>
        <v>自由業(※1)（n = 24 ）　</v>
      </c>
      <c r="B166" s="101">
        <f t="shared" si="66"/>
        <v>24</v>
      </c>
      <c r="C166" s="117">
        <v>6</v>
      </c>
      <c r="D166" s="118">
        <v>6</v>
      </c>
      <c r="E166" s="118">
        <v>7</v>
      </c>
      <c r="F166" s="118">
        <v>5</v>
      </c>
      <c r="G166" s="118">
        <v>6</v>
      </c>
      <c r="H166" s="118">
        <v>6</v>
      </c>
      <c r="I166" s="118">
        <v>4</v>
      </c>
      <c r="J166" s="118">
        <v>2</v>
      </c>
      <c r="K166" s="118">
        <v>2</v>
      </c>
      <c r="L166" s="118">
        <v>4</v>
      </c>
      <c r="M166" s="118">
        <v>1</v>
      </c>
      <c r="N166" s="118">
        <v>1</v>
      </c>
      <c r="O166" s="118">
        <v>4</v>
      </c>
      <c r="P166" s="118">
        <v>1</v>
      </c>
      <c r="Q166" s="118">
        <v>4</v>
      </c>
      <c r="R166" s="118">
        <v>4</v>
      </c>
      <c r="S166" s="118">
        <v>2</v>
      </c>
      <c r="T166" s="118">
        <v>2</v>
      </c>
      <c r="U166" s="118">
        <v>5</v>
      </c>
      <c r="V166" s="118">
        <v>2</v>
      </c>
      <c r="W166" s="118">
        <v>2</v>
      </c>
      <c r="X166" s="118">
        <v>4</v>
      </c>
      <c r="Y166" s="118">
        <v>0</v>
      </c>
      <c r="Z166" s="118">
        <v>3</v>
      </c>
      <c r="AA166" s="118">
        <v>1</v>
      </c>
      <c r="AB166" s="118">
        <v>0</v>
      </c>
      <c r="AC166" s="118">
        <v>0</v>
      </c>
      <c r="AD166" s="118">
        <v>3</v>
      </c>
      <c r="AE166" s="118">
        <v>2</v>
      </c>
      <c r="AF166" s="118">
        <v>0</v>
      </c>
      <c r="AG166" s="118">
        <v>0</v>
      </c>
      <c r="AH166" s="118">
        <v>0</v>
      </c>
      <c r="AI166" s="118">
        <v>4</v>
      </c>
      <c r="AJ166" s="118">
        <v>1</v>
      </c>
      <c r="AK166" s="118">
        <v>0</v>
      </c>
      <c r="AL166" s="118">
        <v>0</v>
      </c>
      <c r="AM166" s="119">
        <v>2</v>
      </c>
      <c r="AN166" s="5">
        <f>SUM(C166:AM166)</f>
        <v>96</v>
      </c>
    </row>
    <row r="167" spans="1:40" x14ac:dyDescent="0.2">
      <c r="A167" s="271"/>
      <c r="B167" s="102">
        <f t="shared" si="66"/>
        <v>100</v>
      </c>
      <c r="C167" s="113">
        <v>25</v>
      </c>
      <c r="D167" s="114">
        <v>25</v>
      </c>
      <c r="E167" s="114">
        <v>29.2</v>
      </c>
      <c r="F167" s="114">
        <v>20.8</v>
      </c>
      <c r="G167" s="114">
        <v>25</v>
      </c>
      <c r="H167" s="114">
        <v>25</v>
      </c>
      <c r="I167" s="114">
        <v>16.7</v>
      </c>
      <c r="J167" s="114">
        <v>8.3000000000000007</v>
      </c>
      <c r="K167" s="114">
        <v>8.3000000000000007</v>
      </c>
      <c r="L167" s="114">
        <v>16.7</v>
      </c>
      <c r="M167" s="114">
        <v>4.2</v>
      </c>
      <c r="N167" s="114">
        <v>4.2</v>
      </c>
      <c r="O167" s="114">
        <v>16.7</v>
      </c>
      <c r="P167" s="114">
        <v>4.2</v>
      </c>
      <c r="Q167" s="114">
        <v>16.7</v>
      </c>
      <c r="R167" s="114">
        <v>16.7</v>
      </c>
      <c r="S167" s="114">
        <v>8.3000000000000007</v>
      </c>
      <c r="T167" s="114">
        <v>8.3000000000000007</v>
      </c>
      <c r="U167" s="114">
        <v>20.8</v>
      </c>
      <c r="V167" s="114">
        <v>8.3000000000000007</v>
      </c>
      <c r="W167" s="114">
        <v>8.3000000000000007</v>
      </c>
      <c r="X167" s="114">
        <v>16.7</v>
      </c>
      <c r="Y167" s="114">
        <v>0</v>
      </c>
      <c r="Z167" s="114">
        <v>12.5</v>
      </c>
      <c r="AA167" s="114">
        <v>4.2</v>
      </c>
      <c r="AB167" s="114">
        <v>0</v>
      </c>
      <c r="AC167" s="114">
        <v>0</v>
      </c>
      <c r="AD167" s="114">
        <v>12.5</v>
      </c>
      <c r="AE167" s="114">
        <v>8.3000000000000007</v>
      </c>
      <c r="AF167" s="114">
        <v>0</v>
      </c>
      <c r="AG167" s="114">
        <v>0</v>
      </c>
      <c r="AH167" s="114">
        <v>0</v>
      </c>
      <c r="AI167" s="114">
        <v>16.7</v>
      </c>
      <c r="AJ167" s="114">
        <v>4.2</v>
      </c>
      <c r="AK167" s="114">
        <v>0</v>
      </c>
      <c r="AL167" s="114">
        <v>0</v>
      </c>
      <c r="AM167" s="116">
        <v>8.3000000000000007</v>
      </c>
      <c r="AN167" s="179"/>
    </row>
    <row r="168" spans="1:40" ht="13.5" customHeight="1" x14ac:dyDescent="0.2">
      <c r="A168" s="270" t="str">
        <f>A144</f>
        <v>会社・団体役員（n = 161 ）　</v>
      </c>
      <c r="B168" s="101">
        <f t="shared" si="66"/>
        <v>161</v>
      </c>
      <c r="C168" s="117">
        <v>53</v>
      </c>
      <c r="D168" s="118">
        <v>48</v>
      </c>
      <c r="E168" s="118">
        <v>60</v>
      </c>
      <c r="F168" s="118">
        <v>50</v>
      </c>
      <c r="G168" s="118">
        <v>34</v>
      </c>
      <c r="H168" s="118">
        <v>31</v>
      </c>
      <c r="I168" s="118">
        <v>22</v>
      </c>
      <c r="J168" s="118">
        <v>27</v>
      </c>
      <c r="K168" s="118">
        <v>23</v>
      </c>
      <c r="L168" s="118">
        <v>19</v>
      </c>
      <c r="M168" s="118">
        <v>18</v>
      </c>
      <c r="N168" s="118">
        <v>12</v>
      </c>
      <c r="O168" s="118">
        <v>17</v>
      </c>
      <c r="P168" s="118">
        <v>27</v>
      </c>
      <c r="Q168" s="118">
        <v>17</v>
      </c>
      <c r="R168" s="118">
        <v>20</v>
      </c>
      <c r="S168" s="118">
        <v>20</v>
      </c>
      <c r="T168" s="118">
        <v>15</v>
      </c>
      <c r="U168" s="118">
        <v>13</v>
      </c>
      <c r="V168" s="118">
        <v>19</v>
      </c>
      <c r="W168" s="118">
        <v>8</v>
      </c>
      <c r="X168" s="118">
        <v>10</v>
      </c>
      <c r="Y168" s="118">
        <v>10</v>
      </c>
      <c r="Z168" s="118">
        <v>12</v>
      </c>
      <c r="AA168" s="118">
        <v>6</v>
      </c>
      <c r="AB168" s="118">
        <v>12</v>
      </c>
      <c r="AC168" s="118">
        <v>5</v>
      </c>
      <c r="AD168" s="118">
        <v>11</v>
      </c>
      <c r="AE168" s="118">
        <v>6</v>
      </c>
      <c r="AF168" s="118">
        <v>9</v>
      </c>
      <c r="AG168" s="118">
        <v>8</v>
      </c>
      <c r="AH168" s="118">
        <v>4</v>
      </c>
      <c r="AI168" s="118">
        <v>5</v>
      </c>
      <c r="AJ168" s="118">
        <v>2</v>
      </c>
      <c r="AK168" s="118">
        <v>6</v>
      </c>
      <c r="AL168" s="118">
        <v>1</v>
      </c>
      <c r="AM168" s="119">
        <v>7</v>
      </c>
      <c r="AN168" s="5">
        <f>SUM(C168:AM168)</f>
        <v>667</v>
      </c>
    </row>
    <row r="169" spans="1:40" x14ac:dyDescent="0.2">
      <c r="A169" s="271"/>
      <c r="B169" s="102">
        <f t="shared" si="66"/>
        <v>100</v>
      </c>
      <c r="C169" s="113">
        <v>32.9</v>
      </c>
      <c r="D169" s="114">
        <v>29.8</v>
      </c>
      <c r="E169" s="114">
        <v>37.299999999999997</v>
      </c>
      <c r="F169" s="114">
        <v>31.1</v>
      </c>
      <c r="G169" s="114">
        <v>21.1</v>
      </c>
      <c r="H169" s="114">
        <v>19.3</v>
      </c>
      <c r="I169" s="114">
        <v>13.7</v>
      </c>
      <c r="J169" s="114">
        <v>16.8</v>
      </c>
      <c r="K169" s="114">
        <v>14.3</v>
      </c>
      <c r="L169" s="114">
        <v>11.8</v>
      </c>
      <c r="M169" s="114">
        <v>11.2</v>
      </c>
      <c r="N169" s="114">
        <v>7.5</v>
      </c>
      <c r="O169" s="114">
        <v>10.6</v>
      </c>
      <c r="P169" s="114">
        <v>16.8</v>
      </c>
      <c r="Q169" s="114">
        <v>10.6</v>
      </c>
      <c r="R169" s="114">
        <v>12.4</v>
      </c>
      <c r="S169" s="114">
        <v>12.4</v>
      </c>
      <c r="T169" s="114">
        <v>9.3000000000000007</v>
      </c>
      <c r="U169" s="114">
        <v>8.1</v>
      </c>
      <c r="V169" s="114">
        <v>11.8</v>
      </c>
      <c r="W169" s="114">
        <v>5</v>
      </c>
      <c r="X169" s="114">
        <v>6.2</v>
      </c>
      <c r="Y169" s="114">
        <v>6.2</v>
      </c>
      <c r="Z169" s="114">
        <v>7.5</v>
      </c>
      <c r="AA169" s="114">
        <v>3.7</v>
      </c>
      <c r="AB169" s="114">
        <v>7.5</v>
      </c>
      <c r="AC169" s="114">
        <v>3.1</v>
      </c>
      <c r="AD169" s="114">
        <v>6.8</v>
      </c>
      <c r="AE169" s="114">
        <v>3.7</v>
      </c>
      <c r="AF169" s="114">
        <v>5.6</v>
      </c>
      <c r="AG169" s="114">
        <v>5</v>
      </c>
      <c r="AH169" s="114">
        <v>2.5</v>
      </c>
      <c r="AI169" s="114">
        <v>3.1</v>
      </c>
      <c r="AJ169" s="114">
        <v>1.2</v>
      </c>
      <c r="AK169" s="114">
        <v>3.7</v>
      </c>
      <c r="AL169" s="114">
        <v>0.6</v>
      </c>
      <c r="AM169" s="116">
        <v>4.3</v>
      </c>
      <c r="AN169" s="179"/>
    </row>
    <row r="170" spans="1:40" ht="13.5" customHeight="1" x14ac:dyDescent="0.2">
      <c r="A170" s="272" t="str">
        <f>A146</f>
        <v>正規の従業員・職員（n = 403 ）　</v>
      </c>
      <c r="B170" s="101">
        <f t="shared" si="66"/>
        <v>403</v>
      </c>
      <c r="C170" s="117">
        <v>106</v>
      </c>
      <c r="D170" s="118">
        <v>109</v>
      </c>
      <c r="E170" s="118">
        <v>143</v>
      </c>
      <c r="F170" s="118">
        <v>111</v>
      </c>
      <c r="G170" s="118">
        <v>103</v>
      </c>
      <c r="H170" s="118">
        <v>82</v>
      </c>
      <c r="I170" s="118">
        <v>72</v>
      </c>
      <c r="J170" s="118">
        <v>52</v>
      </c>
      <c r="K170" s="118">
        <v>59</v>
      </c>
      <c r="L170" s="118">
        <v>39</v>
      </c>
      <c r="M170" s="118">
        <v>43</v>
      </c>
      <c r="N170" s="118">
        <v>55</v>
      </c>
      <c r="O170" s="118">
        <v>38</v>
      </c>
      <c r="P170" s="118">
        <v>52</v>
      </c>
      <c r="Q170" s="118">
        <v>61</v>
      </c>
      <c r="R170" s="118">
        <v>29</v>
      </c>
      <c r="S170" s="118">
        <v>48</v>
      </c>
      <c r="T170" s="118">
        <v>60</v>
      </c>
      <c r="U170" s="118">
        <v>39</v>
      </c>
      <c r="V170" s="118">
        <v>34</v>
      </c>
      <c r="W170" s="118">
        <v>30</v>
      </c>
      <c r="X170" s="118">
        <v>23</v>
      </c>
      <c r="Y170" s="118">
        <v>26</v>
      </c>
      <c r="Z170" s="118">
        <v>22</v>
      </c>
      <c r="AA170" s="118">
        <v>23</v>
      </c>
      <c r="AB170" s="118">
        <v>17</v>
      </c>
      <c r="AC170" s="118">
        <v>18</v>
      </c>
      <c r="AD170" s="118">
        <v>19</v>
      </c>
      <c r="AE170" s="118">
        <v>29</v>
      </c>
      <c r="AF170" s="118">
        <v>25</v>
      </c>
      <c r="AG170" s="118">
        <v>11</v>
      </c>
      <c r="AH170" s="118">
        <v>16</v>
      </c>
      <c r="AI170" s="118">
        <v>14</v>
      </c>
      <c r="AJ170" s="118">
        <v>14</v>
      </c>
      <c r="AK170" s="118">
        <v>12</v>
      </c>
      <c r="AL170" s="118">
        <v>4</v>
      </c>
      <c r="AM170" s="119">
        <v>17</v>
      </c>
      <c r="AN170" s="5">
        <f>SUM(C170:AM170)</f>
        <v>1655</v>
      </c>
    </row>
    <row r="171" spans="1:40" x14ac:dyDescent="0.2">
      <c r="A171" s="273"/>
      <c r="B171" s="102">
        <f t="shared" si="66"/>
        <v>100</v>
      </c>
      <c r="C171" s="113">
        <v>26.3</v>
      </c>
      <c r="D171" s="114">
        <v>27</v>
      </c>
      <c r="E171" s="114">
        <v>35.5</v>
      </c>
      <c r="F171" s="114">
        <v>27.5</v>
      </c>
      <c r="G171" s="114">
        <v>25.6</v>
      </c>
      <c r="H171" s="114">
        <v>20.3</v>
      </c>
      <c r="I171" s="114">
        <v>17.899999999999999</v>
      </c>
      <c r="J171" s="114">
        <v>12.9</v>
      </c>
      <c r="K171" s="114">
        <v>14.6</v>
      </c>
      <c r="L171" s="114">
        <v>9.6999999999999993</v>
      </c>
      <c r="M171" s="114">
        <v>10.7</v>
      </c>
      <c r="N171" s="114">
        <v>13.6</v>
      </c>
      <c r="O171" s="114">
        <v>9.4</v>
      </c>
      <c r="P171" s="114">
        <v>12.9</v>
      </c>
      <c r="Q171" s="114">
        <v>15.1</v>
      </c>
      <c r="R171" s="114">
        <v>7.2</v>
      </c>
      <c r="S171" s="114">
        <v>11.9</v>
      </c>
      <c r="T171" s="114">
        <v>14.9</v>
      </c>
      <c r="U171" s="114">
        <v>9.6999999999999993</v>
      </c>
      <c r="V171" s="114">
        <v>8.4</v>
      </c>
      <c r="W171" s="114">
        <v>7.4</v>
      </c>
      <c r="X171" s="114">
        <v>5.7</v>
      </c>
      <c r="Y171" s="114">
        <v>6.5</v>
      </c>
      <c r="Z171" s="114">
        <v>5.5</v>
      </c>
      <c r="AA171" s="114">
        <v>5.7</v>
      </c>
      <c r="AB171" s="114">
        <v>4.2</v>
      </c>
      <c r="AC171" s="114">
        <v>4.5</v>
      </c>
      <c r="AD171" s="114">
        <v>4.7</v>
      </c>
      <c r="AE171" s="114">
        <v>7.2</v>
      </c>
      <c r="AF171" s="114">
        <v>6.2</v>
      </c>
      <c r="AG171" s="114">
        <v>2.7</v>
      </c>
      <c r="AH171" s="114">
        <v>4</v>
      </c>
      <c r="AI171" s="114">
        <v>3.5</v>
      </c>
      <c r="AJ171" s="114">
        <v>3.5</v>
      </c>
      <c r="AK171" s="114">
        <v>3</v>
      </c>
      <c r="AL171" s="114">
        <v>1</v>
      </c>
      <c r="AM171" s="116">
        <v>4.2</v>
      </c>
      <c r="AN171" s="179"/>
    </row>
    <row r="172" spans="1:40" ht="13.5" customHeight="1" x14ac:dyDescent="0.2">
      <c r="A172" s="266" t="str">
        <f>A148</f>
        <v>パートタイム・アルバイト・派遣（n = 310 ）　</v>
      </c>
      <c r="B172" s="101">
        <f t="shared" si="66"/>
        <v>310</v>
      </c>
      <c r="C172" s="117">
        <v>110</v>
      </c>
      <c r="D172" s="118">
        <v>84</v>
      </c>
      <c r="E172" s="118">
        <v>94</v>
      </c>
      <c r="F172" s="118">
        <v>71</v>
      </c>
      <c r="G172" s="118">
        <v>73</v>
      </c>
      <c r="H172" s="118">
        <v>77</v>
      </c>
      <c r="I172" s="118">
        <v>59</v>
      </c>
      <c r="J172" s="118">
        <v>46</v>
      </c>
      <c r="K172" s="118">
        <v>42</v>
      </c>
      <c r="L172" s="118">
        <v>45</v>
      </c>
      <c r="M172" s="118">
        <v>62</v>
      </c>
      <c r="N172" s="118">
        <v>40</v>
      </c>
      <c r="O172" s="118">
        <v>37</v>
      </c>
      <c r="P172" s="118">
        <v>29</v>
      </c>
      <c r="Q172" s="118">
        <v>25</v>
      </c>
      <c r="R172" s="118">
        <v>36</v>
      </c>
      <c r="S172" s="118">
        <v>24</v>
      </c>
      <c r="T172" s="118">
        <v>46</v>
      </c>
      <c r="U172" s="118">
        <v>26</v>
      </c>
      <c r="V172" s="118">
        <v>25</v>
      </c>
      <c r="W172" s="118">
        <v>15</v>
      </c>
      <c r="X172" s="118">
        <v>27</v>
      </c>
      <c r="Y172" s="118">
        <v>21</v>
      </c>
      <c r="Z172" s="118">
        <v>22</v>
      </c>
      <c r="AA172" s="118">
        <v>16</v>
      </c>
      <c r="AB172" s="118">
        <v>20</v>
      </c>
      <c r="AC172" s="118">
        <v>17</v>
      </c>
      <c r="AD172" s="118">
        <v>13</v>
      </c>
      <c r="AE172" s="118">
        <v>20</v>
      </c>
      <c r="AF172" s="118">
        <v>5</v>
      </c>
      <c r="AG172" s="118">
        <v>14</v>
      </c>
      <c r="AH172" s="118">
        <v>8</v>
      </c>
      <c r="AI172" s="118">
        <v>8</v>
      </c>
      <c r="AJ172" s="118">
        <v>5</v>
      </c>
      <c r="AK172" s="118">
        <v>8</v>
      </c>
      <c r="AL172" s="118">
        <v>6</v>
      </c>
      <c r="AM172" s="119">
        <v>9</v>
      </c>
      <c r="AN172" s="5">
        <f>SUM(C172:AM172)</f>
        <v>1285</v>
      </c>
    </row>
    <row r="173" spans="1:40" x14ac:dyDescent="0.2">
      <c r="A173" s="267"/>
      <c r="B173" s="102">
        <f t="shared" si="66"/>
        <v>100</v>
      </c>
      <c r="C173" s="113">
        <v>35.5</v>
      </c>
      <c r="D173" s="114">
        <v>27.1</v>
      </c>
      <c r="E173" s="114">
        <v>30.3</v>
      </c>
      <c r="F173" s="114">
        <v>22.9</v>
      </c>
      <c r="G173" s="114">
        <v>23.5</v>
      </c>
      <c r="H173" s="114">
        <v>24.8</v>
      </c>
      <c r="I173" s="114">
        <v>19</v>
      </c>
      <c r="J173" s="114">
        <v>14.8</v>
      </c>
      <c r="K173" s="114">
        <v>13.5</v>
      </c>
      <c r="L173" s="114">
        <v>14.5</v>
      </c>
      <c r="M173" s="114">
        <v>20</v>
      </c>
      <c r="N173" s="114">
        <v>12.9</v>
      </c>
      <c r="O173" s="114">
        <v>11.9</v>
      </c>
      <c r="P173" s="114">
        <v>9.4</v>
      </c>
      <c r="Q173" s="114">
        <v>8.1</v>
      </c>
      <c r="R173" s="114">
        <v>11.6</v>
      </c>
      <c r="S173" s="114">
        <v>7.7</v>
      </c>
      <c r="T173" s="114">
        <v>14.8</v>
      </c>
      <c r="U173" s="114">
        <v>8.4</v>
      </c>
      <c r="V173" s="114">
        <v>8.1</v>
      </c>
      <c r="W173" s="114">
        <v>4.8</v>
      </c>
      <c r="X173" s="114">
        <v>8.6999999999999993</v>
      </c>
      <c r="Y173" s="114">
        <v>6.8</v>
      </c>
      <c r="Z173" s="114">
        <v>7.1</v>
      </c>
      <c r="AA173" s="114">
        <v>5.2</v>
      </c>
      <c r="AB173" s="114">
        <v>6.5</v>
      </c>
      <c r="AC173" s="114">
        <v>5.5</v>
      </c>
      <c r="AD173" s="114">
        <v>4.2</v>
      </c>
      <c r="AE173" s="114">
        <v>6.5</v>
      </c>
      <c r="AF173" s="114">
        <v>1.6</v>
      </c>
      <c r="AG173" s="114">
        <v>4.5</v>
      </c>
      <c r="AH173" s="114">
        <v>2.6</v>
      </c>
      <c r="AI173" s="114">
        <v>2.6</v>
      </c>
      <c r="AJ173" s="114">
        <v>1.6</v>
      </c>
      <c r="AK173" s="114">
        <v>2.6</v>
      </c>
      <c r="AL173" s="114">
        <v>1.9</v>
      </c>
      <c r="AM173" s="116">
        <v>2.9</v>
      </c>
      <c r="AN173" s="179"/>
    </row>
    <row r="174" spans="1:40" ht="13.5" customHeight="1" x14ac:dyDescent="0.2">
      <c r="A174" s="270" t="str">
        <f>A150</f>
        <v>学生（n = 38 ）　</v>
      </c>
      <c r="B174" s="101">
        <f t="shared" si="66"/>
        <v>38</v>
      </c>
      <c r="C174" s="117">
        <v>14</v>
      </c>
      <c r="D174" s="118">
        <v>7</v>
      </c>
      <c r="E174" s="118">
        <v>11</v>
      </c>
      <c r="F174" s="118">
        <v>16</v>
      </c>
      <c r="G174" s="118">
        <v>18</v>
      </c>
      <c r="H174" s="118">
        <v>5</v>
      </c>
      <c r="I174" s="118">
        <v>10</v>
      </c>
      <c r="J174" s="118">
        <v>2</v>
      </c>
      <c r="K174" s="118">
        <v>5</v>
      </c>
      <c r="L174" s="118">
        <v>1</v>
      </c>
      <c r="M174" s="118">
        <v>5</v>
      </c>
      <c r="N174" s="118">
        <v>7</v>
      </c>
      <c r="O174" s="118">
        <v>4</v>
      </c>
      <c r="P174" s="118">
        <v>2</v>
      </c>
      <c r="Q174" s="118">
        <v>2</v>
      </c>
      <c r="R174" s="118">
        <v>4</v>
      </c>
      <c r="S174" s="118">
        <v>4</v>
      </c>
      <c r="T174" s="118">
        <v>6</v>
      </c>
      <c r="U174" s="118">
        <v>6</v>
      </c>
      <c r="V174" s="118">
        <v>1</v>
      </c>
      <c r="W174" s="118">
        <v>1</v>
      </c>
      <c r="X174" s="118">
        <v>4</v>
      </c>
      <c r="Y174" s="118">
        <v>1</v>
      </c>
      <c r="Z174" s="118">
        <v>3</v>
      </c>
      <c r="AA174" s="118">
        <v>2</v>
      </c>
      <c r="AB174" s="118">
        <v>2</v>
      </c>
      <c r="AC174" s="118">
        <v>1</v>
      </c>
      <c r="AD174" s="118">
        <v>3</v>
      </c>
      <c r="AE174" s="118">
        <v>1</v>
      </c>
      <c r="AF174" s="118">
        <v>0</v>
      </c>
      <c r="AG174" s="118">
        <v>0</v>
      </c>
      <c r="AH174" s="118">
        <v>1</v>
      </c>
      <c r="AI174" s="118">
        <v>1</v>
      </c>
      <c r="AJ174" s="118">
        <v>3</v>
      </c>
      <c r="AK174" s="118">
        <v>0</v>
      </c>
      <c r="AL174" s="118">
        <v>1</v>
      </c>
      <c r="AM174" s="119">
        <v>0</v>
      </c>
      <c r="AN174" s="5">
        <f>SUM(C174:AM174)</f>
        <v>154</v>
      </c>
    </row>
    <row r="175" spans="1:40" x14ac:dyDescent="0.2">
      <c r="A175" s="271"/>
      <c r="B175" s="102">
        <f t="shared" si="66"/>
        <v>100</v>
      </c>
      <c r="C175" s="113">
        <v>36.799999999999997</v>
      </c>
      <c r="D175" s="114">
        <v>18.399999999999999</v>
      </c>
      <c r="E175" s="114">
        <v>28.9</v>
      </c>
      <c r="F175" s="114">
        <v>42.1</v>
      </c>
      <c r="G175" s="114">
        <v>47.4</v>
      </c>
      <c r="H175" s="114">
        <v>13.2</v>
      </c>
      <c r="I175" s="114">
        <v>26.3</v>
      </c>
      <c r="J175" s="114">
        <v>5.3</v>
      </c>
      <c r="K175" s="114">
        <v>13.2</v>
      </c>
      <c r="L175" s="114">
        <v>2.6</v>
      </c>
      <c r="M175" s="114">
        <v>13.2</v>
      </c>
      <c r="N175" s="114">
        <v>18.399999999999999</v>
      </c>
      <c r="O175" s="114">
        <v>10.5</v>
      </c>
      <c r="P175" s="114">
        <v>5.3</v>
      </c>
      <c r="Q175" s="114">
        <v>5.3</v>
      </c>
      <c r="R175" s="114">
        <v>10.5</v>
      </c>
      <c r="S175" s="114">
        <v>10.5</v>
      </c>
      <c r="T175" s="114">
        <v>15.8</v>
      </c>
      <c r="U175" s="114">
        <v>15.8</v>
      </c>
      <c r="V175" s="114">
        <v>2.6</v>
      </c>
      <c r="W175" s="114">
        <v>2.6</v>
      </c>
      <c r="X175" s="114">
        <v>10.5</v>
      </c>
      <c r="Y175" s="114">
        <v>2.6</v>
      </c>
      <c r="Z175" s="114">
        <v>7.9</v>
      </c>
      <c r="AA175" s="114">
        <v>5.3</v>
      </c>
      <c r="AB175" s="114">
        <v>5.3</v>
      </c>
      <c r="AC175" s="114">
        <v>2.6</v>
      </c>
      <c r="AD175" s="114">
        <v>7.9</v>
      </c>
      <c r="AE175" s="114">
        <v>2.6</v>
      </c>
      <c r="AF175" s="114">
        <v>0</v>
      </c>
      <c r="AG175" s="114">
        <v>0</v>
      </c>
      <c r="AH175" s="114">
        <v>2.6</v>
      </c>
      <c r="AI175" s="114">
        <v>2.6</v>
      </c>
      <c r="AJ175" s="114">
        <v>7.9</v>
      </c>
      <c r="AK175" s="114">
        <v>0</v>
      </c>
      <c r="AL175" s="114">
        <v>2.6</v>
      </c>
      <c r="AM175" s="116">
        <v>0</v>
      </c>
      <c r="AN175" s="179"/>
    </row>
    <row r="176" spans="1:40" ht="13.5" customHeight="1" x14ac:dyDescent="0.2">
      <c r="A176" s="270" t="str">
        <f>A152</f>
        <v>家事従事（n = 165 ）　</v>
      </c>
      <c r="B176" s="101">
        <f t="shared" si="66"/>
        <v>165</v>
      </c>
      <c r="C176" s="117">
        <v>58</v>
      </c>
      <c r="D176" s="118">
        <v>55</v>
      </c>
      <c r="E176" s="118">
        <v>34</v>
      </c>
      <c r="F176" s="118">
        <v>46</v>
      </c>
      <c r="G176" s="118">
        <v>37</v>
      </c>
      <c r="H176" s="118">
        <v>49</v>
      </c>
      <c r="I176" s="118">
        <v>40</v>
      </c>
      <c r="J176" s="118">
        <v>28</v>
      </c>
      <c r="K176" s="118">
        <v>16</v>
      </c>
      <c r="L176" s="118">
        <v>24</v>
      </c>
      <c r="M176" s="118">
        <v>17</v>
      </c>
      <c r="N176" s="118">
        <v>17</v>
      </c>
      <c r="O176" s="118">
        <v>18</v>
      </c>
      <c r="P176" s="118">
        <v>14</v>
      </c>
      <c r="Q176" s="118">
        <v>16</v>
      </c>
      <c r="R176" s="118">
        <v>18</v>
      </c>
      <c r="S176" s="118">
        <v>13</v>
      </c>
      <c r="T176" s="118">
        <v>10</v>
      </c>
      <c r="U176" s="118">
        <v>18</v>
      </c>
      <c r="V176" s="118">
        <v>14</v>
      </c>
      <c r="W176" s="118">
        <v>10</v>
      </c>
      <c r="X176" s="118">
        <v>14</v>
      </c>
      <c r="Y176" s="118">
        <v>10</v>
      </c>
      <c r="Z176" s="118">
        <v>14</v>
      </c>
      <c r="AA176" s="118">
        <v>12</v>
      </c>
      <c r="AB176" s="118">
        <v>12</v>
      </c>
      <c r="AC176" s="118">
        <v>13</v>
      </c>
      <c r="AD176" s="118">
        <v>11</v>
      </c>
      <c r="AE176" s="118">
        <v>6</v>
      </c>
      <c r="AF176" s="118">
        <v>8</v>
      </c>
      <c r="AG176" s="118">
        <v>6</v>
      </c>
      <c r="AH176" s="118">
        <v>5</v>
      </c>
      <c r="AI176" s="118">
        <v>3</v>
      </c>
      <c r="AJ176" s="118">
        <v>5</v>
      </c>
      <c r="AK176" s="118">
        <v>6</v>
      </c>
      <c r="AL176" s="118">
        <v>0</v>
      </c>
      <c r="AM176" s="119">
        <v>10</v>
      </c>
      <c r="AN176" s="5">
        <f>SUM(C176:AM176)</f>
        <v>687</v>
      </c>
    </row>
    <row r="177" spans="1:40" x14ac:dyDescent="0.2">
      <c r="A177" s="271"/>
      <c r="B177" s="102">
        <f t="shared" si="66"/>
        <v>100</v>
      </c>
      <c r="C177" s="113">
        <v>35.200000000000003</v>
      </c>
      <c r="D177" s="114">
        <v>33.299999999999997</v>
      </c>
      <c r="E177" s="114">
        <v>20.6</v>
      </c>
      <c r="F177" s="114">
        <v>27.9</v>
      </c>
      <c r="G177" s="114">
        <v>22.4</v>
      </c>
      <c r="H177" s="114">
        <v>29.7</v>
      </c>
      <c r="I177" s="114">
        <v>24.2</v>
      </c>
      <c r="J177" s="114">
        <v>17</v>
      </c>
      <c r="K177" s="114">
        <v>9.6999999999999993</v>
      </c>
      <c r="L177" s="114">
        <v>14.5</v>
      </c>
      <c r="M177" s="114">
        <v>10.3</v>
      </c>
      <c r="N177" s="114">
        <v>10.3</v>
      </c>
      <c r="O177" s="114">
        <v>10.9</v>
      </c>
      <c r="P177" s="114">
        <v>8.5</v>
      </c>
      <c r="Q177" s="114">
        <v>9.6999999999999993</v>
      </c>
      <c r="R177" s="114">
        <v>10.9</v>
      </c>
      <c r="S177" s="114">
        <v>7.9</v>
      </c>
      <c r="T177" s="114">
        <v>6.1</v>
      </c>
      <c r="U177" s="114">
        <v>10.9</v>
      </c>
      <c r="V177" s="114">
        <v>8.5</v>
      </c>
      <c r="W177" s="114">
        <v>6.1</v>
      </c>
      <c r="X177" s="114">
        <v>8.5</v>
      </c>
      <c r="Y177" s="114">
        <v>6.1</v>
      </c>
      <c r="Z177" s="114">
        <v>8.5</v>
      </c>
      <c r="AA177" s="114">
        <v>7.3</v>
      </c>
      <c r="AB177" s="114">
        <v>7.3</v>
      </c>
      <c r="AC177" s="114">
        <v>7.9</v>
      </c>
      <c r="AD177" s="114">
        <v>6.7</v>
      </c>
      <c r="AE177" s="114">
        <v>3.6</v>
      </c>
      <c r="AF177" s="114">
        <v>4.8</v>
      </c>
      <c r="AG177" s="114">
        <v>3.6</v>
      </c>
      <c r="AH177" s="114">
        <v>3</v>
      </c>
      <c r="AI177" s="114">
        <v>1.8</v>
      </c>
      <c r="AJ177" s="114">
        <v>3</v>
      </c>
      <c r="AK177" s="114">
        <v>3.6</v>
      </c>
      <c r="AL177" s="114">
        <v>0</v>
      </c>
      <c r="AM177" s="116">
        <v>6.1</v>
      </c>
      <c r="AN177" s="179"/>
    </row>
    <row r="178" spans="1:40" ht="13.5" customHeight="1" x14ac:dyDescent="0.2">
      <c r="A178" s="270" t="str">
        <f>A154</f>
        <v>無職（n = 413 ）　</v>
      </c>
      <c r="B178" s="101">
        <f t="shared" si="66"/>
        <v>413</v>
      </c>
      <c r="C178" s="117">
        <v>169</v>
      </c>
      <c r="D178" s="118">
        <v>126</v>
      </c>
      <c r="E178" s="118">
        <v>53</v>
      </c>
      <c r="F178" s="118">
        <v>71</v>
      </c>
      <c r="G178" s="118">
        <v>72</v>
      </c>
      <c r="H178" s="118">
        <v>97</v>
      </c>
      <c r="I178" s="118">
        <v>72</v>
      </c>
      <c r="J178" s="118">
        <v>52</v>
      </c>
      <c r="K178" s="118">
        <v>52</v>
      </c>
      <c r="L178" s="118">
        <v>55</v>
      </c>
      <c r="M178" s="118">
        <v>31</v>
      </c>
      <c r="N178" s="118">
        <v>37</v>
      </c>
      <c r="O178" s="118">
        <v>39</v>
      </c>
      <c r="P178" s="118">
        <v>27</v>
      </c>
      <c r="Q178" s="118">
        <v>33</v>
      </c>
      <c r="R178" s="118">
        <v>39</v>
      </c>
      <c r="S178" s="118">
        <v>35</v>
      </c>
      <c r="T178" s="118">
        <v>11</v>
      </c>
      <c r="U178" s="118">
        <v>30</v>
      </c>
      <c r="V178" s="118">
        <v>32</v>
      </c>
      <c r="W178" s="118">
        <v>38</v>
      </c>
      <c r="X178" s="118">
        <v>26</v>
      </c>
      <c r="Y178" s="118">
        <v>37</v>
      </c>
      <c r="Z178" s="118">
        <v>29</v>
      </c>
      <c r="AA178" s="118">
        <v>35</v>
      </c>
      <c r="AB178" s="118">
        <v>35</v>
      </c>
      <c r="AC178" s="118">
        <v>29</v>
      </c>
      <c r="AD178" s="118">
        <v>23</v>
      </c>
      <c r="AE178" s="118">
        <v>12</v>
      </c>
      <c r="AF178" s="118">
        <v>14</v>
      </c>
      <c r="AG178" s="118">
        <v>19</v>
      </c>
      <c r="AH178" s="118">
        <v>10</v>
      </c>
      <c r="AI178" s="118">
        <v>7</v>
      </c>
      <c r="AJ178" s="118">
        <v>12</v>
      </c>
      <c r="AK178" s="118">
        <v>4</v>
      </c>
      <c r="AL178" s="118">
        <v>5</v>
      </c>
      <c r="AM178" s="119">
        <v>76</v>
      </c>
      <c r="AN178" s="5">
        <f>SUM(C178:AM178)</f>
        <v>1544</v>
      </c>
    </row>
    <row r="179" spans="1:40" x14ac:dyDescent="0.2">
      <c r="A179" s="271"/>
      <c r="B179" s="102">
        <f t="shared" si="66"/>
        <v>100</v>
      </c>
      <c r="C179" s="113">
        <v>40.9</v>
      </c>
      <c r="D179" s="114">
        <v>30.5</v>
      </c>
      <c r="E179" s="114">
        <v>12.8</v>
      </c>
      <c r="F179" s="114">
        <v>17.2</v>
      </c>
      <c r="G179" s="114">
        <v>17.399999999999999</v>
      </c>
      <c r="H179" s="114">
        <v>23.5</v>
      </c>
      <c r="I179" s="114">
        <v>17.399999999999999</v>
      </c>
      <c r="J179" s="114">
        <v>12.6</v>
      </c>
      <c r="K179" s="114">
        <v>12.6</v>
      </c>
      <c r="L179" s="114">
        <v>13.3</v>
      </c>
      <c r="M179" s="114">
        <v>7.5</v>
      </c>
      <c r="N179" s="114">
        <v>9</v>
      </c>
      <c r="O179" s="114">
        <v>9.4</v>
      </c>
      <c r="P179" s="114">
        <v>6.5</v>
      </c>
      <c r="Q179" s="114">
        <v>8</v>
      </c>
      <c r="R179" s="114">
        <v>9.4</v>
      </c>
      <c r="S179" s="114">
        <v>8.5</v>
      </c>
      <c r="T179" s="114">
        <v>2.7</v>
      </c>
      <c r="U179" s="114">
        <v>7.3</v>
      </c>
      <c r="V179" s="114">
        <v>7.7</v>
      </c>
      <c r="W179" s="114">
        <v>9.1999999999999993</v>
      </c>
      <c r="X179" s="114">
        <v>6.3</v>
      </c>
      <c r="Y179" s="114">
        <v>9</v>
      </c>
      <c r="Z179" s="114">
        <v>7</v>
      </c>
      <c r="AA179" s="114">
        <v>8.5</v>
      </c>
      <c r="AB179" s="114">
        <v>8.5</v>
      </c>
      <c r="AC179" s="114">
        <v>7</v>
      </c>
      <c r="AD179" s="114">
        <v>5.6</v>
      </c>
      <c r="AE179" s="114">
        <v>2.9</v>
      </c>
      <c r="AF179" s="114">
        <v>3.4</v>
      </c>
      <c r="AG179" s="114">
        <v>4.5999999999999996</v>
      </c>
      <c r="AH179" s="114">
        <v>2.4</v>
      </c>
      <c r="AI179" s="114">
        <v>1.7</v>
      </c>
      <c r="AJ179" s="114">
        <v>2.9</v>
      </c>
      <c r="AK179" s="114">
        <v>1</v>
      </c>
      <c r="AL179" s="114">
        <v>1.2</v>
      </c>
      <c r="AM179" s="116">
        <v>18.399999999999999</v>
      </c>
      <c r="AN179" s="179"/>
    </row>
    <row r="180" spans="1:40" x14ac:dyDescent="0.2">
      <c r="A180" s="270" t="str">
        <f>A156</f>
        <v>その他（n = 33 ）　</v>
      </c>
      <c r="B180" s="101">
        <f t="shared" si="66"/>
        <v>33</v>
      </c>
      <c r="C180" s="117">
        <v>13</v>
      </c>
      <c r="D180" s="118">
        <v>9</v>
      </c>
      <c r="E180" s="118">
        <v>11</v>
      </c>
      <c r="F180" s="118">
        <v>5</v>
      </c>
      <c r="G180" s="118">
        <v>7</v>
      </c>
      <c r="H180" s="118">
        <v>8</v>
      </c>
      <c r="I180" s="118">
        <v>7</v>
      </c>
      <c r="J180" s="118">
        <v>5</v>
      </c>
      <c r="K180" s="118">
        <v>5</v>
      </c>
      <c r="L180" s="118">
        <v>6</v>
      </c>
      <c r="M180" s="118">
        <v>5</v>
      </c>
      <c r="N180" s="118">
        <v>4</v>
      </c>
      <c r="O180" s="118">
        <v>5</v>
      </c>
      <c r="P180" s="118">
        <v>3</v>
      </c>
      <c r="Q180" s="118">
        <v>3</v>
      </c>
      <c r="R180" s="118">
        <v>5</v>
      </c>
      <c r="S180" s="118">
        <v>2</v>
      </c>
      <c r="T180" s="118">
        <v>2</v>
      </c>
      <c r="U180" s="118">
        <v>1</v>
      </c>
      <c r="V180" s="118">
        <v>3</v>
      </c>
      <c r="W180" s="118">
        <v>3</v>
      </c>
      <c r="X180" s="118">
        <v>3</v>
      </c>
      <c r="Y180" s="118">
        <v>3</v>
      </c>
      <c r="Z180" s="118">
        <v>3</v>
      </c>
      <c r="AA180" s="118">
        <v>2</v>
      </c>
      <c r="AB180" s="118">
        <v>1</v>
      </c>
      <c r="AC180" s="118">
        <v>0</v>
      </c>
      <c r="AD180" s="118">
        <v>2</v>
      </c>
      <c r="AE180" s="118">
        <v>1</v>
      </c>
      <c r="AF180" s="118">
        <v>0</v>
      </c>
      <c r="AG180" s="118">
        <v>1</v>
      </c>
      <c r="AH180" s="118">
        <v>2</v>
      </c>
      <c r="AI180" s="118">
        <v>1</v>
      </c>
      <c r="AJ180" s="118">
        <v>0</v>
      </c>
      <c r="AK180" s="118">
        <v>0</v>
      </c>
      <c r="AL180" s="118">
        <v>0</v>
      </c>
      <c r="AM180" s="119">
        <v>2</v>
      </c>
      <c r="AN180" s="5">
        <f>SUM(C180:AM180)</f>
        <v>133</v>
      </c>
    </row>
    <row r="181" spans="1:40" x14ac:dyDescent="0.2">
      <c r="A181" s="271"/>
      <c r="B181" s="102">
        <f t="shared" si="66"/>
        <v>100</v>
      </c>
      <c r="C181" s="113">
        <v>39.4</v>
      </c>
      <c r="D181" s="114">
        <v>27.3</v>
      </c>
      <c r="E181" s="114">
        <v>33.299999999999997</v>
      </c>
      <c r="F181" s="114">
        <v>15.2</v>
      </c>
      <c r="G181" s="114">
        <v>21.2</v>
      </c>
      <c r="H181" s="114">
        <v>24.2</v>
      </c>
      <c r="I181" s="114">
        <v>21.2</v>
      </c>
      <c r="J181" s="114">
        <v>15.2</v>
      </c>
      <c r="K181" s="114">
        <v>15.2</v>
      </c>
      <c r="L181" s="114">
        <v>18.2</v>
      </c>
      <c r="M181" s="114">
        <v>15.2</v>
      </c>
      <c r="N181" s="114">
        <v>12.1</v>
      </c>
      <c r="O181" s="114">
        <v>15.2</v>
      </c>
      <c r="P181" s="114">
        <v>9.1</v>
      </c>
      <c r="Q181" s="114">
        <v>9.1</v>
      </c>
      <c r="R181" s="114">
        <v>15.2</v>
      </c>
      <c r="S181" s="114">
        <v>6.1</v>
      </c>
      <c r="T181" s="114">
        <v>6.1</v>
      </c>
      <c r="U181" s="114">
        <v>3</v>
      </c>
      <c r="V181" s="114">
        <v>9.1</v>
      </c>
      <c r="W181" s="114">
        <v>9.1</v>
      </c>
      <c r="X181" s="114">
        <v>9.1</v>
      </c>
      <c r="Y181" s="114">
        <v>9.1</v>
      </c>
      <c r="Z181" s="114">
        <v>9.1</v>
      </c>
      <c r="AA181" s="114">
        <v>6.1</v>
      </c>
      <c r="AB181" s="114">
        <v>3</v>
      </c>
      <c r="AC181" s="114">
        <v>0</v>
      </c>
      <c r="AD181" s="114">
        <v>6.1</v>
      </c>
      <c r="AE181" s="114">
        <v>3</v>
      </c>
      <c r="AF181" s="114">
        <v>0</v>
      </c>
      <c r="AG181" s="114">
        <v>3</v>
      </c>
      <c r="AH181" s="114">
        <v>6.1</v>
      </c>
      <c r="AI181" s="114">
        <v>3</v>
      </c>
      <c r="AJ181" s="114">
        <v>0</v>
      </c>
      <c r="AK181" s="114">
        <v>0</v>
      </c>
      <c r="AL181" s="114">
        <v>0</v>
      </c>
      <c r="AM181" s="116">
        <v>6.1</v>
      </c>
      <c r="AN181" s="179"/>
    </row>
    <row r="182" spans="1:40" s="171" customFormat="1" x14ac:dyDescent="0.2">
      <c r="A182" s="172"/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3"/>
      <c r="AK182" s="173"/>
      <c r="AL182" s="173"/>
      <c r="AM182" s="173"/>
      <c r="AN182" s="170"/>
    </row>
    <row r="183" spans="1:40" x14ac:dyDescent="0.2">
      <c r="A183" s="24" t="s">
        <v>2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N183" s="179"/>
    </row>
    <row r="184" spans="1:40" ht="12.75" customHeight="1" x14ac:dyDescent="0.2">
      <c r="A184" s="6" t="s">
        <v>354</v>
      </c>
      <c r="B184" s="4"/>
      <c r="C184" s="25">
        <v>1</v>
      </c>
      <c r="D184" s="25">
        <v>2</v>
      </c>
      <c r="E184" s="25">
        <v>3</v>
      </c>
      <c r="F184" s="25">
        <v>4</v>
      </c>
      <c r="G184" s="25">
        <v>5</v>
      </c>
      <c r="H184" s="25">
        <v>6</v>
      </c>
      <c r="I184" s="25">
        <v>7</v>
      </c>
      <c r="J184" s="25">
        <v>8</v>
      </c>
      <c r="K184" s="25">
        <v>9</v>
      </c>
      <c r="L184" s="25">
        <v>10</v>
      </c>
    </row>
    <row r="185" spans="1:40" ht="32.4" x14ac:dyDescent="0.2">
      <c r="A185" s="10" t="str">
        <f>A137</f>
        <v>【職業別】</v>
      </c>
      <c r="B185" s="47" t="str">
        <f>B122</f>
        <v>調査数</v>
      </c>
      <c r="C185" s="48" t="str">
        <f t="shared" ref="C185:L185" si="67">C161</f>
        <v>高齢者福祉</v>
      </c>
      <c r="D185" s="49" t="str">
        <f t="shared" si="67"/>
        <v>防災対策</v>
      </c>
      <c r="E185" s="49" t="str">
        <f t="shared" si="67"/>
        <v>子育て支援</v>
      </c>
      <c r="F185" s="49" t="str">
        <f t="shared" si="67"/>
        <v>少子化対策</v>
      </c>
      <c r="G185" s="49" t="str">
        <f t="shared" si="67"/>
        <v>若者の県内定着</v>
      </c>
      <c r="H185" s="49" t="str">
        <f t="shared" si="67"/>
        <v>地域医療の確保</v>
      </c>
      <c r="I185" s="50" t="str">
        <f t="shared" si="67"/>
        <v>公共交通の充実</v>
      </c>
      <c r="J185" s="49" t="str">
        <f t="shared" si="67"/>
        <v>防犯・交通安全対策</v>
      </c>
      <c r="K185" s="50" t="str">
        <f t="shared" si="67"/>
        <v>道路整備・維持管理</v>
      </c>
      <c r="L185" s="51" t="str">
        <f t="shared" si="67"/>
        <v>消費者保護</v>
      </c>
    </row>
    <row r="186" spans="1:40" ht="12.75" customHeight="1" x14ac:dyDescent="0.2">
      <c r="A186" s="270" t="str">
        <f>A138</f>
        <v>全体（n = 1,699 ）　</v>
      </c>
      <c r="B186" s="101">
        <f t="shared" ref="B186:B205" si="68">B138</f>
        <v>1699</v>
      </c>
      <c r="C186" s="109">
        <f t="shared" ref="C186:L186" si="69">C162</f>
        <v>570</v>
      </c>
      <c r="D186" s="110">
        <f t="shared" si="69"/>
        <v>487</v>
      </c>
      <c r="E186" s="110">
        <f t="shared" si="69"/>
        <v>433</v>
      </c>
      <c r="F186" s="110">
        <f t="shared" si="69"/>
        <v>401</v>
      </c>
      <c r="G186" s="110">
        <f t="shared" si="69"/>
        <v>383</v>
      </c>
      <c r="H186" s="110">
        <f t="shared" si="69"/>
        <v>381</v>
      </c>
      <c r="I186" s="111">
        <f t="shared" si="69"/>
        <v>302</v>
      </c>
      <c r="J186" s="110">
        <f t="shared" si="69"/>
        <v>235</v>
      </c>
      <c r="K186" s="111">
        <f t="shared" si="69"/>
        <v>229</v>
      </c>
      <c r="L186" s="112">
        <f t="shared" si="69"/>
        <v>209</v>
      </c>
    </row>
    <row r="187" spans="1:40" ht="12.75" customHeight="1" x14ac:dyDescent="0.2">
      <c r="A187" s="271"/>
      <c r="B187" s="102">
        <f t="shared" si="68"/>
        <v>100</v>
      </c>
      <c r="C187" s="113">
        <f t="shared" ref="C187:L187" si="70">C163</f>
        <v>33.5</v>
      </c>
      <c r="D187" s="114">
        <f t="shared" si="70"/>
        <v>28.7</v>
      </c>
      <c r="E187" s="114">
        <f t="shared" si="70"/>
        <v>25.5</v>
      </c>
      <c r="F187" s="114">
        <f t="shared" si="70"/>
        <v>23.6</v>
      </c>
      <c r="G187" s="114">
        <f t="shared" si="70"/>
        <v>22.5</v>
      </c>
      <c r="H187" s="114">
        <f t="shared" si="70"/>
        <v>22.4</v>
      </c>
      <c r="I187" s="115">
        <f t="shared" si="70"/>
        <v>17.8</v>
      </c>
      <c r="J187" s="114">
        <f t="shared" si="70"/>
        <v>13.8</v>
      </c>
      <c r="K187" s="115">
        <f t="shared" si="70"/>
        <v>13.5</v>
      </c>
      <c r="L187" s="116">
        <f t="shared" si="70"/>
        <v>12.3</v>
      </c>
    </row>
    <row r="188" spans="1:40" ht="12.75" customHeight="1" x14ac:dyDescent="0.2">
      <c r="A188" s="270" t="str">
        <f>A140</f>
        <v>自営業（n = 123 ）　</v>
      </c>
      <c r="B188" s="101">
        <f t="shared" si="68"/>
        <v>123</v>
      </c>
      <c r="C188" s="117">
        <f t="shared" ref="C188:L188" si="71">C164</f>
        <v>33</v>
      </c>
      <c r="D188" s="118">
        <f t="shared" si="71"/>
        <v>37</v>
      </c>
      <c r="E188" s="118">
        <f t="shared" si="71"/>
        <v>16</v>
      </c>
      <c r="F188" s="118">
        <f t="shared" si="71"/>
        <v>23</v>
      </c>
      <c r="G188" s="118">
        <f t="shared" si="71"/>
        <v>26</v>
      </c>
      <c r="H188" s="118">
        <f t="shared" si="71"/>
        <v>22</v>
      </c>
      <c r="I188" s="128">
        <f t="shared" si="71"/>
        <v>10</v>
      </c>
      <c r="J188" s="118">
        <f t="shared" si="71"/>
        <v>18</v>
      </c>
      <c r="K188" s="128">
        <f t="shared" si="71"/>
        <v>21</v>
      </c>
      <c r="L188" s="119">
        <f t="shared" si="71"/>
        <v>15</v>
      </c>
    </row>
    <row r="189" spans="1:40" ht="13.5" customHeight="1" x14ac:dyDescent="0.2">
      <c r="A189" s="271"/>
      <c r="B189" s="102">
        <f t="shared" si="68"/>
        <v>100</v>
      </c>
      <c r="C189" s="113">
        <f t="shared" ref="C189:L189" si="72">C165</f>
        <v>26.8</v>
      </c>
      <c r="D189" s="114">
        <f t="shared" si="72"/>
        <v>30.1</v>
      </c>
      <c r="E189" s="114">
        <f t="shared" si="72"/>
        <v>13</v>
      </c>
      <c r="F189" s="114">
        <f t="shared" si="72"/>
        <v>18.7</v>
      </c>
      <c r="G189" s="114">
        <f t="shared" si="72"/>
        <v>21.1</v>
      </c>
      <c r="H189" s="114">
        <f t="shared" si="72"/>
        <v>17.899999999999999</v>
      </c>
      <c r="I189" s="115">
        <f t="shared" si="72"/>
        <v>8.1</v>
      </c>
      <c r="J189" s="114">
        <f t="shared" si="72"/>
        <v>14.6</v>
      </c>
      <c r="K189" s="115">
        <f t="shared" si="72"/>
        <v>17.100000000000001</v>
      </c>
      <c r="L189" s="116">
        <f t="shared" si="72"/>
        <v>12.2</v>
      </c>
    </row>
    <row r="190" spans="1:40" ht="13.5" customHeight="1" x14ac:dyDescent="0.2">
      <c r="A190" s="270" t="str">
        <f>A142</f>
        <v>自由業(※1)（n = 24 ）　</v>
      </c>
      <c r="B190" s="101">
        <f t="shared" si="68"/>
        <v>24</v>
      </c>
      <c r="C190" s="117">
        <f t="shared" ref="C190:L190" si="73">C166</f>
        <v>6</v>
      </c>
      <c r="D190" s="118">
        <f t="shared" si="73"/>
        <v>6</v>
      </c>
      <c r="E190" s="118">
        <f t="shared" si="73"/>
        <v>7</v>
      </c>
      <c r="F190" s="118">
        <f t="shared" si="73"/>
        <v>5</v>
      </c>
      <c r="G190" s="118">
        <f t="shared" si="73"/>
        <v>6</v>
      </c>
      <c r="H190" s="118">
        <f t="shared" si="73"/>
        <v>6</v>
      </c>
      <c r="I190" s="128">
        <f t="shared" si="73"/>
        <v>4</v>
      </c>
      <c r="J190" s="118">
        <f t="shared" si="73"/>
        <v>2</v>
      </c>
      <c r="K190" s="128">
        <f t="shared" si="73"/>
        <v>2</v>
      </c>
      <c r="L190" s="119">
        <f t="shared" si="73"/>
        <v>4</v>
      </c>
    </row>
    <row r="191" spans="1:40" ht="13.5" customHeight="1" x14ac:dyDescent="0.2">
      <c r="A191" s="271"/>
      <c r="B191" s="102">
        <f t="shared" si="68"/>
        <v>100</v>
      </c>
      <c r="C191" s="113">
        <f t="shared" ref="C191:L191" si="74">C167</f>
        <v>25</v>
      </c>
      <c r="D191" s="114">
        <f t="shared" si="74"/>
        <v>25</v>
      </c>
      <c r="E191" s="114">
        <f t="shared" si="74"/>
        <v>29.2</v>
      </c>
      <c r="F191" s="114">
        <f t="shared" si="74"/>
        <v>20.8</v>
      </c>
      <c r="G191" s="114">
        <f t="shared" si="74"/>
        <v>25</v>
      </c>
      <c r="H191" s="114">
        <f t="shared" si="74"/>
        <v>25</v>
      </c>
      <c r="I191" s="115">
        <f t="shared" si="74"/>
        <v>16.7</v>
      </c>
      <c r="J191" s="114">
        <f t="shared" si="74"/>
        <v>8.3000000000000007</v>
      </c>
      <c r="K191" s="115">
        <f t="shared" si="74"/>
        <v>8.3000000000000007</v>
      </c>
      <c r="L191" s="116">
        <f t="shared" si="74"/>
        <v>16.7</v>
      </c>
    </row>
    <row r="192" spans="1:40" ht="13.5" customHeight="1" x14ac:dyDescent="0.2">
      <c r="A192" s="270" t="str">
        <f>A144</f>
        <v>会社・団体役員（n = 161 ）　</v>
      </c>
      <c r="B192" s="101">
        <f t="shared" si="68"/>
        <v>161</v>
      </c>
      <c r="C192" s="117">
        <f t="shared" ref="C192:L192" si="75">C168</f>
        <v>53</v>
      </c>
      <c r="D192" s="118">
        <f t="shared" si="75"/>
        <v>48</v>
      </c>
      <c r="E192" s="118">
        <f t="shared" si="75"/>
        <v>60</v>
      </c>
      <c r="F192" s="118">
        <f t="shared" si="75"/>
        <v>50</v>
      </c>
      <c r="G192" s="118">
        <f t="shared" si="75"/>
        <v>34</v>
      </c>
      <c r="H192" s="118">
        <f t="shared" si="75"/>
        <v>31</v>
      </c>
      <c r="I192" s="128">
        <f t="shared" si="75"/>
        <v>22</v>
      </c>
      <c r="J192" s="118">
        <f t="shared" si="75"/>
        <v>27</v>
      </c>
      <c r="K192" s="128">
        <f t="shared" si="75"/>
        <v>23</v>
      </c>
      <c r="L192" s="119">
        <f t="shared" si="75"/>
        <v>19</v>
      </c>
    </row>
    <row r="193" spans="1:35" x14ac:dyDescent="0.2">
      <c r="A193" s="271"/>
      <c r="B193" s="102">
        <f t="shared" si="68"/>
        <v>100</v>
      </c>
      <c r="C193" s="113">
        <f t="shared" ref="C193:L193" si="76">C169</f>
        <v>32.9</v>
      </c>
      <c r="D193" s="114">
        <f t="shared" si="76"/>
        <v>29.8</v>
      </c>
      <c r="E193" s="114">
        <f t="shared" si="76"/>
        <v>37.299999999999997</v>
      </c>
      <c r="F193" s="114">
        <f t="shared" si="76"/>
        <v>31.1</v>
      </c>
      <c r="G193" s="114">
        <f t="shared" si="76"/>
        <v>21.1</v>
      </c>
      <c r="H193" s="114">
        <f t="shared" si="76"/>
        <v>19.3</v>
      </c>
      <c r="I193" s="115">
        <f t="shared" si="76"/>
        <v>13.7</v>
      </c>
      <c r="J193" s="114">
        <f t="shared" si="76"/>
        <v>16.8</v>
      </c>
      <c r="K193" s="115">
        <f t="shared" si="76"/>
        <v>14.3</v>
      </c>
      <c r="L193" s="116">
        <f t="shared" si="76"/>
        <v>11.8</v>
      </c>
    </row>
    <row r="194" spans="1:35" x14ac:dyDescent="0.2">
      <c r="A194" s="270" t="str">
        <f>A146</f>
        <v>正規の従業員・職員（n = 403 ）　</v>
      </c>
      <c r="B194" s="101">
        <f t="shared" si="68"/>
        <v>403</v>
      </c>
      <c r="C194" s="117">
        <f t="shared" ref="C194:L194" si="77">C170</f>
        <v>106</v>
      </c>
      <c r="D194" s="118">
        <f t="shared" si="77"/>
        <v>109</v>
      </c>
      <c r="E194" s="118">
        <f t="shared" si="77"/>
        <v>143</v>
      </c>
      <c r="F194" s="118">
        <f t="shared" si="77"/>
        <v>111</v>
      </c>
      <c r="G194" s="118">
        <f t="shared" si="77"/>
        <v>103</v>
      </c>
      <c r="H194" s="118">
        <f t="shared" si="77"/>
        <v>82</v>
      </c>
      <c r="I194" s="128">
        <f t="shared" si="77"/>
        <v>72</v>
      </c>
      <c r="J194" s="118">
        <f t="shared" si="77"/>
        <v>52</v>
      </c>
      <c r="K194" s="128">
        <f t="shared" si="77"/>
        <v>59</v>
      </c>
      <c r="L194" s="119">
        <f t="shared" si="77"/>
        <v>39</v>
      </c>
    </row>
    <row r="195" spans="1:35" x14ac:dyDescent="0.2">
      <c r="A195" s="271"/>
      <c r="B195" s="102">
        <f t="shared" si="68"/>
        <v>100</v>
      </c>
      <c r="C195" s="113">
        <f t="shared" ref="C195:L195" si="78">C171</f>
        <v>26.3</v>
      </c>
      <c r="D195" s="114">
        <f t="shared" si="78"/>
        <v>27</v>
      </c>
      <c r="E195" s="114">
        <f t="shared" si="78"/>
        <v>35.5</v>
      </c>
      <c r="F195" s="114">
        <f t="shared" si="78"/>
        <v>27.5</v>
      </c>
      <c r="G195" s="114">
        <f t="shared" si="78"/>
        <v>25.6</v>
      </c>
      <c r="H195" s="114">
        <f t="shared" si="78"/>
        <v>20.3</v>
      </c>
      <c r="I195" s="115">
        <f t="shared" si="78"/>
        <v>17.899999999999999</v>
      </c>
      <c r="J195" s="114">
        <f t="shared" si="78"/>
        <v>12.9</v>
      </c>
      <c r="K195" s="115">
        <f t="shared" si="78"/>
        <v>14.6</v>
      </c>
      <c r="L195" s="116">
        <f t="shared" si="78"/>
        <v>9.6999999999999993</v>
      </c>
    </row>
    <row r="196" spans="1:35" ht="13.5" customHeight="1" x14ac:dyDescent="0.2">
      <c r="A196" s="270" t="str">
        <f>A148</f>
        <v>パートタイム・アルバイト・派遣（n = 310 ）　</v>
      </c>
      <c r="B196" s="101">
        <f t="shared" si="68"/>
        <v>310</v>
      </c>
      <c r="C196" s="117">
        <f t="shared" ref="C196:L196" si="79">C172</f>
        <v>110</v>
      </c>
      <c r="D196" s="118">
        <f t="shared" si="79"/>
        <v>84</v>
      </c>
      <c r="E196" s="118">
        <f t="shared" si="79"/>
        <v>94</v>
      </c>
      <c r="F196" s="118">
        <f t="shared" si="79"/>
        <v>71</v>
      </c>
      <c r="G196" s="118">
        <f t="shared" si="79"/>
        <v>73</v>
      </c>
      <c r="H196" s="118">
        <f t="shared" si="79"/>
        <v>77</v>
      </c>
      <c r="I196" s="128">
        <f t="shared" si="79"/>
        <v>59</v>
      </c>
      <c r="J196" s="118">
        <f t="shared" si="79"/>
        <v>46</v>
      </c>
      <c r="K196" s="128">
        <f t="shared" si="79"/>
        <v>42</v>
      </c>
      <c r="L196" s="119">
        <f t="shared" si="79"/>
        <v>45</v>
      </c>
    </row>
    <row r="197" spans="1:35" ht="13.5" customHeight="1" x14ac:dyDescent="0.2">
      <c r="A197" s="271"/>
      <c r="B197" s="102">
        <f t="shared" si="68"/>
        <v>100</v>
      </c>
      <c r="C197" s="113">
        <f t="shared" ref="C197:L197" si="80">C173</f>
        <v>35.5</v>
      </c>
      <c r="D197" s="114">
        <f t="shared" si="80"/>
        <v>27.1</v>
      </c>
      <c r="E197" s="114">
        <f t="shared" si="80"/>
        <v>30.3</v>
      </c>
      <c r="F197" s="114">
        <f t="shared" si="80"/>
        <v>22.9</v>
      </c>
      <c r="G197" s="114">
        <f t="shared" si="80"/>
        <v>23.5</v>
      </c>
      <c r="H197" s="114">
        <f t="shared" si="80"/>
        <v>24.8</v>
      </c>
      <c r="I197" s="115">
        <f t="shared" si="80"/>
        <v>19</v>
      </c>
      <c r="J197" s="114">
        <f t="shared" si="80"/>
        <v>14.8</v>
      </c>
      <c r="K197" s="115">
        <f t="shared" si="80"/>
        <v>13.5</v>
      </c>
      <c r="L197" s="116">
        <f t="shared" si="80"/>
        <v>14.5</v>
      </c>
    </row>
    <row r="198" spans="1:35" ht="13.5" customHeight="1" x14ac:dyDescent="0.2">
      <c r="A198" s="270" t="str">
        <f>A150</f>
        <v>学生（n = 38 ）　</v>
      </c>
      <c r="B198" s="101">
        <f t="shared" si="68"/>
        <v>38</v>
      </c>
      <c r="C198" s="117">
        <f t="shared" ref="C198:L198" si="81">C174</f>
        <v>14</v>
      </c>
      <c r="D198" s="118">
        <f t="shared" si="81"/>
        <v>7</v>
      </c>
      <c r="E198" s="118">
        <f t="shared" si="81"/>
        <v>11</v>
      </c>
      <c r="F198" s="118">
        <f t="shared" si="81"/>
        <v>16</v>
      </c>
      <c r="G198" s="118">
        <f t="shared" si="81"/>
        <v>18</v>
      </c>
      <c r="H198" s="118">
        <f t="shared" si="81"/>
        <v>5</v>
      </c>
      <c r="I198" s="128">
        <f t="shared" si="81"/>
        <v>10</v>
      </c>
      <c r="J198" s="118">
        <f t="shared" si="81"/>
        <v>2</v>
      </c>
      <c r="K198" s="128">
        <f t="shared" si="81"/>
        <v>5</v>
      </c>
      <c r="L198" s="119">
        <f t="shared" si="81"/>
        <v>1</v>
      </c>
    </row>
    <row r="199" spans="1:35" ht="13.5" customHeight="1" x14ac:dyDescent="0.2">
      <c r="A199" s="271"/>
      <c r="B199" s="102">
        <f t="shared" si="68"/>
        <v>100</v>
      </c>
      <c r="C199" s="113">
        <f t="shared" ref="C199:L199" si="82">C175</f>
        <v>36.799999999999997</v>
      </c>
      <c r="D199" s="114">
        <f t="shared" si="82"/>
        <v>18.399999999999999</v>
      </c>
      <c r="E199" s="114">
        <f t="shared" si="82"/>
        <v>28.9</v>
      </c>
      <c r="F199" s="114">
        <f t="shared" si="82"/>
        <v>42.1</v>
      </c>
      <c r="G199" s="114">
        <f t="shared" si="82"/>
        <v>47.4</v>
      </c>
      <c r="H199" s="114">
        <f t="shared" si="82"/>
        <v>13.2</v>
      </c>
      <c r="I199" s="115">
        <f t="shared" si="82"/>
        <v>26.3</v>
      </c>
      <c r="J199" s="114">
        <f t="shared" si="82"/>
        <v>5.3</v>
      </c>
      <c r="K199" s="115">
        <f t="shared" si="82"/>
        <v>13.2</v>
      </c>
      <c r="L199" s="116">
        <f t="shared" si="82"/>
        <v>2.6</v>
      </c>
    </row>
    <row r="200" spans="1:35" ht="13.5" customHeight="1" x14ac:dyDescent="0.2">
      <c r="A200" s="270" t="str">
        <f>A152</f>
        <v>家事従事（n = 165 ）　</v>
      </c>
      <c r="B200" s="101">
        <f t="shared" si="68"/>
        <v>165</v>
      </c>
      <c r="C200" s="117">
        <f t="shared" ref="C200:L200" si="83">C176</f>
        <v>58</v>
      </c>
      <c r="D200" s="118">
        <f t="shared" si="83"/>
        <v>55</v>
      </c>
      <c r="E200" s="118">
        <f t="shared" si="83"/>
        <v>34</v>
      </c>
      <c r="F200" s="118">
        <f t="shared" si="83"/>
        <v>46</v>
      </c>
      <c r="G200" s="118">
        <f t="shared" si="83"/>
        <v>37</v>
      </c>
      <c r="H200" s="118">
        <f t="shared" si="83"/>
        <v>49</v>
      </c>
      <c r="I200" s="128">
        <f t="shared" si="83"/>
        <v>40</v>
      </c>
      <c r="J200" s="118">
        <f t="shared" si="83"/>
        <v>28</v>
      </c>
      <c r="K200" s="128">
        <f t="shared" si="83"/>
        <v>16</v>
      </c>
      <c r="L200" s="119">
        <f t="shared" si="83"/>
        <v>24</v>
      </c>
    </row>
    <row r="201" spans="1:35" ht="13.5" customHeight="1" x14ac:dyDescent="0.2">
      <c r="A201" s="271"/>
      <c r="B201" s="102">
        <f t="shared" si="68"/>
        <v>100</v>
      </c>
      <c r="C201" s="113">
        <f t="shared" ref="C201:L201" si="84">C177</f>
        <v>35.200000000000003</v>
      </c>
      <c r="D201" s="114">
        <f t="shared" si="84"/>
        <v>33.299999999999997</v>
      </c>
      <c r="E201" s="114">
        <f t="shared" si="84"/>
        <v>20.6</v>
      </c>
      <c r="F201" s="114">
        <f t="shared" si="84"/>
        <v>27.9</v>
      </c>
      <c r="G201" s="114">
        <f t="shared" si="84"/>
        <v>22.4</v>
      </c>
      <c r="H201" s="114">
        <f t="shared" si="84"/>
        <v>29.7</v>
      </c>
      <c r="I201" s="115">
        <f t="shared" si="84"/>
        <v>24.2</v>
      </c>
      <c r="J201" s="114">
        <f t="shared" si="84"/>
        <v>17</v>
      </c>
      <c r="K201" s="115">
        <f t="shared" si="84"/>
        <v>9.6999999999999993</v>
      </c>
      <c r="L201" s="116">
        <f t="shared" si="84"/>
        <v>14.5</v>
      </c>
    </row>
    <row r="202" spans="1:35" ht="13.5" customHeight="1" x14ac:dyDescent="0.2">
      <c r="A202" s="270" t="str">
        <f>A154</f>
        <v>無職（n = 413 ）　</v>
      </c>
      <c r="B202" s="101">
        <f t="shared" si="68"/>
        <v>413</v>
      </c>
      <c r="C202" s="117">
        <f t="shared" ref="C202:L202" si="85">C178</f>
        <v>169</v>
      </c>
      <c r="D202" s="118">
        <f t="shared" si="85"/>
        <v>126</v>
      </c>
      <c r="E202" s="118">
        <f t="shared" si="85"/>
        <v>53</v>
      </c>
      <c r="F202" s="118">
        <f t="shared" si="85"/>
        <v>71</v>
      </c>
      <c r="G202" s="118">
        <f t="shared" si="85"/>
        <v>72</v>
      </c>
      <c r="H202" s="118">
        <f t="shared" si="85"/>
        <v>97</v>
      </c>
      <c r="I202" s="128">
        <f t="shared" si="85"/>
        <v>72</v>
      </c>
      <c r="J202" s="118">
        <f t="shared" si="85"/>
        <v>52</v>
      </c>
      <c r="K202" s="128">
        <f t="shared" si="85"/>
        <v>52</v>
      </c>
      <c r="L202" s="119">
        <f t="shared" si="85"/>
        <v>55</v>
      </c>
    </row>
    <row r="203" spans="1:35" x14ac:dyDescent="0.2">
      <c r="A203" s="271"/>
      <c r="B203" s="102">
        <f t="shared" si="68"/>
        <v>100</v>
      </c>
      <c r="C203" s="113">
        <f t="shared" ref="C203:L203" si="86">C179</f>
        <v>40.9</v>
      </c>
      <c r="D203" s="114">
        <f t="shared" si="86"/>
        <v>30.5</v>
      </c>
      <c r="E203" s="114">
        <f t="shared" si="86"/>
        <v>12.8</v>
      </c>
      <c r="F203" s="114">
        <f t="shared" si="86"/>
        <v>17.2</v>
      </c>
      <c r="G203" s="114">
        <f t="shared" si="86"/>
        <v>17.399999999999999</v>
      </c>
      <c r="H203" s="114">
        <f t="shared" si="86"/>
        <v>23.5</v>
      </c>
      <c r="I203" s="115">
        <f t="shared" si="86"/>
        <v>17.399999999999999</v>
      </c>
      <c r="J203" s="114">
        <f t="shared" si="86"/>
        <v>12.6</v>
      </c>
      <c r="K203" s="115">
        <f t="shared" si="86"/>
        <v>12.6</v>
      </c>
      <c r="L203" s="116">
        <f t="shared" si="86"/>
        <v>13.3</v>
      </c>
    </row>
    <row r="204" spans="1:35" x14ac:dyDescent="0.2">
      <c r="A204" s="270" t="str">
        <f>A156</f>
        <v>その他（n = 33 ）　</v>
      </c>
      <c r="B204" s="101">
        <f t="shared" si="68"/>
        <v>33</v>
      </c>
      <c r="C204" s="117">
        <f t="shared" ref="C204:L204" si="87">C180</f>
        <v>13</v>
      </c>
      <c r="D204" s="118">
        <f t="shared" si="87"/>
        <v>9</v>
      </c>
      <c r="E204" s="118">
        <f t="shared" si="87"/>
        <v>11</v>
      </c>
      <c r="F204" s="118">
        <f t="shared" si="87"/>
        <v>5</v>
      </c>
      <c r="G204" s="118">
        <f t="shared" si="87"/>
        <v>7</v>
      </c>
      <c r="H204" s="118">
        <f t="shared" si="87"/>
        <v>8</v>
      </c>
      <c r="I204" s="128">
        <f t="shared" si="87"/>
        <v>7</v>
      </c>
      <c r="J204" s="118">
        <f t="shared" si="87"/>
        <v>5</v>
      </c>
      <c r="K204" s="128">
        <f t="shared" si="87"/>
        <v>5</v>
      </c>
      <c r="L204" s="119">
        <f t="shared" si="87"/>
        <v>6</v>
      </c>
    </row>
    <row r="205" spans="1:35" x14ac:dyDescent="0.2">
      <c r="A205" s="271"/>
      <c r="B205" s="102">
        <f t="shared" si="68"/>
        <v>100</v>
      </c>
      <c r="C205" s="113">
        <f t="shared" ref="C205:L205" si="88">C181</f>
        <v>39.4</v>
      </c>
      <c r="D205" s="114">
        <f t="shared" si="88"/>
        <v>27.3</v>
      </c>
      <c r="E205" s="114">
        <f t="shared" si="88"/>
        <v>33.299999999999997</v>
      </c>
      <c r="F205" s="114">
        <f t="shared" si="88"/>
        <v>15.2</v>
      </c>
      <c r="G205" s="114">
        <f t="shared" si="88"/>
        <v>21.2</v>
      </c>
      <c r="H205" s="114">
        <f t="shared" si="88"/>
        <v>24.2</v>
      </c>
      <c r="I205" s="115">
        <f t="shared" si="88"/>
        <v>21.2</v>
      </c>
      <c r="J205" s="114">
        <f t="shared" si="88"/>
        <v>15.2</v>
      </c>
      <c r="K205" s="115">
        <f t="shared" si="88"/>
        <v>15.2</v>
      </c>
      <c r="L205" s="116">
        <f t="shared" si="88"/>
        <v>18.2</v>
      </c>
    </row>
    <row r="206" spans="1:35" x14ac:dyDescent="0.2">
      <c r="A206" s="247" t="s">
        <v>2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</row>
    <row r="207" spans="1:35" ht="12.75" customHeight="1" x14ac:dyDescent="0.2">
      <c r="A207" s="246" t="s">
        <v>357</v>
      </c>
      <c r="B207" s="4"/>
      <c r="C207" s="25">
        <v>1</v>
      </c>
      <c r="D207" s="25">
        <v>2</v>
      </c>
      <c r="E207" s="25">
        <v>3</v>
      </c>
      <c r="F207" s="25">
        <v>4</v>
      </c>
      <c r="G207" s="25">
        <v>5</v>
      </c>
      <c r="H207" s="25">
        <v>6</v>
      </c>
      <c r="I207" s="25">
        <v>7</v>
      </c>
      <c r="J207" s="25">
        <v>8</v>
      </c>
      <c r="K207" s="25">
        <v>9</v>
      </c>
      <c r="L207" s="25">
        <v>10</v>
      </c>
      <c r="O207" s="160">
        <v>1</v>
      </c>
      <c r="P207" s="160">
        <v>2</v>
      </c>
      <c r="Q207" s="160">
        <v>3</v>
      </c>
      <c r="R207" s="160">
        <v>4</v>
      </c>
      <c r="S207" s="160">
        <v>5</v>
      </c>
      <c r="T207" s="160">
        <v>6</v>
      </c>
      <c r="U207" s="160">
        <v>7</v>
      </c>
      <c r="V207" s="160">
        <v>8</v>
      </c>
      <c r="W207" s="160">
        <v>9</v>
      </c>
      <c r="X207" s="160">
        <v>10</v>
      </c>
    </row>
    <row r="208" spans="1:35" ht="33.75" customHeight="1" x14ac:dyDescent="0.2">
      <c r="A208" s="10" t="str">
        <f t="shared" ref="A208:L208" si="89">A185</f>
        <v>【職業別】</v>
      </c>
      <c r="B208" s="47" t="str">
        <f t="shared" si="89"/>
        <v>調査数</v>
      </c>
      <c r="C208" s="48" t="str">
        <f t="shared" si="89"/>
        <v>高齢者福祉</v>
      </c>
      <c r="D208" s="49" t="str">
        <f t="shared" si="89"/>
        <v>防災対策</v>
      </c>
      <c r="E208" s="49" t="str">
        <f t="shared" si="89"/>
        <v>子育て支援</v>
      </c>
      <c r="F208" s="49" t="str">
        <f t="shared" si="89"/>
        <v>少子化対策</v>
      </c>
      <c r="G208" s="49" t="str">
        <f t="shared" si="89"/>
        <v>若者の県内定着</v>
      </c>
      <c r="H208" s="49" t="str">
        <f t="shared" si="89"/>
        <v>地域医療の確保</v>
      </c>
      <c r="I208" s="50" t="str">
        <f t="shared" si="89"/>
        <v>公共交通の充実</v>
      </c>
      <c r="J208" s="49" t="str">
        <f t="shared" si="89"/>
        <v>防犯・交通安全対策</v>
      </c>
      <c r="K208" s="50" t="str">
        <f t="shared" si="89"/>
        <v>道路整備・維持管理</v>
      </c>
      <c r="L208" s="51" t="str">
        <f t="shared" si="89"/>
        <v>消費者保護</v>
      </c>
      <c r="M208" s="238" t="s">
        <v>32</v>
      </c>
      <c r="N208" s="10" t="str">
        <f>A208</f>
        <v>【職業別】</v>
      </c>
      <c r="O208" s="48" t="str">
        <f t="shared" ref="O208:X208" si="90">C208</f>
        <v>高齢者福祉</v>
      </c>
      <c r="P208" s="49" t="str">
        <f t="shared" si="90"/>
        <v>防災対策</v>
      </c>
      <c r="Q208" s="49" t="str">
        <f t="shared" si="90"/>
        <v>子育て支援</v>
      </c>
      <c r="R208" s="49" t="str">
        <f t="shared" si="90"/>
        <v>少子化対策</v>
      </c>
      <c r="S208" s="245" t="str">
        <f t="shared" si="90"/>
        <v>若者の県内定着</v>
      </c>
      <c r="T208" s="94" t="str">
        <f t="shared" si="90"/>
        <v>地域医療の確保</v>
      </c>
      <c r="U208" s="49" t="str">
        <f t="shared" si="90"/>
        <v>公共交通の充実</v>
      </c>
      <c r="V208" s="49" t="str">
        <f t="shared" si="90"/>
        <v>防犯・交通安全対策</v>
      </c>
      <c r="W208" s="50" t="str">
        <f t="shared" si="90"/>
        <v>道路整備・維持管理</v>
      </c>
      <c r="X208" s="51" t="str">
        <f t="shared" si="90"/>
        <v>消費者保護</v>
      </c>
    </row>
    <row r="209" spans="1:24" ht="12.75" customHeight="1" x14ac:dyDescent="0.2">
      <c r="A209" s="270" t="str">
        <f>'問10-2M（表）'!A209</f>
        <v>全体（n = 1,699 ）　</v>
      </c>
      <c r="B209" s="101">
        <f t="shared" ref="B209:L209" si="91">B186</f>
        <v>1699</v>
      </c>
      <c r="C209" s="109">
        <f t="shared" si="91"/>
        <v>570</v>
      </c>
      <c r="D209" s="110">
        <f t="shared" si="91"/>
        <v>487</v>
      </c>
      <c r="E209" s="110">
        <f t="shared" si="91"/>
        <v>433</v>
      </c>
      <c r="F209" s="110">
        <f t="shared" si="91"/>
        <v>401</v>
      </c>
      <c r="G209" s="110">
        <f t="shared" si="91"/>
        <v>383</v>
      </c>
      <c r="H209" s="110">
        <f t="shared" si="91"/>
        <v>381</v>
      </c>
      <c r="I209" s="111">
        <f t="shared" si="91"/>
        <v>302</v>
      </c>
      <c r="J209" s="110">
        <f t="shared" si="91"/>
        <v>235</v>
      </c>
      <c r="K209" s="111">
        <f t="shared" si="91"/>
        <v>229</v>
      </c>
      <c r="L209" s="112">
        <f t="shared" si="91"/>
        <v>209</v>
      </c>
      <c r="M209" s="21"/>
      <c r="N209" s="81" t="str">
        <f>A211</f>
        <v>自営業（n = 123 ）　</v>
      </c>
      <c r="O209" s="72">
        <f t="shared" ref="O209:X209" si="92">C212</f>
        <v>26.8</v>
      </c>
      <c r="P209" s="73">
        <f t="shared" si="92"/>
        <v>30.1</v>
      </c>
      <c r="Q209" s="73">
        <f t="shared" si="92"/>
        <v>13</v>
      </c>
      <c r="R209" s="73">
        <f t="shared" si="92"/>
        <v>18.7</v>
      </c>
      <c r="S209" s="244">
        <f t="shared" si="92"/>
        <v>21.1</v>
      </c>
      <c r="T209" s="96">
        <f t="shared" si="92"/>
        <v>17.899999999999999</v>
      </c>
      <c r="U209" s="73">
        <f t="shared" si="92"/>
        <v>8.1</v>
      </c>
      <c r="V209" s="73">
        <f t="shared" si="92"/>
        <v>14.6</v>
      </c>
      <c r="W209" s="74">
        <f t="shared" si="92"/>
        <v>17.100000000000001</v>
      </c>
      <c r="X209" s="75">
        <f t="shared" si="92"/>
        <v>12.2</v>
      </c>
    </row>
    <row r="210" spans="1:24" ht="12.75" customHeight="1" x14ac:dyDescent="0.2">
      <c r="A210" s="271"/>
      <c r="B210" s="102">
        <f t="shared" ref="B210:L210" si="93">B187</f>
        <v>100</v>
      </c>
      <c r="C210" s="113">
        <f t="shared" si="93"/>
        <v>33.5</v>
      </c>
      <c r="D210" s="114">
        <f t="shared" si="93"/>
        <v>28.7</v>
      </c>
      <c r="E210" s="114">
        <f t="shared" si="93"/>
        <v>25.5</v>
      </c>
      <c r="F210" s="114">
        <f t="shared" si="93"/>
        <v>23.6</v>
      </c>
      <c r="G210" s="114">
        <f t="shared" si="93"/>
        <v>22.5</v>
      </c>
      <c r="H210" s="114">
        <f t="shared" si="93"/>
        <v>22.4</v>
      </c>
      <c r="I210" s="115">
        <f t="shared" si="93"/>
        <v>17.8</v>
      </c>
      <c r="J210" s="114">
        <f t="shared" si="93"/>
        <v>13.8</v>
      </c>
      <c r="K210" s="115">
        <f t="shared" si="93"/>
        <v>13.5</v>
      </c>
      <c r="L210" s="116">
        <f t="shared" si="93"/>
        <v>12.3</v>
      </c>
      <c r="M210" s="21"/>
      <c r="N210" s="83" t="str">
        <f>A213</f>
        <v>会社・団体役員（n = 161 ）　</v>
      </c>
      <c r="O210" s="76">
        <f t="shared" ref="O210:X210" si="94">C214</f>
        <v>32.9</v>
      </c>
      <c r="P210" s="77">
        <f t="shared" si="94"/>
        <v>29.8</v>
      </c>
      <c r="Q210" s="77">
        <f t="shared" si="94"/>
        <v>37.299999999999997</v>
      </c>
      <c r="R210" s="77">
        <f t="shared" si="94"/>
        <v>31.1</v>
      </c>
      <c r="S210" s="243">
        <f t="shared" si="94"/>
        <v>21.1</v>
      </c>
      <c r="T210" s="97">
        <f t="shared" si="94"/>
        <v>19.3</v>
      </c>
      <c r="U210" s="77">
        <f t="shared" si="94"/>
        <v>13.7</v>
      </c>
      <c r="V210" s="77">
        <f t="shared" si="94"/>
        <v>16.8</v>
      </c>
      <c r="W210" s="78">
        <f t="shared" si="94"/>
        <v>14.3</v>
      </c>
      <c r="X210" s="79">
        <f t="shared" si="94"/>
        <v>11.8</v>
      </c>
    </row>
    <row r="211" spans="1:24" ht="13.5" customHeight="1" x14ac:dyDescent="0.2">
      <c r="A211" s="270" t="str">
        <f>'問10-2M（表）'!A211</f>
        <v>自営業（n = 123 ）　</v>
      </c>
      <c r="B211" s="101">
        <f t="shared" ref="B211:L211" si="95">B188</f>
        <v>123</v>
      </c>
      <c r="C211" s="117">
        <f t="shared" si="95"/>
        <v>33</v>
      </c>
      <c r="D211" s="118">
        <f t="shared" si="95"/>
        <v>37</v>
      </c>
      <c r="E211" s="118">
        <f t="shared" si="95"/>
        <v>16</v>
      </c>
      <c r="F211" s="118">
        <f t="shared" si="95"/>
        <v>23</v>
      </c>
      <c r="G211" s="118">
        <f t="shared" si="95"/>
        <v>26</v>
      </c>
      <c r="H211" s="118">
        <f t="shared" si="95"/>
        <v>22</v>
      </c>
      <c r="I211" s="128">
        <f t="shared" si="95"/>
        <v>10</v>
      </c>
      <c r="J211" s="118">
        <f t="shared" si="95"/>
        <v>18</v>
      </c>
      <c r="K211" s="128">
        <f t="shared" si="95"/>
        <v>21</v>
      </c>
      <c r="L211" s="119">
        <f t="shared" si="95"/>
        <v>15</v>
      </c>
      <c r="M211" s="21"/>
      <c r="N211" s="83" t="str">
        <f>A215</f>
        <v>正規の従業員・職員（n = 403 ）　</v>
      </c>
      <c r="O211" s="76">
        <f t="shared" ref="O211:X211" si="96">C216</f>
        <v>26.3</v>
      </c>
      <c r="P211" s="77">
        <f t="shared" si="96"/>
        <v>27</v>
      </c>
      <c r="Q211" s="77">
        <f t="shared" si="96"/>
        <v>35.5</v>
      </c>
      <c r="R211" s="77">
        <f t="shared" si="96"/>
        <v>27.5</v>
      </c>
      <c r="S211" s="243">
        <f t="shared" si="96"/>
        <v>25.6</v>
      </c>
      <c r="T211" s="97">
        <f t="shared" si="96"/>
        <v>20.3</v>
      </c>
      <c r="U211" s="77">
        <f t="shared" si="96"/>
        <v>17.899999999999999</v>
      </c>
      <c r="V211" s="77">
        <f t="shared" si="96"/>
        <v>12.9</v>
      </c>
      <c r="W211" s="78">
        <f t="shared" si="96"/>
        <v>14.6</v>
      </c>
      <c r="X211" s="79">
        <f t="shared" si="96"/>
        <v>9.6999999999999993</v>
      </c>
    </row>
    <row r="212" spans="1:24" ht="13.5" customHeight="1" x14ac:dyDescent="0.2">
      <c r="A212" s="271"/>
      <c r="B212" s="102">
        <f t="shared" ref="B212:L212" si="97">B189</f>
        <v>100</v>
      </c>
      <c r="C212" s="113">
        <f t="shared" si="97"/>
        <v>26.8</v>
      </c>
      <c r="D212" s="114">
        <f t="shared" si="97"/>
        <v>30.1</v>
      </c>
      <c r="E212" s="114">
        <f t="shared" si="97"/>
        <v>13</v>
      </c>
      <c r="F212" s="114">
        <f t="shared" si="97"/>
        <v>18.7</v>
      </c>
      <c r="G212" s="114">
        <f t="shared" si="97"/>
        <v>21.1</v>
      </c>
      <c r="H212" s="114">
        <f t="shared" si="97"/>
        <v>17.899999999999999</v>
      </c>
      <c r="I212" s="115">
        <f t="shared" si="97"/>
        <v>8.1</v>
      </c>
      <c r="J212" s="114">
        <f t="shared" si="97"/>
        <v>14.6</v>
      </c>
      <c r="K212" s="115">
        <f t="shared" si="97"/>
        <v>17.100000000000001</v>
      </c>
      <c r="L212" s="116">
        <f t="shared" si="97"/>
        <v>12.2</v>
      </c>
      <c r="M212" s="21"/>
      <c r="N212" s="83" t="str">
        <f>A217</f>
        <v>パートタイム・アルバイト・派遣（n = 310 ）　</v>
      </c>
      <c r="O212" s="76">
        <f t="shared" ref="O212:X212" si="98">C218</f>
        <v>35.5</v>
      </c>
      <c r="P212" s="77">
        <f t="shared" si="98"/>
        <v>27.1</v>
      </c>
      <c r="Q212" s="77">
        <f t="shared" si="98"/>
        <v>30.3</v>
      </c>
      <c r="R212" s="77">
        <f t="shared" si="98"/>
        <v>22.9</v>
      </c>
      <c r="S212" s="243">
        <f t="shared" si="98"/>
        <v>23.5</v>
      </c>
      <c r="T212" s="97">
        <f t="shared" si="98"/>
        <v>24.8</v>
      </c>
      <c r="U212" s="77">
        <f t="shared" si="98"/>
        <v>19</v>
      </c>
      <c r="V212" s="77">
        <f t="shared" si="98"/>
        <v>14.8</v>
      </c>
      <c r="W212" s="78">
        <f t="shared" si="98"/>
        <v>13.5</v>
      </c>
      <c r="X212" s="79">
        <f t="shared" si="98"/>
        <v>14.5</v>
      </c>
    </row>
    <row r="213" spans="1:24" ht="13.5" customHeight="1" x14ac:dyDescent="0.2">
      <c r="A213" s="270" t="str">
        <f>'問10-2M（表）'!A213</f>
        <v>会社・団体役員（n = 161 ）　</v>
      </c>
      <c r="B213" s="101">
        <f t="shared" ref="B213:L213" si="99">B192</f>
        <v>161</v>
      </c>
      <c r="C213" s="117">
        <f t="shared" si="99"/>
        <v>53</v>
      </c>
      <c r="D213" s="118">
        <f t="shared" si="99"/>
        <v>48</v>
      </c>
      <c r="E213" s="118">
        <f t="shared" si="99"/>
        <v>60</v>
      </c>
      <c r="F213" s="118">
        <f t="shared" si="99"/>
        <v>50</v>
      </c>
      <c r="G213" s="118">
        <f t="shared" si="99"/>
        <v>34</v>
      </c>
      <c r="H213" s="118">
        <f t="shared" si="99"/>
        <v>31</v>
      </c>
      <c r="I213" s="128">
        <f t="shared" si="99"/>
        <v>22</v>
      </c>
      <c r="J213" s="118">
        <f t="shared" si="99"/>
        <v>27</v>
      </c>
      <c r="K213" s="128">
        <f t="shared" si="99"/>
        <v>23</v>
      </c>
      <c r="L213" s="119">
        <f t="shared" si="99"/>
        <v>19</v>
      </c>
      <c r="N213" s="83" t="str">
        <f>A219</f>
        <v>家事従事（n = 165 ）　</v>
      </c>
      <c r="O213" s="76">
        <f t="shared" ref="O213:X213" si="100">C220</f>
        <v>35.200000000000003</v>
      </c>
      <c r="P213" s="77">
        <f t="shared" si="100"/>
        <v>33.299999999999997</v>
      </c>
      <c r="Q213" s="77">
        <f t="shared" si="100"/>
        <v>20.6</v>
      </c>
      <c r="R213" s="77">
        <f t="shared" si="100"/>
        <v>27.9</v>
      </c>
      <c r="S213" s="243">
        <f t="shared" si="100"/>
        <v>22.4</v>
      </c>
      <c r="T213" s="97">
        <f t="shared" si="100"/>
        <v>29.7</v>
      </c>
      <c r="U213" s="77">
        <f t="shared" si="100"/>
        <v>24.2</v>
      </c>
      <c r="V213" s="77">
        <f t="shared" si="100"/>
        <v>17</v>
      </c>
      <c r="W213" s="78">
        <f t="shared" si="100"/>
        <v>9.6999999999999993</v>
      </c>
      <c r="X213" s="79">
        <f t="shared" si="100"/>
        <v>14.5</v>
      </c>
    </row>
    <row r="214" spans="1:24" ht="13.5" customHeight="1" x14ac:dyDescent="0.2">
      <c r="A214" s="271"/>
      <c r="B214" s="102">
        <f t="shared" ref="B214:L214" si="101">B193</f>
        <v>100</v>
      </c>
      <c r="C214" s="113">
        <f t="shared" si="101"/>
        <v>32.9</v>
      </c>
      <c r="D214" s="114">
        <f t="shared" si="101"/>
        <v>29.8</v>
      </c>
      <c r="E214" s="114">
        <f t="shared" si="101"/>
        <v>37.299999999999997</v>
      </c>
      <c r="F214" s="114">
        <f t="shared" si="101"/>
        <v>31.1</v>
      </c>
      <c r="G214" s="114">
        <f t="shared" si="101"/>
        <v>21.1</v>
      </c>
      <c r="H214" s="114">
        <f t="shared" si="101"/>
        <v>19.3</v>
      </c>
      <c r="I214" s="115">
        <f t="shared" si="101"/>
        <v>13.7</v>
      </c>
      <c r="J214" s="114">
        <f t="shared" si="101"/>
        <v>16.8</v>
      </c>
      <c r="K214" s="115">
        <f t="shared" si="101"/>
        <v>14.3</v>
      </c>
      <c r="L214" s="116">
        <f t="shared" si="101"/>
        <v>11.8</v>
      </c>
      <c r="N214" s="83" t="str">
        <f>A221</f>
        <v>無職（n = 413 ）　</v>
      </c>
      <c r="O214" s="76">
        <f t="shared" ref="O214:X214" si="102">C222</f>
        <v>40.9</v>
      </c>
      <c r="P214" s="77">
        <f t="shared" si="102"/>
        <v>30.5</v>
      </c>
      <c r="Q214" s="77">
        <f t="shared" si="102"/>
        <v>12.8</v>
      </c>
      <c r="R214" s="77">
        <f t="shared" si="102"/>
        <v>17.2</v>
      </c>
      <c r="S214" s="243">
        <f t="shared" si="102"/>
        <v>17.399999999999999</v>
      </c>
      <c r="T214" s="97">
        <f t="shared" si="102"/>
        <v>23.5</v>
      </c>
      <c r="U214" s="77">
        <f t="shared" si="102"/>
        <v>17.399999999999999</v>
      </c>
      <c r="V214" s="77">
        <f t="shared" si="102"/>
        <v>12.6</v>
      </c>
      <c r="W214" s="78">
        <f t="shared" si="102"/>
        <v>12.6</v>
      </c>
      <c r="X214" s="79">
        <f t="shared" si="102"/>
        <v>13.3</v>
      </c>
    </row>
    <row r="215" spans="1:24" ht="13.5" customHeight="1" x14ac:dyDescent="0.2">
      <c r="A215" s="270" t="str">
        <f>'問10-2M（表）'!A215</f>
        <v>正規の従業員・職員（n = 403 ）　</v>
      </c>
      <c r="B215" s="101">
        <f t="shared" ref="B215:L215" si="103">B194</f>
        <v>403</v>
      </c>
      <c r="C215" s="117">
        <f t="shared" si="103"/>
        <v>106</v>
      </c>
      <c r="D215" s="118">
        <f t="shared" si="103"/>
        <v>109</v>
      </c>
      <c r="E215" s="118">
        <f t="shared" si="103"/>
        <v>143</v>
      </c>
      <c r="F215" s="118">
        <f t="shared" si="103"/>
        <v>111</v>
      </c>
      <c r="G215" s="118">
        <f t="shared" si="103"/>
        <v>103</v>
      </c>
      <c r="H215" s="118">
        <f t="shared" si="103"/>
        <v>82</v>
      </c>
      <c r="I215" s="128">
        <f t="shared" si="103"/>
        <v>72</v>
      </c>
      <c r="J215" s="118">
        <f t="shared" si="103"/>
        <v>52</v>
      </c>
      <c r="K215" s="128">
        <f t="shared" si="103"/>
        <v>59</v>
      </c>
      <c r="L215" s="119">
        <f t="shared" si="103"/>
        <v>39</v>
      </c>
      <c r="N215" s="82" t="str">
        <f>A223</f>
        <v>その他（n = 95 ）　</v>
      </c>
      <c r="O215" s="66">
        <f t="shared" ref="O215:X215" si="104">C224</f>
        <v>34.736842105263158</v>
      </c>
      <c r="P215" s="67">
        <f t="shared" si="104"/>
        <v>23.157894736842106</v>
      </c>
      <c r="Q215" s="67">
        <f t="shared" si="104"/>
        <v>30.526315789473685</v>
      </c>
      <c r="R215" s="67">
        <f t="shared" si="104"/>
        <v>27.368421052631582</v>
      </c>
      <c r="S215" s="242">
        <f t="shared" si="104"/>
        <v>32.631578947368425</v>
      </c>
      <c r="T215" s="95">
        <f t="shared" si="104"/>
        <v>20</v>
      </c>
      <c r="U215" s="67">
        <f t="shared" si="104"/>
        <v>22.105263157894736</v>
      </c>
      <c r="V215" s="67">
        <f t="shared" si="104"/>
        <v>9.4736842105263168</v>
      </c>
      <c r="W215" s="68">
        <f t="shared" si="104"/>
        <v>12.631578947368421</v>
      </c>
      <c r="X215" s="69">
        <f t="shared" si="104"/>
        <v>11.578947368421053</v>
      </c>
    </row>
    <row r="216" spans="1:24" ht="13.5" customHeight="1" x14ac:dyDescent="0.2">
      <c r="A216" s="271"/>
      <c r="B216" s="102">
        <f t="shared" ref="B216:L216" si="105">B195</f>
        <v>100</v>
      </c>
      <c r="C216" s="113">
        <f t="shared" si="105"/>
        <v>26.3</v>
      </c>
      <c r="D216" s="114">
        <f t="shared" si="105"/>
        <v>27</v>
      </c>
      <c r="E216" s="114">
        <f t="shared" si="105"/>
        <v>35.5</v>
      </c>
      <c r="F216" s="114">
        <f t="shared" si="105"/>
        <v>27.5</v>
      </c>
      <c r="G216" s="114">
        <f t="shared" si="105"/>
        <v>25.6</v>
      </c>
      <c r="H216" s="114">
        <f t="shared" si="105"/>
        <v>20.3</v>
      </c>
      <c r="I216" s="115">
        <f t="shared" si="105"/>
        <v>17.899999999999999</v>
      </c>
      <c r="J216" s="114">
        <f t="shared" si="105"/>
        <v>12.9</v>
      </c>
      <c r="K216" s="115">
        <f t="shared" si="105"/>
        <v>14.6</v>
      </c>
      <c r="L216" s="116">
        <f t="shared" si="105"/>
        <v>9.6999999999999993</v>
      </c>
    </row>
    <row r="217" spans="1:24" ht="13.5" customHeight="1" x14ac:dyDescent="0.2">
      <c r="A217" s="270" t="str">
        <f>'問10-2M（表）'!A217</f>
        <v>パートタイム・アルバイト・派遣（n = 310 ）　</v>
      </c>
      <c r="B217" s="101">
        <f t="shared" ref="B217:L217" si="106">B196</f>
        <v>310</v>
      </c>
      <c r="C217" s="117">
        <f t="shared" si="106"/>
        <v>110</v>
      </c>
      <c r="D217" s="118">
        <f t="shared" si="106"/>
        <v>84</v>
      </c>
      <c r="E217" s="118">
        <f t="shared" si="106"/>
        <v>94</v>
      </c>
      <c r="F217" s="118">
        <f t="shared" si="106"/>
        <v>71</v>
      </c>
      <c r="G217" s="118">
        <f t="shared" si="106"/>
        <v>73</v>
      </c>
      <c r="H217" s="118">
        <f t="shared" si="106"/>
        <v>77</v>
      </c>
      <c r="I217" s="128">
        <f t="shared" si="106"/>
        <v>59</v>
      </c>
      <c r="J217" s="118">
        <f t="shared" si="106"/>
        <v>46</v>
      </c>
      <c r="K217" s="128">
        <f t="shared" si="106"/>
        <v>42</v>
      </c>
      <c r="L217" s="119">
        <f t="shared" si="106"/>
        <v>45</v>
      </c>
    </row>
    <row r="218" spans="1:24" ht="13.5" customHeight="1" x14ac:dyDescent="0.2">
      <c r="A218" s="271"/>
      <c r="B218" s="102">
        <f t="shared" ref="B218:L218" si="107">B197</f>
        <v>100</v>
      </c>
      <c r="C218" s="113">
        <f t="shared" si="107"/>
        <v>35.5</v>
      </c>
      <c r="D218" s="114">
        <f t="shared" si="107"/>
        <v>27.1</v>
      </c>
      <c r="E218" s="114">
        <f t="shared" si="107"/>
        <v>30.3</v>
      </c>
      <c r="F218" s="114">
        <f t="shared" si="107"/>
        <v>22.9</v>
      </c>
      <c r="G218" s="114">
        <f t="shared" si="107"/>
        <v>23.5</v>
      </c>
      <c r="H218" s="114">
        <f t="shared" si="107"/>
        <v>24.8</v>
      </c>
      <c r="I218" s="115">
        <f t="shared" si="107"/>
        <v>19</v>
      </c>
      <c r="J218" s="114">
        <f t="shared" si="107"/>
        <v>14.8</v>
      </c>
      <c r="K218" s="115">
        <f t="shared" si="107"/>
        <v>13.5</v>
      </c>
      <c r="L218" s="116">
        <f t="shared" si="107"/>
        <v>14.5</v>
      </c>
    </row>
    <row r="219" spans="1:24" ht="13.5" customHeight="1" x14ac:dyDescent="0.2">
      <c r="A219" s="270" t="str">
        <f>'問10-2M（表）'!A219</f>
        <v>家事従事（n = 165 ）　</v>
      </c>
      <c r="B219" s="101">
        <f t="shared" ref="B219:L219" si="108">B200</f>
        <v>165</v>
      </c>
      <c r="C219" s="117">
        <f t="shared" si="108"/>
        <v>58</v>
      </c>
      <c r="D219" s="118">
        <f t="shared" si="108"/>
        <v>55</v>
      </c>
      <c r="E219" s="118">
        <f t="shared" si="108"/>
        <v>34</v>
      </c>
      <c r="F219" s="118">
        <f t="shared" si="108"/>
        <v>46</v>
      </c>
      <c r="G219" s="118">
        <f t="shared" si="108"/>
        <v>37</v>
      </c>
      <c r="H219" s="118">
        <f t="shared" si="108"/>
        <v>49</v>
      </c>
      <c r="I219" s="128">
        <f t="shared" si="108"/>
        <v>40</v>
      </c>
      <c r="J219" s="118">
        <f t="shared" si="108"/>
        <v>28</v>
      </c>
      <c r="K219" s="128">
        <f t="shared" si="108"/>
        <v>16</v>
      </c>
      <c r="L219" s="119">
        <f t="shared" si="108"/>
        <v>24</v>
      </c>
    </row>
    <row r="220" spans="1:24" ht="13.5" customHeight="1" x14ac:dyDescent="0.2">
      <c r="A220" s="271"/>
      <c r="B220" s="102">
        <f t="shared" ref="B220:L220" si="109">B201</f>
        <v>100</v>
      </c>
      <c r="C220" s="113">
        <f t="shared" si="109"/>
        <v>35.200000000000003</v>
      </c>
      <c r="D220" s="114">
        <f t="shared" si="109"/>
        <v>33.299999999999997</v>
      </c>
      <c r="E220" s="114">
        <f t="shared" si="109"/>
        <v>20.6</v>
      </c>
      <c r="F220" s="114">
        <f t="shared" si="109"/>
        <v>27.9</v>
      </c>
      <c r="G220" s="114">
        <f t="shared" si="109"/>
        <v>22.4</v>
      </c>
      <c r="H220" s="114">
        <f t="shared" si="109"/>
        <v>29.7</v>
      </c>
      <c r="I220" s="115">
        <f t="shared" si="109"/>
        <v>24.2</v>
      </c>
      <c r="J220" s="114">
        <f t="shared" si="109"/>
        <v>17</v>
      </c>
      <c r="K220" s="115">
        <f t="shared" si="109"/>
        <v>9.6999999999999993</v>
      </c>
      <c r="L220" s="116">
        <f t="shared" si="109"/>
        <v>14.5</v>
      </c>
    </row>
    <row r="221" spans="1:24" ht="13.5" customHeight="1" x14ac:dyDescent="0.2">
      <c r="A221" s="270" t="str">
        <f>'問10-2M（表）'!A221</f>
        <v>無職（n = 413 ）　</v>
      </c>
      <c r="B221" s="101">
        <f t="shared" ref="B221:L221" si="110">B202</f>
        <v>413</v>
      </c>
      <c r="C221" s="117">
        <f t="shared" si="110"/>
        <v>169</v>
      </c>
      <c r="D221" s="118">
        <f t="shared" si="110"/>
        <v>126</v>
      </c>
      <c r="E221" s="118">
        <f t="shared" si="110"/>
        <v>53</v>
      </c>
      <c r="F221" s="118">
        <f t="shared" si="110"/>
        <v>71</v>
      </c>
      <c r="G221" s="118">
        <f t="shared" si="110"/>
        <v>72</v>
      </c>
      <c r="H221" s="118">
        <f t="shared" si="110"/>
        <v>97</v>
      </c>
      <c r="I221" s="128">
        <f t="shared" si="110"/>
        <v>72</v>
      </c>
      <c r="J221" s="118">
        <f t="shared" si="110"/>
        <v>52</v>
      </c>
      <c r="K221" s="128">
        <f t="shared" si="110"/>
        <v>52</v>
      </c>
      <c r="L221" s="119">
        <f t="shared" si="110"/>
        <v>55</v>
      </c>
    </row>
    <row r="222" spans="1:24" x14ac:dyDescent="0.2">
      <c r="A222" s="271"/>
      <c r="B222" s="102">
        <f t="shared" ref="B222:L222" si="111">B203</f>
        <v>100</v>
      </c>
      <c r="C222" s="113">
        <f t="shared" si="111"/>
        <v>40.9</v>
      </c>
      <c r="D222" s="114">
        <f t="shared" si="111"/>
        <v>30.5</v>
      </c>
      <c r="E222" s="114">
        <f t="shared" si="111"/>
        <v>12.8</v>
      </c>
      <c r="F222" s="114">
        <f t="shared" si="111"/>
        <v>17.2</v>
      </c>
      <c r="G222" s="114">
        <f t="shared" si="111"/>
        <v>17.399999999999999</v>
      </c>
      <c r="H222" s="114">
        <f t="shared" si="111"/>
        <v>23.5</v>
      </c>
      <c r="I222" s="115">
        <f t="shared" si="111"/>
        <v>17.399999999999999</v>
      </c>
      <c r="J222" s="114">
        <f t="shared" si="111"/>
        <v>12.6</v>
      </c>
      <c r="K222" s="115">
        <f t="shared" si="111"/>
        <v>12.6</v>
      </c>
      <c r="L222" s="116">
        <f t="shared" si="111"/>
        <v>13.3</v>
      </c>
    </row>
    <row r="223" spans="1:24" x14ac:dyDescent="0.2">
      <c r="A223" s="270" t="str">
        <f>'問10-2M（表）'!A223</f>
        <v>その他（n = 95 ）　</v>
      </c>
      <c r="B223" s="101">
        <f t="shared" ref="B223:L223" si="112">B190+B198+B204</f>
        <v>95</v>
      </c>
      <c r="C223" s="117">
        <f t="shared" si="112"/>
        <v>33</v>
      </c>
      <c r="D223" s="118">
        <f t="shared" si="112"/>
        <v>22</v>
      </c>
      <c r="E223" s="118">
        <f t="shared" si="112"/>
        <v>29</v>
      </c>
      <c r="F223" s="118">
        <f t="shared" si="112"/>
        <v>26</v>
      </c>
      <c r="G223" s="118">
        <f t="shared" si="112"/>
        <v>31</v>
      </c>
      <c r="H223" s="118">
        <f t="shared" si="112"/>
        <v>19</v>
      </c>
      <c r="I223" s="128">
        <f t="shared" si="112"/>
        <v>21</v>
      </c>
      <c r="J223" s="118">
        <f t="shared" si="112"/>
        <v>9</v>
      </c>
      <c r="K223" s="128">
        <f t="shared" si="112"/>
        <v>12</v>
      </c>
      <c r="L223" s="119">
        <f t="shared" si="112"/>
        <v>11</v>
      </c>
    </row>
    <row r="224" spans="1:24" x14ac:dyDescent="0.2">
      <c r="A224" s="271"/>
      <c r="B224" s="102">
        <v>100</v>
      </c>
      <c r="C224" s="113">
        <f t="shared" ref="C224:L224" si="113">(C223/$B$223)*100</f>
        <v>34.736842105263158</v>
      </c>
      <c r="D224" s="114">
        <f t="shared" si="113"/>
        <v>23.157894736842106</v>
      </c>
      <c r="E224" s="114">
        <f t="shared" si="113"/>
        <v>30.526315789473685</v>
      </c>
      <c r="F224" s="114">
        <f t="shared" si="113"/>
        <v>27.368421052631582</v>
      </c>
      <c r="G224" s="114">
        <f t="shared" si="113"/>
        <v>32.631578947368425</v>
      </c>
      <c r="H224" s="114">
        <f t="shared" si="113"/>
        <v>20</v>
      </c>
      <c r="I224" s="115">
        <f t="shared" si="113"/>
        <v>22.105263157894736</v>
      </c>
      <c r="J224" s="114">
        <f t="shared" si="113"/>
        <v>9.4736842105263168</v>
      </c>
      <c r="K224" s="115">
        <f t="shared" si="113"/>
        <v>12.631578947368421</v>
      </c>
      <c r="L224" s="116">
        <f t="shared" si="113"/>
        <v>11.578947368421053</v>
      </c>
    </row>
    <row r="226" spans="1:43" x14ac:dyDescent="0.2">
      <c r="A226" s="3" t="s">
        <v>378</v>
      </c>
      <c r="B226" s="1" t="str">
        <f>B89</f>
        <v>重点的に進めるべきだと思う分野</v>
      </c>
      <c r="C226" s="7"/>
      <c r="D226" s="8"/>
      <c r="E226" s="231" t="s">
        <v>376</v>
      </c>
      <c r="F226" s="7"/>
      <c r="G226" s="7"/>
      <c r="H226" s="8" t="s">
        <v>1</v>
      </c>
      <c r="I226" s="7"/>
      <c r="J226" s="7"/>
      <c r="K226" s="7"/>
      <c r="L226" s="7"/>
      <c r="M226" s="8" t="s">
        <v>1</v>
      </c>
      <c r="N226" s="7"/>
      <c r="O226" s="7"/>
      <c r="P226" s="7"/>
      <c r="Q226" s="8" t="s">
        <v>1</v>
      </c>
      <c r="R226" s="7"/>
      <c r="S226" s="7"/>
      <c r="T226" s="7"/>
      <c r="U226" s="7"/>
      <c r="V226" s="8" t="s">
        <v>1</v>
      </c>
      <c r="W226" s="7"/>
      <c r="X226" s="7"/>
      <c r="Y226" s="7"/>
      <c r="Z226" s="8" t="s">
        <v>1</v>
      </c>
      <c r="AA226" s="7"/>
      <c r="AB226" s="7"/>
      <c r="AC226" s="7"/>
      <c r="AD226" s="7"/>
      <c r="AE226" s="8" t="s">
        <v>1</v>
      </c>
      <c r="AF226" s="7"/>
      <c r="AG226" s="7"/>
      <c r="AH226" s="7"/>
      <c r="AI226" s="8" t="s">
        <v>1</v>
      </c>
    </row>
    <row r="227" spans="1:43" ht="43.2" x14ac:dyDescent="0.2">
      <c r="A227" s="11" t="s">
        <v>63</v>
      </c>
      <c r="B227" s="47" t="s">
        <v>156</v>
      </c>
      <c r="C227" s="48" t="s">
        <v>352</v>
      </c>
      <c r="D227" s="49" t="s">
        <v>351</v>
      </c>
      <c r="E227" s="49" t="s">
        <v>350</v>
      </c>
      <c r="F227" s="49" t="s">
        <v>349</v>
      </c>
      <c r="G227" s="49" t="s">
        <v>348</v>
      </c>
      <c r="H227" s="49" t="s">
        <v>347</v>
      </c>
      <c r="I227" s="49" t="s">
        <v>346</v>
      </c>
      <c r="J227" s="49" t="s">
        <v>345</v>
      </c>
      <c r="K227" s="49" t="s">
        <v>344</v>
      </c>
      <c r="L227" s="49" t="s">
        <v>343</v>
      </c>
      <c r="M227" s="49" t="s">
        <v>342</v>
      </c>
      <c r="N227" s="49" t="s">
        <v>341</v>
      </c>
      <c r="O227" s="49" t="s">
        <v>340</v>
      </c>
      <c r="P227" s="49" t="s">
        <v>339</v>
      </c>
      <c r="Q227" s="49" t="s">
        <v>338</v>
      </c>
      <c r="R227" s="49" t="s">
        <v>337</v>
      </c>
      <c r="S227" s="49" t="s">
        <v>336</v>
      </c>
      <c r="T227" s="49" t="s">
        <v>335</v>
      </c>
      <c r="U227" s="49" t="s">
        <v>334</v>
      </c>
      <c r="V227" s="49" t="s">
        <v>333</v>
      </c>
      <c r="W227" s="49" t="s">
        <v>332</v>
      </c>
      <c r="X227" s="49" t="s">
        <v>331</v>
      </c>
      <c r="Y227" s="49" t="s">
        <v>330</v>
      </c>
      <c r="Z227" s="49" t="s">
        <v>329</v>
      </c>
      <c r="AA227" s="49" t="s">
        <v>328</v>
      </c>
      <c r="AB227" s="49" t="s">
        <v>327</v>
      </c>
      <c r="AC227" s="49" t="s">
        <v>326</v>
      </c>
      <c r="AD227" s="49" t="s">
        <v>325</v>
      </c>
      <c r="AE227" s="49" t="s">
        <v>324</v>
      </c>
      <c r="AF227" s="49" t="s">
        <v>323</v>
      </c>
      <c r="AG227" s="49" t="s">
        <v>322</v>
      </c>
      <c r="AH227" s="49" t="s">
        <v>321</v>
      </c>
      <c r="AI227" s="49" t="s">
        <v>320</v>
      </c>
      <c r="AJ227" s="49" t="s">
        <v>319</v>
      </c>
      <c r="AK227" s="49" t="s">
        <v>318</v>
      </c>
      <c r="AL227" s="49" t="s">
        <v>317</v>
      </c>
      <c r="AM227" s="51" t="s">
        <v>174</v>
      </c>
      <c r="AN227" s="217" t="s">
        <v>117</v>
      </c>
    </row>
    <row r="228" spans="1:43" ht="13.5" customHeight="1" x14ac:dyDescent="0.2">
      <c r="A228" s="270" t="str">
        <f>'問9S（表）'!A98</f>
        <v>全体（n = 1,699 ）　</v>
      </c>
      <c r="B228" s="32">
        <v>1699</v>
      </c>
      <c r="C228" s="26">
        <v>487</v>
      </c>
      <c r="D228" s="27">
        <v>184</v>
      </c>
      <c r="E228" s="27">
        <v>107</v>
      </c>
      <c r="F228" s="27">
        <v>148</v>
      </c>
      <c r="G228" s="27">
        <v>209</v>
      </c>
      <c r="H228" s="27">
        <v>235</v>
      </c>
      <c r="I228" s="27">
        <v>93</v>
      </c>
      <c r="J228" s="27">
        <v>381</v>
      </c>
      <c r="K228" s="27">
        <v>110</v>
      </c>
      <c r="L228" s="27">
        <v>97</v>
      </c>
      <c r="M228" s="27">
        <v>19</v>
      </c>
      <c r="N228" s="27">
        <v>570</v>
      </c>
      <c r="O228" s="27">
        <v>171</v>
      </c>
      <c r="P228" s="27">
        <v>401</v>
      </c>
      <c r="Q228" s="27">
        <v>433</v>
      </c>
      <c r="R228" s="27">
        <v>180</v>
      </c>
      <c r="S228" s="27">
        <v>173</v>
      </c>
      <c r="T228" s="27">
        <v>66</v>
      </c>
      <c r="U228" s="27">
        <v>154</v>
      </c>
      <c r="V228" s="27">
        <v>193</v>
      </c>
      <c r="W228" s="27">
        <v>158</v>
      </c>
      <c r="X228" s="27">
        <v>116</v>
      </c>
      <c r="Y228" s="27">
        <v>120</v>
      </c>
      <c r="Z228" s="27">
        <v>130</v>
      </c>
      <c r="AA228" s="27">
        <v>55</v>
      </c>
      <c r="AB228" s="27">
        <v>229</v>
      </c>
      <c r="AC228" s="27">
        <v>118</v>
      </c>
      <c r="AD228" s="27">
        <v>63</v>
      </c>
      <c r="AE228" s="27">
        <v>302</v>
      </c>
      <c r="AF228" s="27">
        <v>80</v>
      </c>
      <c r="AG228" s="27">
        <v>187</v>
      </c>
      <c r="AH228" s="27">
        <v>44</v>
      </c>
      <c r="AI228" s="27">
        <v>48</v>
      </c>
      <c r="AJ228" s="27">
        <v>41</v>
      </c>
      <c r="AK228" s="27">
        <v>383</v>
      </c>
      <c r="AL228" s="27">
        <v>160</v>
      </c>
      <c r="AM228" s="28">
        <v>144</v>
      </c>
      <c r="AN228" s="5">
        <f>SUM(C228:AM228)</f>
        <v>6789</v>
      </c>
    </row>
    <row r="229" spans="1:43" x14ac:dyDescent="0.2">
      <c r="A229" s="271"/>
      <c r="B229" s="33">
        <v>100</v>
      </c>
      <c r="C229" s="18">
        <v>28.7</v>
      </c>
      <c r="D229" s="185">
        <v>10.8</v>
      </c>
      <c r="E229" s="185">
        <v>6.3</v>
      </c>
      <c r="F229" s="185">
        <v>8.6999999999999993</v>
      </c>
      <c r="G229" s="185">
        <v>12.3</v>
      </c>
      <c r="H229" s="185">
        <v>13.8</v>
      </c>
      <c r="I229" s="185">
        <v>5.5</v>
      </c>
      <c r="J229" s="185">
        <v>22.4</v>
      </c>
      <c r="K229" s="185">
        <v>6.5</v>
      </c>
      <c r="L229" s="185">
        <v>5.7</v>
      </c>
      <c r="M229" s="185">
        <v>1.1000000000000001</v>
      </c>
      <c r="N229" s="185">
        <v>33.5</v>
      </c>
      <c r="O229" s="185">
        <v>10.1</v>
      </c>
      <c r="P229" s="185">
        <v>23.6</v>
      </c>
      <c r="Q229" s="185">
        <v>25.5</v>
      </c>
      <c r="R229" s="185">
        <v>10.6</v>
      </c>
      <c r="S229" s="185">
        <v>10.199999999999999</v>
      </c>
      <c r="T229" s="185">
        <v>3.9</v>
      </c>
      <c r="U229" s="185">
        <v>9.1</v>
      </c>
      <c r="V229" s="185">
        <v>11.4</v>
      </c>
      <c r="W229" s="185">
        <v>9.3000000000000007</v>
      </c>
      <c r="X229" s="185">
        <v>6.8</v>
      </c>
      <c r="Y229" s="185">
        <v>7.1</v>
      </c>
      <c r="Z229" s="185">
        <v>7.7</v>
      </c>
      <c r="AA229" s="185">
        <v>3.2</v>
      </c>
      <c r="AB229" s="185">
        <v>13.5</v>
      </c>
      <c r="AC229" s="185">
        <v>6.9</v>
      </c>
      <c r="AD229" s="185">
        <v>3.7</v>
      </c>
      <c r="AE229" s="185">
        <v>17.8</v>
      </c>
      <c r="AF229" s="185">
        <v>4.7</v>
      </c>
      <c r="AG229" s="185">
        <v>11</v>
      </c>
      <c r="AH229" s="185">
        <v>2.6</v>
      </c>
      <c r="AI229" s="185">
        <v>2.8</v>
      </c>
      <c r="AJ229" s="185">
        <v>2.4</v>
      </c>
      <c r="AK229" s="185">
        <v>22.5</v>
      </c>
      <c r="AL229" s="185">
        <v>9.4</v>
      </c>
      <c r="AM229" s="186">
        <v>8.5</v>
      </c>
      <c r="AN229" s="179"/>
    </row>
    <row r="230" spans="1:43" ht="13.5" customHeight="1" x14ac:dyDescent="0.2">
      <c r="A230" s="270" t="str">
        <f>'問9S（表）'!A100</f>
        <v>十分満足している(n = 51 )</v>
      </c>
      <c r="B230" s="32">
        <v>51</v>
      </c>
      <c r="C230" s="29">
        <v>16</v>
      </c>
      <c r="D230" s="30">
        <v>7</v>
      </c>
      <c r="E230" s="30">
        <v>4</v>
      </c>
      <c r="F230" s="30">
        <v>3</v>
      </c>
      <c r="G230" s="30">
        <v>1</v>
      </c>
      <c r="H230" s="30">
        <v>8</v>
      </c>
      <c r="I230" s="30">
        <v>3</v>
      </c>
      <c r="J230" s="30">
        <v>9</v>
      </c>
      <c r="K230" s="30">
        <v>4</v>
      </c>
      <c r="L230" s="30">
        <v>3</v>
      </c>
      <c r="M230" s="30">
        <v>1</v>
      </c>
      <c r="N230" s="30">
        <v>8</v>
      </c>
      <c r="O230" s="30">
        <v>2</v>
      </c>
      <c r="P230" s="30">
        <v>11</v>
      </c>
      <c r="Q230" s="30">
        <v>14</v>
      </c>
      <c r="R230" s="30">
        <v>5</v>
      </c>
      <c r="S230" s="30">
        <v>6</v>
      </c>
      <c r="T230" s="30">
        <v>3</v>
      </c>
      <c r="U230" s="30">
        <v>6</v>
      </c>
      <c r="V230" s="30">
        <v>4</v>
      </c>
      <c r="W230" s="30">
        <v>3</v>
      </c>
      <c r="X230" s="30">
        <v>3</v>
      </c>
      <c r="Y230" s="30">
        <v>3</v>
      </c>
      <c r="Z230" s="30">
        <v>3</v>
      </c>
      <c r="AA230" s="30">
        <v>1</v>
      </c>
      <c r="AB230" s="30">
        <v>9</v>
      </c>
      <c r="AC230" s="30">
        <v>2</v>
      </c>
      <c r="AD230" s="30">
        <v>2</v>
      </c>
      <c r="AE230" s="30">
        <v>8</v>
      </c>
      <c r="AF230" s="30">
        <v>3</v>
      </c>
      <c r="AG230" s="30">
        <v>11</v>
      </c>
      <c r="AH230" s="30">
        <v>1</v>
      </c>
      <c r="AI230" s="30">
        <v>2</v>
      </c>
      <c r="AJ230" s="30">
        <v>1</v>
      </c>
      <c r="AK230" s="30">
        <v>14</v>
      </c>
      <c r="AL230" s="30">
        <v>10</v>
      </c>
      <c r="AM230" s="31">
        <v>4</v>
      </c>
      <c r="AN230" s="5">
        <f>SUM(C230:AM230)</f>
        <v>198</v>
      </c>
    </row>
    <row r="231" spans="1:43" x14ac:dyDescent="0.2">
      <c r="A231" s="271"/>
      <c r="B231" s="33">
        <v>100</v>
      </c>
      <c r="C231" s="18">
        <v>31.4</v>
      </c>
      <c r="D231" s="185">
        <v>13.7</v>
      </c>
      <c r="E231" s="185">
        <v>7.8</v>
      </c>
      <c r="F231" s="185">
        <v>5.9</v>
      </c>
      <c r="G231" s="185">
        <v>2</v>
      </c>
      <c r="H231" s="185">
        <v>15.7</v>
      </c>
      <c r="I231" s="185">
        <v>5.9</v>
      </c>
      <c r="J231" s="185">
        <v>17.600000000000001</v>
      </c>
      <c r="K231" s="185">
        <v>7.8</v>
      </c>
      <c r="L231" s="185">
        <v>5.9</v>
      </c>
      <c r="M231" s="185">
        <v>2</v>
      </c>
      <c r="N231" s="185">
        <v>15.7</v>
      </c>
      <c r="O231" s="185">
        <v>3.9</v>
      </c>
      <c r="P231" s="185">
        <v>21.6</v>
      </c>
      <c r="Q231" s="185">
        <v>27.5</v>
      </c>
      <c r="R231" s="185">
        <v>9.8000000000000007</v>
      </c>
      <c r="S231" s="185">
        <v>11.8</v>
      </c>
      <c r="T231" s="185">
        <v>5.9</v>
      </c>
      <c r="U231" s="185">
        <v>11.8</v>
      </c>
      <c r="V231" s="185">
        <v>7.8</v>
      </c>
      <c r="W231" s="185">
        <v>5.9</v>
      </c>
      <c r="X231" s="185">
        <v>5.9</v>
      </c>
      <c r="Y231" s="185">
        <v>5.9</v>
      </c>
      <c r="Z231" s="185">
        <v>5.9</v>
      </c>
      <c r="AA231" s="185">
        <v>2</v>
      </c>
      <c r="AB231" s="185">
        <v>17.600000000000001</v>
      </c>
      <c r="AC231" s="185">
        <v>3.9</v>
      </c>
      <c r="AD231" s="185">
        <v>3.9</v>
      </c>
      <c r="AE231" s="185">
        <v>15.7</v>
      </c>
      <c r="AF231" s="185">
        <v>5.9</v>
      </c>
      <c r="AG231" s="185">
        <v>21.6</v>
      </c>
      <c r="AH231" s="185">
        <v>2</v>
      </c>
      <c r="AI231" s="185">
        <v>3.9</v>
      </c>
      <c r="AJ231" s="185">
        <v>2</v>
      </c>
      <c r="AK231" s="185">
        <v>27.5</v>
      </c>
      <c r="AL231" s="185">
        <v>19.600000000000001</v>
      </c>
      <c r="AM231" s="186">
        <v>7.8</v>
      </c>
      <c r="AN231" s="179"/>
    </row>
    <row r="232" spans="1:43" ht="13.5" customHeight="1" x14ac:dyDescent="0.2">
      <c r="A232" s="270" t="str">
        <f>'問9S（表）'!A102</f>
        <v>おおむね満足している(n = 726 )</v>
      </c>
      <c r="B232" s="32">
        <v>726</v>
      </c>
      <c r="C232" s="29">
        <v>218</v>
      </c>
      <c r="D232" s="30">
        <v>82</v>
      </c>
      <c r="E232" s="30">
        <v>46</v>
      </c>
      <c r="F232" s="30">
        <v>66</v>
      </c>
      <c r="G232" s="30">
        <v>66</v>
      </c>
      <c r="H232" s="30">
        <v>86</v>
      </c>
      <c r="I232" s="30">
        <v>46</v>
      </c>
      <c r="J232" s="30">
        <v>164</v>
      </c>
      <c r="K232" s="30">
        <v>52</v>
      </c>
      <c r="L232" s="30">
        <v>49</v>
      </c>
      <c r="M232" s="30">
        <v>10</v>
      </c>
      <c r="N232" s="30">
        <v>239</v>
      </c>
      <c r="O232" s="30">
        <v>65</v>
      </c>
      <c r="P232" s="30">
        <v>171</v>
      </c>
      <c r="Q232" s="30">
        <v>177</v>
      </c>
      <c r="R232" s="30">
        <v>61</v>
      </c>
      <c r="S232" s="30">
        <v>77</v>
      </c>
      <c r="T232" s="30">
        <v>41</v>
      </c>
      <c r="U232" s="30">
        <v>71</v>
      </c>
      <c r="V232" s="30">
        <v>54</v>
      </c>
      <c r="W232" s="30">
        <v>52</v>
      </c>
      <c r="X232" s="30">
        <v>58</v>
      </c>
      <c r="Y232" s="30">
        <v>43</v>
      </c>
      <c r="Z232" s="30">
        <v>58</v>
      </c>
      <c r="AA232" s="30">
        <v>29</v>
      </c>
      <c r="AB232" s="30">
        <v>100</v>
      </c>
      <c r="AC232" s="30">
        <v>44</v>
      </c>
      <c r="AD232" s="30">
        <v>29</v>
      </c>
      <c r="AE232" s="30">
        <v>133</v>
      </c>
      <c r="AF232" s="30">
        <v>33</v>
      </c>
      <c r="AG232" s="30">
        <v>86</v>
      </c>
      <c r="AH232" s="30">
        <v>25</v>
      </c>
      <c r="AI232" s="30">
        <v>25</v>
      </c>
      <c r="AJ232" s="30">
        <v>19</v>
      </c>
      <c r="AK232" s="30">
        <v>172</v>
      </c>
      <c r="AL232" s="30">
        <v>79</v>
      </c>
      <c r="AM232" s="31">
        <v>62</v>
      </c>
      <c r="AN232" s="5">
        <f>SUM(C232:AM232)</f>
        <v>2888</v>
      </c>
    </row>
    <row r="233" spans="1:43" x14ac:dyDescent="0.2">
      <c r="A233" s="271"/>
      <c r="B233" s="33">
        <v>100</v>
      </c>
      <c r="C233" s="18">
        <v>30</v>
      </c>
      <c r="D233" s="185">
        <v>11.3</v>
      </c>
      <c r="E233" s="185">
        <v>6.3</v>
      </c>
      <c r="F233" s="185">
        <v>9.1</v>
      </c>
      <c r="G233" s="185">
        <v>9.1</v>
      </c>
      <c r="H233" s="185">
        <v>11.8</v>
      </c>
      <c r="I233" s="185">
        <v>6.3</v>
      </c>
      <c r="J233" s="185">
        <v>22.6</v>
      </c>
      <c r="K233" s="185">
        <v>7.2</v>
      </c>
      <c r="L233" s="185">
        <v>6.7</v>
      </c>
      <c r="M233" s="185">
        <v>1.4</v>
      </c>
      <c r="N233" s="185">
        <v>32.9</v>
      </c>
      <c r="O233" s="185">
        <v>9</v>
      </c>
      <c r="P233" s="185">
        <v>23.6</v>
      </c>
      <c r="Q233" s="185">
        <v>24.4</v>
      </c>
      <c r="R233" s="185">
        <v>8.4</v>
      </c>
      <c r="S233" s="185">
        <v>10.6</v>
      </c>
      <c r="T233" s="185">
        <v>5.6</v>
      </c>
      <c r="U233" s="185">
        <v>9.8000000000000007</v>
      </c>
      <c r="V233" s="185">
        <v>7.4</v>
      </c>
      <c r="W233" s="185">
        <v>7.2</v>
      </c>
      <c r="X233" s="185">
        <v>8</v>
      </c>
      <c r="Y233" s="185">
        <v>5.9</v>
      </c>
      <c r="Z233" s="185">
        <v>8</v>
      </c>
      <c r="AA233" s="185">
        <v>4</v>
      </c>
      <c r="AB233" s="185">
        <v>13.8</v>
      </c>
      <c r="AC233" s="185">
        <v>6.1</v>
      </c>
      <c r="AD233" s="185">
        <v>4</v>
      </c>
      <c r="AE233" s="185">
        <v>18.3</v>
      </c>
      <c r="AF233" s="185">
        <v>4.5</v>
      </c>
      <c r="AG233" s="185">
        <v>11.8</v>
      </c>
      <c r="AH233" s="185">
        <v>3.4</v>
      </c>
      <c r="AI233" s="185">
        <v>3.4</v>
      </c>
      <c r="AJ233" s="185">
        <v>2.6</v>
      </c>
      <c r="AK233" s="185">
        <v>23.7</v>
      </c>
      <c r="AL233" s="185">
        <v>10.9</v>
      </c>
      <c r="AM233" s="186">
        <v>8.5</v>
      </c>
      <c r="AN233" s="179"/>
    </row>
    <row r="234" spans="1:43" ht="13.5" customHeight="1" x14ac:dyDescent="0.2">
      <c r="A234" s="270" t="str">
        <f>'問9S（表）'!A104</f>
        <v>まだまだ不満だ(n = 673 )</v>
      </c>
      <c r="B234" s="32">
        <v>673</v>
      </c>
      <c r="C234" s="29">
        <v>194</v>
      </c>
      <c r="D234" s="30">
        <v>72</v>
      </c>
      <c r="E234" s="30">
        <v>44</v>
      </c>
      <c r="F234" s="30">
        <v>60</v>
      </c>
      <c r="G234" s="30">
        <v>96</v>
      </c>
      <c r="H234" s="30">
        <v>110</v>
      </c>
      <c r="I234" s="30">
        <v>31</v>
      </c>
      <c r="J234" s="30">
        <v>158</v>
      </c>
      <c r="K234" s="30">
        <v>40</v>
      </c>
      <c r="L234" s="30">
        <v>30</v>
      </c>
      <c r="M234" s="30">
        <v>5</v>
      </c>
      <c r="N234" s="30">
        <v>228</v>
      </c>
      <c r="O234" s="30">
        <v>69</v>
      </c>
      <c r="P234" s="30">
        <v>167</v>
      </c>
      <c r="Q234" s="30">
        <v>189</v>
      </c>
      <c r="R234" s="30">
        <v>84</v>
      </c>
      <c r="S234" s="30">
        <v>71</v>
      </c>
      <c r="T234" s="30">
        <v>18</v>
      </c>
      <c r="U234" s="30">
        <v>62</v>
      </c>
      <c r="V234" s="30">
        <v>105</v>
      </c>
      <c r="W234" s="30">
        <v>72</v>
      </c>
      <c r="X234" s="30">
        <v>45</v>
      </c>
      <c r="Y234" s="30">
        <v>52</v>
      </c>
      <c r="Z234" s="30">
        <v>53</v>
      </c>
      <c r="AA234" s="30">
        <v>21</v>
      </c>
      <c r="AB234" s="30">
        <v>90</v>
      </c>
      <c r="AC234" s="30">
        <v>59</v>
      </c>
      <c r="AD234" s="30">
        <v>26</v>
      </c>
      <c r="AE234" s="30">
        <v>112</v>
      </c>
      <c r="AF234" s="30">
        <v>39</v>
      </c>
      <c r="AG234" s="30">
        <v>65</v>
      </c>
      <c r="AH234" s="30">
        <v>14</v>
      </c>
      <c r="AI234" s="30">
        <v>17</v>
      </c>
      <c r="AJ234" s="30">
        <v>15</v>
      </c>
      <c r="AK234" s="30">
        <v>161</v>
      </c>
      <c r="AL234" s="30">
        <v>51</v>
      </c>
      <c r="AM234" s="31">
        <v>46</v>
      </c>
      <c r="AN234" s="5">
        <f>SUM(C234:AM234)</f>
        <v>2771</v>
      </c>
    </row>
    <row r="235" spans="1:43" x14ac:dyDescent="0.2">
      <c r="A235" s="271"/>
      <c r="B235" s="33">
        <v>100</v>
      </c>
      <c r="C235" s="18">
        <v>28.8</v>
      </c>
      <c r="D235" s="185">
        <v>10.7</v>
      </c>
      <c r="E235" s="185">
        <v>6.5</v>
      </c>
      <c r="F235" s="185">
        <v>8.9</v>
      </c>
      <c r="G235" s="185">
        <v>14.3</v>
      </c>
      <c r="H235" s="185">
        <v>16.3</v>
      </c>
      <c r="I235" s="185">
        <v>4.5999999999999996</v>
      </c>
      <c r="J235" s="185">
        <v>23.5</v>
      </c>
      <c r="K235" s="185">
        <v>5.9</v>
      </c>
      <c r="L235" s="185">
        <v>4.5</v>
      </c>
      <c r="M235" s="185">
        <v>0.7</v>
      </c>
      <c r="N235" s="185">
        <v>33.9</v>
      </c>
      <c r="O235" s="185">
        <v>10.3</v>
      </c>
      <c r="P235" s="185">
        <v>24.8</v>
      </c>
      <c r="Q235" s="185">
        <v>28.1</v>
      </c>
      <c r="R235" s="185">
        <v>12.5</v>
      </c>
      <c r="S235" s="185">
        <v>10.5</v>
      </c>
      <c r="T235" s="185">
        <v>2.7</v>
      </c>
      <c r="U235" s="185">
        <v>9.1999999999999993</v>
      </c>
      <c r="V235" s="185">
        <v>15.6</v>
      </c>
      <c r="W235" s="185">
        <v>10.7</v>
      </c>
      <c r="X235" s="185">
        <v>6.7</v>
      </c>
      <c r="Y235" s="185">
        <v>7.7</v>
      </c>
      <c r="Z235" s="185">
        <v>7.9</v>
      </c>
      <c r="AA235" s="185">
        <v>3.1</v>
      </c>
      <c r="AB235" s="185">
        <v>13.4</v>
      </c>
      <c r="AC235" s="185">
        <v>8.8000000000000007</v>
      </c>
      <c r="AD235" s="185">
        <v>3.9</v>
      </c>
      <c r="AE235" s="185">
        <v>16.600000000000001</v>
      </c>
      <c r="AF235" s="185">
        <v>5.8</v>
      </c>
      <c r="AG235" s="185">
        <v>9.6999999999999993</v>
      </c>
      <c r="AH235" s="185">
        <v>2.1</v>
      </c>
      <c r="AI235" s="185">
        <v>2.5</v>
      </c>
      <c r="AJ235" s="185">
        <v>2.2000000000000002</v>
      </c>
      <c r="AK235" s="185">
        <v>23.9</v>
      </c>
      <c r="AL235" s="185">
        <v>7.6</v>
      </c>
      <c r="AM235" s="186">
        <v>6.8</v>
      </c>
      <c r="AN235" s="179"/>
    </row>
    <row r="236" spans="1:43" ht="13.5" customHeight="1" x14ac:dyDescent="0.2">
      <c r="A236" s="270" t="str">
        <f>'問9S（表）'!A106</f>
        <v>きわめて不満だ(n = 183 )</v>
      </c>
      <c r="B236" s="32">
        <v>183</v>
      </c>
      <c r="C236" s="29">
        <v>41</v>
      </c>
      <c r="D236" s="30">
        <v>21</v>
      </c>
      <c r="E236" s="30">
        <v>7</v>
      </c>
      <c r="F236" s="30">
        <v>14</v>
      </c>
      <c r="G236" s="30">
        <v>39</v>
      </c>
      <c r="H236" s="30">
        <v>21</v>
      </c>
      <c r="I236" s="30">
        <v>11</v>
      </c>
      <c r="J236" s="30">
        <v>38</v>
      </c>
      <c r="K236" s="30">
        <v>13</v>
      </c>
      <c r="L236" s="30">
        <v>11</v>
      </c>
      <c r="M236" s="30">
        <v>3</v>
      </c>
      <c r="N236" s="30">
        <v>71</v>
      </c>
      <c r="O236" s="30">
        <v>28</v>
      </c>
      <c r="P236" s="30">
        <v>45</v>
      </c>
      <c r="Q236" s="30">
        <v>50</v>
      </c>
      <c r="R236" s="30">
        <v>24</v>
      </c>
      <c r="S236" s="30">
        <v>16</v>
      </c>
      <c r="T236" s="30">
        <v>4</v>
      </c>
      <c r="U236" s="30">
        <v>15</v>
      </c>
      <c r="V236" s="30">
        <v>26</v>
      </c>
      <c r="W236" s="30">
        <v>26</v>
      </c>
      <c r="X236" s="30">
        <v>4</v>
      </c>
      <c r="Y236" s="30">
        <v>17</v>
      </c>
      <c r="Z236" s="30">
        <v>14</v>
      </c>
      <c r="AA236" s="30">
        <v>4</v>
      </c>
      <c r="AB236" s="30">
        <v>19</v>
      </c>
      <c r="AC236" s="30">
        <v>9</v>
      </c>
      <c r="AD236" s="30">
        <v>4</v>
      </c>
      <c r="AE236" s="30">
        <v>41</v>
      </c>
      <c r="AF236" s="30">
        <v>5</v>
      </c>
      <c r="AG236" s="30">
        <v>22</v>
      </c>
      <c r="AH236" s="30">
        <v>2</v>
      </c>
      <c r="AI236" s="30">
        <v>4</v>
      </c>
      <c r="AJ236" s="30">
        <v>4</v>
      </c>
      <c r="AK236" s="30">
        <v>29</v>
      </c>
      <c r="AL236" s="30">
        <v>18</v>
      </c>
      <c r="AM236" s="31">
        <v>14</v>
      </c>
      <c r="AN236" s="5">
        <f>SUM(C236:AM236)</f>
        <v>734</v>
      </c>
    </row>
    <row r="237" spans="1:43" x14ac:dyDescent="0.2">
      <c r="A237" s="271"/>
      <c r="B237" s="33">
        <v>100</v>
      </c>
      <c r="C237" s="18">
        <v>22.4</v>
      </c>
      <c r="D237" s="185">
        <v>11.5</v>
      </c>
      <c r="E237" s="185">
        <v>3.8</v>
      </c>
      <c r="F237" s="185">
        <v>7.7</v>
      </c>
      <c r="G237" s="185">
        <v>21.3</v>
      </c>
      <c r="H237" s="185">
        <v>11.5</v>
      </c>
      <c r="I237" s="185">
        <v>6</v>
      </c>
      <c r="J237" s="185">
        <v>20.8</v>
      </c>
      <c r="K237" s="185">
        <v>7.1</v>
      </c>
      <c r="L237" s="185">
        <v>6</v>
      </c>
      <c r="M237" s="185">
        <v>1.6</v>
      </c>
      <c r="N237" s="185">
        <v>38.799999999999997</v>
      </c>
      <c r="O237" s="185">
        <v>15.3</v>
      </c>
      <c r="P237" s="185">
        <v>24.6</v>
      </c>
      <c r="Q237" s="185">
        <v>27.3</v>
      </c>
      <c r="R237" s="185">
        <v>13.1</v>
      </c>
      <c r="S237" s="185">
        <v>8.6999999999999993</v>
      </c>
      <c r="T237" s="185">
        <v>2.2000000000000002</v>
      </c>
      <c r="U237" s="185">
        <v>8.1999999999999993</v>
      </c>
      <c r="V237" s="185">
        <v>14.2</v>
      </c>
      <c r="W237" s="185">
        <v>14.2</v>
      </c>
      <c r="X237" s="185">
        <v>2.2000000000000002</v>
      </c>
      <c r="Y237" s="185">
        <v>9.3000000000000007</v>
      </c>
      <c r="Z237" s="185">
        <v>7.7</v>
      </c>
      <c r="AA237" s="185">
        <v>2.2000000000000002</v>
      </c>
      <c r="AB237" s="185">
        <v>10.4</v>
      </c>
      <c r="AC237" s="185">
        <v>4.9000000000000004</v>
      </c>
      <c r="AD237" s="185">
        <v>2.2000000000000002</v>
      </c>
      <c r="AE237" s="185">
        <v>22.4</v>
      </c>
      <c r="AF237" s="185">
        <v>2.7</v>
      </c>
      <c r="AG237" s="185">
        <v>12</v>
      </c>
      <c r="AH237" s="185">
        <v>1.1000000000000001</v>
      </c>
      <c r="AI237" s="185">
        <v>2.2000000000000002</v>
      </c>
      <c r="AJ237" s="185">
        <v>2.2000000000000002</v>
      </c>
      <c r="AK237" s="185">
        <v>15.8</v>
      </c>
      <c r="AL237" s="185">
        <v>9.8000000000000007</v>
      </c>
      <c r="AM237" s="186">
        <v>7.7</v>
      </c>
      <c r="AN237" s="179"/>
    </row>
    <row r="238" spans="1:43" x14ac:dyDescent="0.2">
      <c r="A238" s="270" t="str">
        <f>'問9S（表）'!A108</f>
        <v>わからない(n = 45 )</v>
      </c>
      <c r="B238" s="32">
        <v>45</v>
      </c>
      <c r="C238" s="29">
        <v>14</v>
      </c>
      <c r="D238" s="30">
        <v>2</v>
      </c>
      <c r="E238" s="30">
        <v>4</v>
      </c>
      <c r="F238" s="30">
        <v>4</v>
      </c>
      <c r="G238" s="30">
        <v>7</v>
      </c>
      <c r="H238" s="30">
        <v>6</v>
      </c>
      <c r="I238" s="30">
        <v>2</v>
      </c>
      <c r="J238" s="30">
        <v>9</v>
      </c>
      <c r="K238" s="30">
        <v>1</v>
      </c>
      <c r="L238" s="30">
        <v>4</v>
      </c>
      <c r="M238" s="30">
        <v>0</v>
      </c>
      <c r="N238" s="30">
        <v>18</v>
      </c>
      <c r="O238" s="30">
        <v>5</v>
      </c>
      <c r="P238" s="30">
        <v>6</v>
      </c>
      <c r="Q238" s="30">
        <v>2</v>
      </c>
      <c r="R238" s="30">
        <v>4</v>
      </c>
      <c r="S238" s="30">
        <v>3</v>
      </c>
      <c r="T238" s="30">
        <v>0</v>
      </c>
      <c r="U238" s="30">
        <v>0</v>
      </c>
      <c r="V238" s="30">
        <v>3</v>
      </c>
      <c r="W238" s="30">
        <v>1</v>
      </c>
      <c r="X238" s="30">
        <v>3</v>
      </c>
      <c r="Y238" s="30">
        <v>5</v>
      </c>
      <c r="Z238" s="30">
        <v>1</v>
      </c>
      <c r="AA238" s="30">
        <v>0</v>
      </c>
      <c r="AB238" s="30">
        <v>9</v>
      </c>
      <c r="AC238" s="30">
        <v>3</v>
      </c>
      <c r="AD238" s="30">
        <v>1</v>
      </c>
      <c r="AE238" s="30">
        <v>4</v>
      </c>
      <c r="AF238" s="30">
        <v>0</v>
      </c>
      <c r="AG238" s="30">
        <v>2</v>
      </c>
      <c r="AH238" s="30">
        <v>2</v>
      </c>
      <c r="AI238" s="30">
        <v>0</v>
      </c>
      <c r="AJ238" s="30">
        <v>0</v>
      </c>
      <c r="AK238" s="30">
        <v>5</v>
      </c>
      <c r="AL238" s="30">
        <v>2</v>
      </c>
      <c r="AM238" s="31">
        <v>11</v>
      </c>
      <c r="AN238" s="5">
        <f>SUM(C238:AM238)</f>
        <v>143</v>
      </c>
    </row>
    <row r="239" spans="1:43" x14ac:dyDescent="0.2">
      <c r="A239" s="271"/>
      <c r="B239" s="33">
        <v>100</v>
      </c>
      <c r="C239" s="18">
        <v>31.1</v>
      </c>
      <c r="D239" s="185">
        <v>4.4000000000000004</v>
      </c>
      <c r="E239" s="185">
        <v>8.9</v>
      </c>
      <c r="F239" s="185">
        <v>8.9</v>
      </c>
      <c r="G239" s="185">
        <v>15.6</v>
      </c>
      <c r="H239" s="185">
        <v>13.3</v>
      </c>
      <c r="I239" s="185">
        <v>4.4000000000000004</v>
      </c>
      <c r="J239" s="185">
        <v>20</v>
      </c>
      <c r="K239" s="185">
        <v>2.2000000000000002</v>
      </c>
      <c r="L239" s="185">
        <v>8.9</v>
      </c>
      <c r="M239" s="185">
        <v>0</v>
      </c>
      <c r="N239" s="185">
        <v>40</v>
      </c>
      <c r="O239" s="185">
        <v>11.1</v>
      </c>
      <c r="P239" s="185">
        <v>13.3</v>
      </c>
      <c r="Q239" s="185">
        <v>4.4000000000000004</v>
      </c>
      <c r="R239" s="185">
        <v>8.9</v>
      </c>
      <c r="S239" s="185">
        <v>6.7</v>
      </c>
      <c r="T239" s="185">
        <v>0</v>
      </c>
      <c r="U239" s="185">
        <v>0</v>
      </c>
      <c r="V239" s="185">
        <v>6.7</v>
      </c>
      <c r="W239" s="185">
        <v>2.2000000000000002</v>
      </c>
      <c r="X239" s="185">
        <v>6.7</v>
      </c>
      <c r="Y239" s="185">
        <v>11.1</v>
      </c>
      <c r="Z239" s="185">
        <v>2.2000000000000002</v>
      </c>
      <c r="AA239" s="185">
        <v>0</v>
      </c>
      <c r="AB239" s="185">
        <v>20</v>
      </c>
      <c r="AC239" s="185">
        <v>6.7</v>
      </c>
      <c r="AD239" s="185">
        <v>2.2000000000000002</v>
      </c>
      <c r="AE239" s="185">
        <v>8.9</v>
      </c>
      <c r="AF239" s="185">
        <v>0</v>
      </c>
      <c r="AG239" s="185">
        <v>4.4000000000000004</v>
      </c>
      <c r="AH239" s="185">
        <v>4.4000000000000004</v>
      </c>
      <c r="AI239" s="185">
        <v>0</v>
      </c>
      <c r="AJ239" s="185">
        <v>0</v>
      </c>
      <c r="AK239" s="185">
        <v>11.1</v>
      </c>
      <c r="AL239" s="185">
        <v>4.4000000000000004</v>
      </c>
      <c r="AM239" s="186">
        <v>24.4</v>
      </c>
      <c r="AN239" s="179"/>
    </row>
    <row r="240" spans="1:43" s="254" customFormat="1" x14ac:dyDescent="0.2">
      <c r="A240" s="255"/>
      <c r="B240" s="170"/>
      <c r="C240" s="170">
        <f t="shared" ref="C240:AL240" si="114">_xlfn.RANK.EQ(C229,$C$229:$AL$229,0)</f>
        <v>2</v>
      </c>
      <c r="D240" s="170">
        <f t="shared" si="114"/>
        <v>13</v>
      </c>
      <c r="E240" s="170">
        <f t="shared" si="114"/>
        <v>26</v>
      </c>
      <c r="F240" s="170">
        <f t="shared" si="114"/>
        <v>20</v>
      </c>
      <c r="G240" s="170">
        <f t="shared" si="114"/>
        <v>10</v>
      </c>
      <c r="H240" s="170">
        <f t="shared" si="114"/>
        <v>8</v>
      </c>
      <c r="I240" s="170">
        <f t="shared" si="114"/>
        <v>28</v>
      </c>
      <c r="J240" s="170">
        <f t="shared" si="114"/>
        <v>6</v>
      </c>
      <c r="K240" s="170">
        <f t="shared" si="114"/>
        <v>25</v>
      </c>
      <c r="L240" s="170">
        <f t="shared" si="114"/>
        <v>27</v>
      </c>
      <c r="M240" s="170">
        <f t="shared" si="114"/>
        <v>36</v>
      </c>
      <c r="N240" s="170">
        <f t="shared" si="114"/>
        <v>1</v>
      </c>
      <c r="O240" s="170">
        <f t="shared" si="114"/>
        <v>16</v>
      </c>
      <c r="P240" s="170">
        <f t="shared" si="114"/>
        <v>4</v>
      </c>
      <c r="Q240" s="170">
        <f t="shared" si="114"/>
        <v>3</v>
      </c>
      <c r="R240" s="170">
        <f t="shared" si="114"/>
        <v>14</v>
      </c>
      <c r="S240" s="170">
        <f t="shared" si="114"/>
        <v>15</v>
      </c>
      <c r="T240" s="170">
        <f t="shared" si="114"/>
        <v>30</v>
      </c>
      <c r="U240" s="170">
        <f t="shared" si="114"/>
        <v>19</v>
      </c>
      <c r="V240" s="170">
        <f t="shared" si="114"/>
        <v>11</v>
      </c>
      <c r="W240" s="170">
        <f t="shared" si="114"/>
        <v>18</v>
      </c>
      <c r="X240" s="170">
        <f t="shared" si="114"/>
        <v>24</v>
      </c>
      <c r="Y240" s="170">
        <f t="shared" si="114"/>
        <v>22</v>
      </c>
      <c r="Z240" s="170">
        <f t="shared" si="114"/>
        <v>21</v>
      </c>
      <c r="AA240" s="170">
        <f t="shared" si="114"/>
        <v>32</v>
      </c>
      <c r="AB240" s="170">
        <f t="shared" si="114"/>
        <v>9</v>
      </c>
      <c r="AC240" s="170">
        <f t="shared" si="114"/>
        <v>23</v>
      </c>
      <c r="AD240" s="170">
        <f t="shared" si="114"/>
        <v>31</v>
      </c>
      <c r="AE240" s="170">
        <f t="shared" si="114"/>
        <v>7</v>
      </c>
      <c r="AF240" s="170">
        <f t="shared" si="114"/>
        <v>29</v>
      </c>
      <c r="AG240" s="170">
        <f t="shared" si="114"/>
        <v>12</v>
      </c>
      <c r="AH240" s="170">
        <f t="shared" si="114"/>
        <v>34</v>
      </c>
      <c r="AI240" s="170">
        <f t="shared" si="114"/>
        <v>33</v>
      </c>
      <c r="AJ240" s="170">
        <f t="shared" si="114"/>
        <v>35</v>
      </c>
      <c r="AK240" s="170">
        <f t="shared" si="114"/>
        <v>5</v>
      </c>
      <c r="AL240" s="170">
        <f t="shared" si="114"/>
        <v>17</v>
      </c>
      <c r="AM240" s="170">
        <v>37</v>
      </c>
      <c r="AN240" s="170"/>
      <c r="AO240" s="170"/>
      <c r="AP240" s="170"/>
      <c r="AQ240" s="170"/>
    </row>
    <row r="241" spans="1:40" x14ac:dyDescent="0.2">
      <c r="A241" s="24" t="s">
        <v>2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17"/>
    </row>
    <row r="242" spans="1:40" x14ac:dyDescent="0.2">
      <c r="A242" s="6" t="s">
        <v>4</v>
      </c>
      <c r="B242" s="38"/>
      <c r="C242" s="170">
        <v>1</v>
      </c>
      <c r="D242" s="170">
        <v>2</v>
      </c>
      <c r="E242" s="170">
        <v>3</v>
      </c>
      <c r="F242" s="170">
        <v>4</v>
      </c>
      <c r="G242" s="170">
        <v>5</v>
      </c>
      <c r="H242" s="170">
        <v>6</v>
      </c>
      <c r="I242" s="170">
        <v>7</v>
      </c>
      <c r="J242" s="170">
        <v>8</v>
      </c>
      <c r="K242" s="170">
        <v>9</v>
      </c>
      <c r="L242" s="170">
        <v>10</v>
      </c>
      <c r="M242" s="170">
        <v>11</v>
      </c>
      <c r="N242" s="170">
        <v>12</v>
      </c>
      <c r="O242" s="170">
        <v>13</v>
      </c>
      <c r="P242" s="170">
        <v>14</v>
      </c>
      <c r="Q242" s="170">
        <v>15</v>
      </c>
      <c r="R242" s="170">
        <v>16</v>
      </c>
      <c r="S242" s="170">
        <v>17</v>
      </c>
      <c r="T242" s="170">
        <v>18</v>
      </c>
      <c r="U242" s="170">
        <v>19</v>
      </c>
      <c r="V242" s="170">
        <v>20</v>
      </c>
      <c r="W242" s="170">
        <v>21</v>
      </c>
      <c r="X242" s="170">
        <v>22</v>
      </c>
      <c r="Y242" s="170">
        <v>23</v>
      </c>
      <c r="Z242" s="170">
        <v>24</v>
      </c>
      <c r="AA242" s="170">
        <v>25</v>
      </c>
      <c r="AB242" s="170">
        <v>26</v>
      </c>
      <c r="AC242" s="170">
        <v>27</v>
      </c>
      <c r="AD242" s="170">
        <v>28</v>
      </c>
      <c r="AE242" s="170">
        <v>29</v>
      </c>
      <c r="AF242" s="170">
        <v>30</v>
      </c>
      <c r="AG242" s="170">
        <v>31</v>
      </c>
      <c r="AH242" s="170">
        <v>32</v>
      </c>
      <c r="AI242" s="170">
        <v>32</v>
      </c>
      <c r="AJ242" s="173">
        <v>34</v>
      </c>
      <c r="AK242" s="173">
        <v>35</v>
      </c>
      <c r="AL242" s="173">
        <v>36</v>
      </c>
      <c r="AM242" s="173">
        <v>37</v>
      </c>
    </row>
    <row r="243" spans="1:40" ht="64.8" x14ac:dyDescent="0.2">
      <c r="A243" s="11" t="s">
        <v>63</v>
      </c>
      <c r="B243" s="47" t="s">
        <v>156</v>
      </c>
      <c r="C243" s="48" t="s">
        <v>313</v>
      </c>
      <c r="D243" s="49" t="s">
        <v>315</v>
      </c>
      <c r="E243" s="49" t="s">
        <v>305</v>
      </c>
      <c r="F243" s="49" t="s">
        <v>287</v>
      </c>
      <c r="G243" s="203" t="s">
        <v>318</v>
      </c>
      <c r="H243" s="203" t="s">
        <v>312</v>
      </c>
      <c r="I243" s="49" t="s">
        <v>296</v>
      </c>
      <c r="J243" s="203" t="s">
        <v>309</v>
      </c>
      <c r="K243" s="49" t="s">
        <v>314</v>
      </c>
      <c r="L243" s="203" t="s">
        <v>348</v>
      </c>
      <c r="M243" s="203" t="s">
        <v>288</v>
      </c>
      <c r="N243" s="203" t="s">
        <v>301</v>
      </c>
      <c r="O243" s="203" t="s">
        <v>308</v>
      </c>
      <c r="P243" s="203" t="s">
        <v>292</v>
      </c>
      <c r="Q243" s="203" t="s">
        <v>291</v>
      </c>
      <c r="R243" s="203" t="s">
        <v>298</v>
      </c>
      <c r="S243" s="49" t="s">
        <v>290</v>
      </c>
      <c r="T243" s="203" t="s">
        <v>280</v>
      </c>
      <c r="U243" s="203" t="s">
        <v>311</v>
      </c>
      <c r="V243" s="203" t="s">
        <v>306</v>
      </c>
      <c r="W243" s="203" t="s">
        <v>294</v>
      </c>
      <c r="X243" s="203" t="s">
        <v>283</v>
      </c>
      <c r="Y243" s="203" t="s">
        <v>310</v>
      </c>
      <c r="Z243" s="203" t="s">
        <v>285</v>
      </c>
      <c r="AA243" s="203" t="s">
        <v>307</v>
      </c>
      <c r="AB243" s="203" t="s">
        <v>366</v>
      </c>
      <c r="AC243" s="203" t="s">
        <v>300</v>
      </c>
      <c r="AD243" s="203" t="s">
        <v>302</v>
      </c>
      <c r="AE243" s="203" t="s">
        <v>304</v>
      </c>
      <c r="AF243" s="203" t="s">
        <v>289</v>
      </c>
      <c r="AG243" s="203" t="s">
        <v>297</v>
      </c>
      <c r="AH243" s="203" t="s">
        <v>284</v>
      </c>
      <c r="AI243" s="203" t="s">
        <v>299</v>
      </c>
      <c r="AJ243" s="203" t="s">
        <v>295</v>
      </c>
      <c r="AK243" s="49" t="s">
        <v>369</v>
      </c>
      <c r="AL243" s="51" t="s">
        <v>281</v>
      </c>
      <c r="AM243" s="216" t="s">
        <v>0</v>
      </c>
      <c r="AN243" s="217" t="s">
        <v>117</v>
      </c>
    </row>
    <row r="244" spans="1:40" ht="13.5" customHeight="1" x14ac:dyDescent="0.2">
      <c r="A244" s="270" t="str">
        <f>A228</f>
        <v>全体（n = 1,699 ）　</v>
      </c>
      <c r="B244" s="101">
        <f>B228</f>
        <v>1699</v>
      </c>
      <c r="C244" s="109">
        <v>570</v>
      </c>
      <c r="D244" s="110">
        <v>487</v>
      </c>
      <c r="E244" s="110">
        <v>433</v>
      </c>
      <c r="F244" s="110">
        <v>401</v>
      </c>
      <c r="G244" s="110">
        <v>383</v>
      </c>
      <c r="H244" s="110">
        <v>381</v>
      </c>
      <c r="I244" s="110">
        <v>302</v>
      </c>
      <c r="J244" s="110">
        <v>235</v>
      </c>
      <c r="K244" s="110">
        <v>229</v>
      </c>
      <c r="L244" s="110">
        <v>209</v>
      </c>
      <c r="M244" s="110">
        <v>193</v>
      </c>
      <c r="N244" s="110">
        <v>187</v>
      </c>
      <c r="O244" s="110">
        <v>184</v>
      </c>
      <c r="P244" s="110">
        <v>180</v>
      </c>
      <c r="Q244" s="110">
        <v>173</v>
      </c>
      <c r="R244" s="110">
        <v>171</v>
      </c>
      <c r="S244" s="110">
        <v>160</v>
      </c>
      <c r="T244" s="110">
        <v>158</v>
      </c>
      <c r="U244" s="110">
        <v>154</v>
      </c>
      <c r="V244" s="110">
        <v>148</v>
      </c>
      <c r="W244" s="110">
        <v>130</v>
      </c>
      <c r="X244" s="110">
        <v>120</v>
      </c>
      <c r="Y244" s="110">
        <v>118</v>
      </c>
      <c r="Z244" s="110">
        <v>116</v>
      </c>
      <c r="AA244" s="110">
        <v>110</v>
      </c>
      <c r="AB244" s="110">
        <v>107</v>
      </c>
      <c r="AC244" s="110">
        <v>97</v>
      </c>
      <c r="AD244" s="110">
        <v>93</v>
      </c>
      <c r="AE244" s="110">
        <v>80</v>
      </c>
      <c r="AF244" s="110">
        <v>66</v>
      </c>
      <c r="AG244" s="110">
        <v>63</v>
      </c>
      <c r="AH244" s="110">
        <v>55</v>
      </c>
      <c r="AI244" s="110">
        <v>48</v>
      </c>
      <c r="AJ244" s="110">
        <v>44</v>
      </c>
      <c r="AK244" s="110">
        <v>41</v>
      </c>
      <c r="AL244" s="110">
        <v>19</v>
      </c>
      <c r="AM244" s="112">
        <v>144</v>
      </c>
      <c r="AN244" s="5">
        <f>SUM(C244:AM244)</f>
        <v>6789</v>
      </c>
    </row>
    <row r="245" spans="1:40" x14ac:dyDescent="0.2">
      <c r="A245" s="271"/>
      <c r="B245" s="102">
        <f t="shared" ref="B245:B255" si="115">B229</f>
        <v>100</v>
      </c>
      <c r="C245" s="113">
        <v>33.5</v>
      </c>
      <c r="D245" s="114">
        <v>28.7</v>
      </c>
      <c r="E245" s="114">
        <v>25.5</v>
      </c>
      <c r="F245" s="114">
        <v>23.6</v>
      </c>
      <c r="G245" s="114">
        <v>22.5</v>
      </c>
      <c r="H245" s="114">
        <v>22.4</v>
      </c>
      <c r="I245" s="114">
        <v>17.8</v>
      </c>
      <c r="J245" s="114">
        <v>13.8</v>
      </c>
      <c r="K245" s="114">
        <v>13.5</v>
      </c>
      <c r="L245" s="114">
        <v>12.3</v>
      </c>
      <c r="M245" s="114">
        <v>11.4</v>
      </c>
      <c r="N245" s="114">
        <v>11</v>
      </c>
      <c r="O245" s="114">
        <v>10.8</v>
      </c>
      <c r="P245" s="114">
        <v>10.6</v>
      </c>
      <c r="Q245" s="114">
        <v>10.199999999999999</v>
      </c>
      <c r="R245" s="114">
        <v>10.1</v>
      </c>
      <c r="S245" s="114">
        <v>9.4</v>
      </c>
      <c r="T245" s="114">
        <v>9.3000000000000007</v>
      </c>
      <c r="U245" s="114">
        <v>9.1</v>
      </c>
      <c r="V245" s="114">
        <v>8.6999999999999993</v>
      </c>
      <c r="W245" s="114">
        <v>7.7</v>
      </c>
      <c r="X245" s="114">
        <v>7.1</v>
      </c>
      <c r="Y245" s="114">
        <v>6.9</v>
      </c>
      <c r="Z245" s="114">
        <v>6.8</v>
      </c>
      <c r="AA245" s="114">
        <v>6.5</v>
      </c>
      <c r="AB245" s="114">
        <v>6.3</v>
      </c>
      <c r="AC245" s="114">
        <v>5.7</v>
      </c>
      <c r="AD245" s="114">
        <v>5.5</v>
      </c>
      <c r="AE245" s="114">
        <v>4.7</v>
      </c>
      <c r="AF245" s="114">
        <v>3.9</v>
      </c>
      <c r="AG245" s="114">
        <v>3.7</v>
      </c>
      <c r="AH245" s="114">
        <v>3.2</v>
      </c>
      <c r="AI245" s="114">
        <v>2.8</v>
      </c>
      <c r="AJ245" s="114">
        <v>2.6</v>
      </c>
      <c r="AK245" s="114">
        <v>2.4</v>
      </c>
      <c r="AL245" s="114">
        <v>1.1000000000000001</v>
      </c>
      <c r="AM245" s="116">
        <v>8.5</v>
      </c>
      <c r="AN245" s="179"/>
    </row>
    <row r="246" spans="1:40" ht="13.5" customHeight="1" x14ac:dyDescent="0.2">
      <c r="A246" s="270" t="str">
        <f>A230</f>
        <v>十分満足している(n = 51 )</v>
      </c>
      <c r="B246" s="101">
        <f t="shared" si="115"/>
        <v>51</v>
      </c>
      <c r="C246" s="117">
        <v>8</v>
      </c>
      <c r="D246" s="118">
        <v>16</v>
      </c>
      <c r="E246" s="118">
        <v>14</v>
      </c>
      <c r="F246" s="118">
        <v>11</v>
      </c>
      <c r="G246" s="118">
        <v>14</v>
      </c>
      <c r="H246" s="118">
        <v>9</v>
      </c>
      <c r="I246" s="118">
        <v>8</v>
      </c>
      <c r="J246" s="118">
        <v>8</v>
      </c>
      <c r="K246" s="118">
        <v>9</v>
      </c>
      <c r="L246" s="118">
        <v>1</v>
      </c>
      <c r="M246" s="118">
        <v>4</v>
      </c>
      <c r="N246" s="118">
        <v>11</v>
      </c>
      <c r="O246" s="118">
        <v>7</v>
      </c>
      <c r="P246" s="118">
        <v>5</v>
      </c>
      <c r="Q246" s="118">
        <v>6</v>
      </c>
      <c r="R246" s="118">
        <v>2</v>
      </c>
      <c r="S246" s="118">
        <v>10</v>
      </c>
      <c r="T246" s="118">
        <v>3</v>
      </c>
      <c r="U246" s="118">
        <v>6</v>
      </c>
      <c r="V246" s="118">
        <v>3</v>
      </c>
      <c r="W246" s="118">
        <v>3</v>
      </c>
      <c r="X246" s="118">
        <v>3</v>
      </c>
      <c r="Y246" s="118">
        <v>2</v>
      </c>
      <c r="Z246" s="118">
        <v>3</v>
      </c>
      <c r="AA246" s="118">
        <v>4</v>
      </c>
      <c r="AB246" s="118">
        <v>4</v>
      </c>
      <c r="AC246" s="118">
        <v>3</v>
      </c>
      <c r="AD246" s="118">
        <v>3</v>
      </c>
      <c r="AE246" s="118">
        <v>3</v>
      </c>
      <c r="AF246" s="118">
        <v>3</v>
      </c>
      <c r="AG246" s="118">
        <v>2</v>
      </c>
      <c r="AH246" s="118">
        <v>1</v>
      </c>
      <c r="AI246" s="118">
        <v>2</v>
      </c>
      <c r="AJ246" s="118">
        <v>1</v>
      </c>
      <c r="AK246" s="118">
        <v>1</v>
      </c>
      <c r="AL246" s="118">
        <v>1</v>
      </c>
      <c r="AM246" s="119">
        <v>4</v>
      </c>
      <c r="AN246" s="5">
        <f>SUM(C246:AM246)</f>
        <v>198</v>
      </c>
    </row>
    <row r="247" spans="1:40" x14ac:dyDescent="0.2">
      <c r="A247" s="271"/>
      <c r="B247" s="102">
        <f t="shared" si="115"/>
        <v>100</v>
      </c>
      <c r="C247" s="113">
        <v>15.7</v>
      </c>
      <c r="D247" s="114">
        <v>31.4</v>
      </c>
      <c r="E247" s="114">
        <v>27.5</v>
      </c>
      <c r="F247" s="114">
        <v>21.6</v>
      </c>
      <c r="G247" s="114">
        <v>27.5</v>
      </c>
      <c r="H247" s="114">
        <v>17.600000000000001</v>
      </c>
      <c r="I247" s="114">
        <v>15.7</v>
      </c>
      <c r="J247" s="114">
        <v>15.7</v>
      </c>
      <c r="K247" s="114">
        <v>17.600000000000001</v>
      </c>
      <c r="L247" s="114">
        <v>2</v>
      </c>
      <c r="M247" s="114">
        <v>7.8</v>
      </c>
      <c r="N247" s="114">
        <v>21.6</v>
      </c>
      <c r="O247" s="114">
        <v>13.7</v>
      </c>
      <c r="P247" s="114">
        <v>9.8000000000000007</v>
      </c>
      <c r="Q247" s="114">
        <v>11.8</v>
      </c>
      <c r="R247" s="114">
        <v>3.9</v>
      </c>
      <c r="S247" s="114">
        <v>19.600000000000001</v>
      </c>
      <c r="T247" s="114">
        <v>5.9</v>
      </c>
      <c r="U247" s="114">
        <v>11.8</v>
      </c>
      <c r="V247" s="114">
        <v>5.9</v>
      </c>
      <c r="W247" s="114">
        <v>5.9</v>
      </c>
      <c r="X247" s="114">
        <v>5.9</v>
      </c>
      <c r="Y247" s="114">
        <v>3.9</v>
      </c>
      <c r="Z247" s="114">
        <v>5.9</v>
      </c>
      <c r="AA247" s="114">
        <v>7.8</v>
      </c>
      <c r="AB247" s="114">
        <v>7.8</v>
      </c>
      <c r="AC247" s="114">
        <v>5.9</v>
      </c>
      <c r="AD247" s="114">
        <v>5.9</v>
      </c>
      <c r="AE247" s="114">
        <v>5.9</v>
      </c>
      <c r="AF247" s="114">
        <v>5.9</v>
      </c>
      <c r="AG247" s="114">
        <v>3.9</v>
      </c>
      <c r="AH247" s="114">
        <v>2</v>
      </c>
      <c r="AI247" s="114">
        <v>3.9</v>
      </c>
      <c r="AJ247" s="114">
        <v>2</v>
      </c>
      <c r="AK247" s="114">
        <v>2</v>
      </c>
      <c r="AL247" s="114">
        <v>2</v>
      </c>
      <c r="AM247" s="116">
        <v>7.8</v>
      </c>
      <c r="AN247" s="179"/>
    </row>
    <row r="248" spans="1:40" ht="13.5" customHeight="1" x14ac:dyDescent="0.2">
      <c r="A248" s="270" t="str">
        <f>A232</f>
        <v>おおむね満足している(n = 726 )</v>
      </c>
      <c r="B248" s="101">
        <f t="shared" si="115"/>
        <v>726</v>
      </c>
      <c r="C248" s="117">
        <v>239</v>
      </c>
      <c r="D248" s="118">
        <v>218</v>
      </c>
      <c r="E248" s="118">
        <v>177</v>
      </c>
      <c r="F248" s="118">
        <v>171</v>
      </c>
      <c r="G248" s="118">
        <v>172</v>
      </c>
      <c r="H248" s="118">
        <v>164</v>
      </c>
      <c r="I248" s="118">
        <v>133</v>
      </c>
      <c r="J248" s="118">
        <v>86</v>
      </c>
      <c r="K248" s="118">
        <v>100</v>
      </c>
      <c r="L248" s="118">
        <v>66</v>
      </c>
      <c r="M248" s="118">
        <v>54</v>
      </c>
      <c r="N248" s="118">
        <v>86</v>
      </c>
      <c r="O248" s="118">
        <v>82</v>
      </c>
      <c r="P248" s="118">
        <v>61</v>
      </c>
      <c r="Q248" s="118">
        <v>77</v>
      </c>
      <c r="R248" s="118">
        <v>65</v>
      </c>
      <c r="S248" s="118">
        <v>79</v>
      </c>
      <c r="T248" s="118">
        <v>52</v>
      </c>
      <c r="U248" s="118">
        <v>71</v>
      </c>
      <c r="V248" s="118">
        <v>66</v>
      </c>
      <c r="W248" s="118">
        <v>58</v>
      </c>
      <c r="X248" s="118">
        <v>43</v>
      </c>
      <c r="Y248" s="118">
        <v>44</v>
      </c>
      <c r="Z248" s="118">
        <v>58</v>
      </c>
      <c r="AA248" s="118">
        <v>52</v>
      </c>
      <c r="AB248" s="118">
        <v>46</v>
      </c>
      <c r="AC248" s="118">
        <v>49</v>
      </c>
      <c r="AD248" s="118">
        <v>46</v>
      </c>
      <c r="AE248" s="118">
        <v>33</v>
      </c>
      <c r="AF248" s="118">
        <v>41</v>
      </c>
      <c r="AG248" s="118">
        <v>29</v>
      </c>
      <c r="AH248" s="118">
        <v>29</v>
      </c>
      <c r="AI248" s="118">
        <v>25</v>
      </c>
      <c r="AJ248" s="118">
        <v>25</v>
      </c>
      <c r="AK248" s="118">
        <v>19</v>
      </c>
      <c r="AL248" s="118">
        <v>10</v>
      </c>
      <c r="AM248" s="119">
        <v>62</v>
      </c>
      <c r="AN248" s="5">
        <f>SUM(C248:AM248)</f>
        <v>2888</v>
      </c>
    </row>
    <row r="249" spans="1:40" x14ac:dyDescent="0.2">
      <c r="A249" s="271"/>
      <c r="B249" s="102">
        <f t="shared" si="115"/>
        <v>100</v>
      </c>
      <c r="C249" s="113">
        <v>32.9</v>
      </c>
      <c r="D249" s="114">
        <v>30</v>
      </c>
      <c r="E249" s="114">
        <v>24.4</v>
      </c>
      <c r="F249" s="114">
        <v>23.6</v>
      </c>
      <c r="G249" s="114">
        <v>23.7</v>
      </c>
      <c r="H249" s="114">
        <v>22.6</v>
      </c>
      <c r="I249" s="114">
        <v>18.3</v>
      </c>
      <c r="J249" s="114">
        <v>11.8</v>
      </c>
      <c r="K249" s="114">
        <v>13.8</v>
      </c>
      <c r="L249" s="114">
        <v>9.1</v>
      </c>
      <c r="M249" s="114">
        <v>7.4</v>
      </c>
      <c r="N249" s="114">
        <v>11.8</v>
      </c>
      <c r="O249" s="114">
        <v>11.3</v>
      </c>
      <c r="P249" s="114">
        <v>8.4</v>
      </c>
      <c r="Q249" s="114">
        <v>10.6</v>
      </c>
      <c r="R249" s="114">
        <v>9</v>
      </c>
      <c r="S249" s="114">
        <v>10.9</v>
      </c>
      <c r="T249" s="114">
        <v>7.2</v>
      </c>
      <c r="U249" s="114">
        <v>9.8000000000000007</v>
      </c>
      <c r="V249" s="114">
        <v>9.1</v>
      </c>
      <c r="W249" s="114">
        <v>8</v>
      </c>
      <c r="X249" s="114">
        <v>5.9</v>
      </c>
      <c r="Y249" s="114">
        <v>6.1</v>
      </c>
      <c r="Z249" s="114">
        <v>8</v>
      </c>
      <c r="AA249" s="114">
        <v>7.2</v>
      </c>
      <c r="AB249" s="114">
        <v>6.3</v>
      </c>
      <c r="AC249" s="114">
        <v>6.7</v>
      </c>
      <c r="AD249" s="114">
        <v>6.3</v>
      </c>
      <c r="AE249" s="114">
        <v>4.5</v>
      </c>
      <c r="AF249" s="114">
        <v>5.6</v>
      </c>
      <c r="AG249" s="114">
        <v>4</v>
      </c>
      <c r="AH249" s="114">
        <v>4</v>
      </c>
      <c r="AI249" s="114">
        <v>3.4</v>
      </c>
      <c r="AJ249" s="114">
        <v>3.4</v>
      </c>
      <c r="AK249" s="114">
        <v>2.6</v>
      </c>
      <c r="AL249" s="114">
        <v>1.4</v>
      </c>
      <c r="AM249" s="116">
        <v>8.5</v>
      </c>
      <c r="AN249" s="179"/>
    </row>
    <row r="250" spans="1:40" ht="13.5" customHeight="1" x14ac:dyDescent="0.2">
      <c r="A250" s="270" t="str">
        <f>A234</f>
        <v>まだまだ不満だ(n = 673 )</v>
      </c>
      <c r="B250" s="101">
        <f t="shared" si="115"/>
        <v>673</v>
      </c>
      <c r="C250" s="117">
        <v>228</v>
      </c>
      <c r="D250" s="118">
        <v>194</v>
      </c>
      <c r="E250" s="118">
        <v>189</v>
      </c>
      <c r="F250" s="118">
        <v>167</v>
      </c>
      <c r="G250" s="118">
        <v>161</v>
      </c>
      <c r="H250" s="118">
        <v>158</v>
      </c>
      <c r="I250" s="118">
        <v>112</v>
      </c>
      <c r="J250" s="118">
        <v>110</v>
      </c>
      <c r="K250" s="118">
        <v>90</v>
      </c>
      <c r="L250" s="118">
        <v>96</v>
      </c>
      <c r="M250" s="118">
        <v>105</v>
      </c>
      <c r="N250" s="118">
        <v>65</v>
      </c>
      <c r="O250" s="118">
        <v>72</v>
      </c>
      <c r="P250" s="118">
        <v>84</v>
      </c>
      <c r="Q250" s="118">
        <v>71</v>
      </c>
      <c r="R250" s="118">
        <v>69</v>
      </c>
      <c r="S250" s="118">
        <v>51</v>
      </c>
      <c r="T250" s="118">
        <v>72</v>
      </c>
      <c r="U250" s="118">
        <v>62</v>
      </c>
      <c r="V250" s="118">
        <v>60</v>
      </c>
      <c r="W250" s="118">
        <v>53</v>
      </c>
      <c r="X250" s="118">
        <v>52</v>
      </c>
      <c r="Y250" s="118">
        <v>59</v>
      </c>
      <c r="Z250" s="118">
        <v>45</v>
      </c>
      <c r="AA250" s="118">
        <v>40</v>
      </c>
      <c r="AB250" s="118">
        <v>44</v>
      </c>
      <c r="AC250" s="118">
        <v>30</v>
      </c>
      <c r="AD250" s="118">
        <v>31</v>
      </c>
      <c r="AE250" s="118">
        <v>39</v>
      </c>
      <c r="AF250" s="118">
        <v>18</v>
      </c>
      <c r="AG250" s="118">
        <v>26</v>
      </c>
      <c r="AH250" s="118">
        <v>21</v>
      </c>
      <c r="AI250" s="118">
        <v>17</v>
      </c>
      <c r="AJ250" s="118">
        <v>14</v>
      </c>
      <c r="AK250" s="118">
        <v>15</v>
      </c>
      <c r="AL250" s="118">
        <v>5</v>
      </c>
      <c r="AM250" s="119">
        <v>46</v>
      </c>
      <c r="AN250" s="5">
        <f>SUM(C250:AM250)</f>
        <v>2771</v>
      </c>
    </row>
    <row r="251" spans="1:40" x14ac:dyDescent="0.2">
      <c r="A251" s="271"/>
      <c r="B251" s="102">
        <f t="shared" si="115"/>
        <v>100</v>
      </c>
      <c r="C251" s="113">
        <v>33.9</v>
      </c>
      <c r="D251" s="114">
        <v>28.8</v>
      </c>
      <c r="E251" s="114">
        <v>28.1</v>
      </c>
      <c r="F251" s="114">
        <v>24.8</v>
      </c>
      <c r="G251" s="114">
        <v>23.9</v>
      </c>
      <c r="H251" s="114">
        <v>23.5</v>
      </c>
      <c r="I251" s="114">
        <v>16.600000000000001</v>
      </c>
      <c r="J251" s="114">
        <v>16.3</v>
      </c>
      <c r="K251" s="114">
        <v>13.4</v>
      </c>
      <c r="L251" s="114">
        <v>14.3</v>
      </c>
      <c r="M251" s="114">
        <v>15.6</v>
      </c>
      <c r="N251" s="114">
        <v>9.6999999999999993</v>
      </c>
      <c r="O251" s="114">
        <v>10.7</v>
      </c>
      <c r="P251" s="114">
        <v>12.5</v>
      </c>
      <c r="Q251" s="114">
        <v>10.5</v>
      </c>
      <c r="R251" s="114">
        <v>10.3</v>
      </c>
      <c r="S251" s="114">
        <v>7.6</v>
      </c>
      <c r="T251" s="114">
        <v>10.7</v>
      </c>
      <c r="U251" s="114">
        <v>9.1999999999999993</v>
      </c>
      <c r="V251" s="114">
        <v>8.9</v>
      </c>
      <c r="W251" s="114">
        <v>7.9</v>
      </c>
      <c r="X251" s="114">
        <v>7.7</v>
      </c>
      <c r="Y251" s="114">
        <v>8.8000000000000007</v>
      </c>
      <c r="Z251" s="114">
        <v>6.7</v>
      </c>
      <c r="AA251" s="114">
        <v>5.9</v>
      </c>
      <c r="AB251" s="114">
        <v>6.5</v>
      </c>
      <c r="AC251" s="114">
        <v>4.5</v>
      </c>
      <c r="AD251" s="114">
        <v>4.5999999999999996</v>
      </c>
      <c r="AE251" s="114">
        <v>5.8</v>
      </c>
      <c r="AF251" s="114">
        <v>2.7</v>
      </c>
      <c r="AG251" s="114">
        <v>3.9</v>
      </c>
      <c r="AH251" s="114">
        <v>3.1</v>
      </c>
      <c r="AI251" s="114">
        <v>2.5</v>
      </c>
      <c r="AJ251" s="114">
        <v>2.1</v>
      </c>
      <c r="AK251" s="114">
        <v>2.2000000000000002</v>
      </c>
      <c r="AL251" s="114">
        <v>0.7</v>
      </c>
      <c r="AM251" s="116">
        <v>6.8</v>
      </c>
      <c r="AN251" s="179"/>
    </row>
    <row r="252" spans="1:40" ht="13.5" customHeight="1" x14ac:dyDescent="0.2">
      <c r="A252" s="270" t="str">
        <f>A236</f>
        <v>きわめて不満だ(n = 183 )</v>
      </c>
      <c r="B252" s="101">
        <f t="shared" si="115"/>
        <v>183</v>
      </c>
      <c r="C252" s="117">
        <v>71</v>
      </c>
      <c r="D252" s="118">
        <v>41</v>
      </c>
      <c r="E252" s="118">
        <v>50</v>
      </c>
      <c r="F252" s="118">
        <v>45</v>
      </c>
      <c r="G252" s="118">
        <v>29</v>
      </c>
      <c r="H252" s="118">
        <v>38</v>
      </c>
      <c r="I252" s="118">
        <v>41</v>
      </c>
      <c r="J252" s="118">
        <v>21</v>
      </c>
      <c r="K252" s="118">
        <v>19</v>
      </c>
      <c r="L252" s="118">
        <v>39</v>
      </c>
      <c r="M252" s="118">
        <v>26</v>
      </c>
      <c r="N252" s="118">
        <v>22</v>
      </c>
      <c r="O252" s="118">
        <v>21</v>
      </c>
      <c r="P252" s="118">
        <v>24</v>
      </c>
      <c r="Q252" s="118">
        <v>16</v>
      </c>
      <c r="R252" s="118">
        <v>28</v>
      </c>
      <c r="S252" s="118">
        <v>18</v>
      </c>
      <c r="T252" s="118">
        <v>26</v>
      </c>
      <c r="U252" s="118">
        <v>15</v>
      </c>
      <c r="V252" s="118">
        <v>14</v>
      </c>
      <c r="W252" s="118">
        <v>14</v>
      </c>
      <c r="X252" s="118">
        <v>17</v>
      </c>
      <c r="Y252" s="118">
        <v>9</v>
      </c>
      <c r="Z252" s="118">
        <v>4</v>
      </c>
      <c r="AA252" s="118">
        <v>13</v>
      </c>
      <c r="AB252" s="118">
        <v>7</v>
      </c>
      <c r="AC252" s="118">
        <v>11</v>
      </c>
      <c r="AD252" s="118">
        <v>11</v>
      </c>
      <c r="AE252" s="118">
        <v>5</v>
      </c>
      <c r="AF252" s="118">
        <v>4</v>
      </c>
      <c r="AG252" s="118">
        <v>4</v>
      </c>
      <c r="AH252" s="118">
        <v>4</v>
      </c>
      <c r="AI252" s="118">
        <v>4</v>
      </c>
      <c r="AJ252" s="118">
        <v>2</v>
      </c>
      <c r="AK252" s="118">
        <v>4</v>
      </c>
      <c r="AL252" s="118">
        <v>3</v>
      </c>
      <c r="AM252" s="119">
        <v>14</v>
      </c>
      <c r="AN252" s="5">
        <f>SUM(C252:AM252)</f>
        <v>734</v>
      </c>
    </row>
    <row r="253" spans="1:40" x14ac:dyDescent="0.2">
      <c r="A253" s="271"/>
      <c r="B253" s="102">
        <f t="shared" si="115"/>
        <v>100</v>
      </c>
      <c r="C253" s="113">
        <v>38.799999999999997</v>
      </c>
      <c r="D253" s="114">
        <v>22.4</v>
      </c>
      <c r="E253" s="114">
        <v>27.3</v>
      </c>
      <c r="F253" s="114">
        <v>24.6</v>
      </c>
      <c r="G253" s="114">
        <v>15.8</v>
      </c>
      <c r="H253" s="114">
        <v>20.8</v>
      </c>
      <c r="I253" s="114">
        <v>22.4</v>
      </c>
      <c r="J253" s="114">
        <v>11.5</v>
      </c>
      <c r="K253" s="114">
        <v>10.4</v>
      </c>
      <c r="L253" s="114">
        <v>21.3</v>
      </c>
      <c r="M253" s="114">
        <v>14.2</v>
      </c>
      <c r="N253" s="114">
        <v>12</v>
      </c>
      <c r="O253" s="114">
        <v>11.5</v>
      </c>
      <c r="P253" s="114">
        <v>13.1</v>
      </c>
      <c r="Q253" s="114">
        <v>8.6999999999999993</v>
      </c>
      <c r="R253" s="114">
        <v>15.3</v>
      </c>
      <c r="S253" s="114">
        <v>9.8000000000000007</v>
      </c>
      <c r="T253" s="114">
        <v>14.2</v>
      </c>
      <c r="U253" s="114">
        <v>8.1999999999999993</v>
      </c>
      <c r="V253" s="114">
        <v>7.7</v>
      </c>
      <c r="W253" s="114">
        <v>7.7</v>
      </c>
      <c r="X253" s="114">
        <v>9.3000000000000007</v>
      </c>
      <c r="Y253" s="114">
        <v>4.9000000000000004</v>
      </c>
      <c r="Z253" s="114">
        <v>2.2000000000000002</v>
      </c>
      <c r="AA253" s="114">
        <v>7.1</v>
      </c>
      <c r="AB253" s="114">
        <v>3.8</v>
      </c>
      <c r="AC253" s="114">
        <v>6</v>
      </c>
      <c r="AD253" s="114">
        <v>6</v>
      </c>
      <c r="AE253" s="114">
        <v>2.7</v>
      </c>
      <c r="AF253" s="114">
        <v>2.2000000000000002</v>
      </c>
      <c r="AG253" s="114">
        <v>2.2000000000000002</v>
      </c>
      <c r="AH253" s="114">
        <v>2.2000000000000002</v>
      </c>
      <c r="AI253" s="114">
        <v>2.2000000000000002</v>
      </c>
      <c r="AJ253" s="114">
        <v>1.1000000000000001</v>
      </c>
      <c r="AK253" s="114">
        <v>2.2000000000000002</v>
      </c>
      <c r="AL253" s="114">
        <v>1.6</v>
      </c>
      <c r="AM253" s="116">
        <v>7.7</v>
      </c>
      <c r="AN253" s="179"/>
    </row>
    <row r="254" spans="1:40" x14ac:dyDescent="0.2">
      <c r="A254" s="270" t="str">
        <f>A238</f>
        <v>わからない(n = 45 )</v>
      </c>
      <c r="B254" s="101">
        <f t="shared" si="115"/>
        <v>45</v>
      </c>
      <c r="C254" s="117">
        <v>18</v>
      </c>
      <c r="D254" s="118">
        <v>14</v>
      </c>
      <c r="E254" s="118">
        <v>2</v>
      </c>
      <c r="F254" s="118">
        <v>6</v>
      </c>
      <c r="G254" s="118">
        <v>5</v>
      </c>
      <c r="H254" s="118">
        <v>9</v>
      </c>
      <c r="I254" s="118">
        <v>4</v>
      </c>
      <c r="J254" s="118">
        <v>6</v>
      </c>
      <c r="K254" s="118">
        <v>9</v>
      </c>
      <c r="L254" s="118">
        <v>7</v>
      </c>
      <c r="M254" s="118">
        <v>3</v>
      </c>
      <c r="N254" s="118">
        <v>2</v>
      </c>
      <c r="O254" s="118">
        <v>2</v>
      </c>
      <c r="P254" s="118">
        <v>4</v>
      </c>
      <c r="Q254" s="118">
        <v>3</v>
      </c>
      <c r="R254" s="118">
        <v>5</v>
      </c>
      <c r="S254" s="118">
        <v>2</v>
      </c>
      <c r="T254" s="118">
        <v>1</v>
      </c>
      <c r="U254" s="118">
        <v>0</v>
      </c>
      <c r="V254" s="118">
        <v>4</v>
      </c>
      <c r="W254" s="118">
        <v>1</v>
      </c>
      <c r="X254" s="118">
        <v>5</v>
      </c>
      <c r="Y254" s="118">
        <v>3</v>
      </c>
      <c r="Z254" s="118">
        <v>3</v>
      </c>
      <c r="AA254" s="118">
        <v>1</v>
      </c>
      <c r="AB254" s="118">
        <v>4</v>
      </c>
      <c r="AC254" s="118">
        <v>4</v>
      </c>
      <c r="AD254" s="118">
        <v>2</v>
      </c>
      <c r="AE254" s="118">
        <v>0</v>
      </c>
      <c r="AF254" s="118">
        <v>0</v>
      </c>
      <c r="AG254" s="118">
        <v>1</v>
      </c>
      <c r="AH254" s="118">
        <v>0</v>
      </c>
      <c r="AI254" s="118">
        <v>0</v>
      </c>
      <c r="AJ254" s="118">
        <v>2</v>
      </c>
      <c r="AK254" s="118">
        <v>0</v>
      </c>
      <c r="AL254" s="118">
        <v>0</v>
      </c>
      <c r="AM254" s="119">
        <v>11</v>
      </c>
      <c r="AN254" s="5">
        <f>SUM(C254:AM254)</f>
        <v>143</v>
      </c>
    </row>
    <row r="255" spans="1:40" x14ac:dyDescent="0.2">
      <c r="A255" s="271"/>
      <c r="B255" s="102">
        <f t="shared" si="115"/>
        <v>100</v>
      </c>
      <c r="C255" s="113">
        <v>40</v>
      </c>
      <c r="D255" s="114">
        <v>31.1</v>
      </c>
      <c r="E255" s="114">
        <v>4.4000000000000004</v>
      </c>
      <c r="F255" s="114">
        <v>13.3</v>
      </c>
      <c r="G255" s="114">
        <v>11.1</v>
      </c>
      <c r="H255" s="114">
        <v>20</v>
      </c>
      <c r="I255" s="114">
        <v>8.9</v>
      </c>
      <c r="J255" s="114">
        <v>13.3</v>
      </c>
      <c r="K255" s="114">
        <v>20</v>
      </c>
      <c r="L255" s="114">
        <v>15.6</v>
      </c>
      <c r="M255" s="114">
        <v>6.7</v>
      </c>
      <c r="N255" s="114">
        <v>4.4000000000000004</v>
      </c>
      <c r="O255" s="114">
        <v>4.4000000000000004</v>
      </c>
      <c r="P255" s="114">
        <v>8.9</v>
      </c>
      <c r="Q255" s="114">
        <v>6.7</v>
      </c>
      <c r="R255" s="114">
        <v>11.1</v>
      </c>
      <c r="S255" s="114">
        <v>4.4000000000000004</v>
      </c>
      <c r="T255" s="114">
        <v>2.2000000000000002</v>
      </c>
      <c r="U255" s="114">
        <v>0</v>
      </c>
      <c r="V255" s="114">
        <v>8.9</v>
      </c>
      <c r="W255" s="114">
        <v>2.2000000000000002</v>
      </c>
      <c r="X255" s="114">
        <v>11.1</v>
      </c>
      <c r="Y255" s="114">
        <v>6.7</v>
      </c>
      <c r="Z255" s="114">
        <v>6.7</v>
      </c>
      <c r="AA255" s="114">
        <v>2.2000000000000002</v>
      </c>
      <c r="AB255" s="114">
        <v>8.9</v>
      </c>
      <c r="AC255" s="114">
        <v>8.9</v>
      </c>
      <c r="AD255" s="114">
        <v>4.4000000000000004</v>
      </c>
      <c r="AE255" s="114">
        <v>0</v>
      </c>
      <c r="AF255" s="114">
        <v>0</v>
      </c>
      <c r="AG255" s="114">
        <v>2.2000000000000002</v>
      </c>
      <c r="AH255" s="114">
        <v>0</v>
      </c>
      <c r="AI255" s="114">
        <v>0</v>
      </c>
      <c r="AJ255" s="114">
        <v>4.4000000000000004</v>
      </c>
      <c r="AK255" s="114">
        <v>0</v>
      </c>
      <c r="AL255" s="114">
        <v>0</v>
      </c>
      <c r="AM255" s="116">
        <v>24.4</v>
      </c>
      <c r="AN255" s="179"/>
    </row>
    <row r="256" spans="1:40" s="171" customFormat="1" x14ac:dyDescent="0.2">
      <c r="A256" s="172"/>
      <c r="B256" s="170"/>
      <c r="C256" s="170"/>
      <c r="D256" s="170"/>
      <c r="E256" s="170"/>
      <c r="F256" s="170"/>
      <c r="G256" s="170"/>
      <c r="H256" s="170"/>
      <c r="I256" s="170"/>
      <c r="J256" s="170"/>
      <c r="K256" s="170"/>
      <c r="L256" s="170"/>
      <c r="M256" s="170"/>
      <c r="N256" s="170"/>
      <c r="O256" s="170"/>
      <c r="P256" s="170"/>
      <c r="Q256" s="170"/>
      <c r="R256" s="170"/>
      <c r="S256" s="170"/>
      <c r="T256" s="170"/>
      <c r="U256" s="170"/>
      <c r="V256" s="170"/>
      <c r="W256" s="170"/>
      <c r="X256" s="170"/>
      <c r="Y256" s="170"/>
      <c r="Z256" s="170"/>
      <c r="AA256" s="170"/>
      <c r="AB256" s="170"/>
      <c r="AC256" s="170"/>
      <c r="AD256" s="170"/>
      <c r="AE256" s="170"/>
      <c r="AF256" s="170"/>
      <c r="AG256" s="170"/>
      <c r="AH256" s="170"/>
      <c r="AI256" s="170"/>
      <c r="AJ256" s="173"/>
      <c r="AK256" s="173"/>
      <c r="AL256" s="173"/>
      <c r="AM256" s="173"/>
      <c r="AN256" s="170"/>
    </row>
    <row r="257" spans="1:36" x14ac:dyDescent="0.2">
      <c r="A257" s="24" t="s">
        <v>2</v>
      </c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17"/>
    </row>
    <row r="258" spans="1:36" ht="12.75" customHeight="1" x14ac:dyDescent="0.2">
      <c r="A258" s="6" t="s">
        <v>354</v>
      </c>
      <c r="B258" s="4"/>
      <c r="C258" s="25">
        <v>1</v>
      </c>
      <c r="D258" s="25">
        <v>2</v>
      </c>
      <c r="E258" s="25">
        <v>3</v>
      </c>
      <c r="F258" s="25">
        <v>4</v>
      </c>
      <c r="G258" s="25">
        <v>5</v>
      </c>
      <c r="H258" s="25">
        <v>6</v>
      </c>
      <c r="I258" s="25">
        <v>7</v>
      </c>
      <c r="J258" s="25">
        <v>8</v>
      </c>
      <c r="K258" s="25">
        <v>9</v>
      </c>
      <c r="L258" s="25">
        <v>10</v>
      </c>
    </row>
    <row r="259" spans="1:36" ht="33.75" customHeight="1" x14ac:dyDescent="0.2">
      <c r="A259" s="10" t="str">
        <f>A227</f>
        <v>【くらしの満足度別】</v>
      </c>
      <c r="B259" s="47" t="str">
        <f>B185</f>
        <v>調査数</v>
      </c>
      <c r="C259" s="48" t="str">
        <f t="shared" ref="C259:L259" si="116">C243</f>
        <v>高齢者福祉</v>
      </c>
      <c r="D259" s="49" t="str">
        <f t="shared" si="116"/>
        <v>防災対策</v>
      </c>
      <c r="E259" s="49" t="str">
        <f t="shared" si="116"/>
        <v>子育て支援</v>
      </c>
      <c r="F259" s="49" t="str">
        <f t="shared" si="116"/>
        <v>少子化対策</v>
      </c>
      <c r="G259" s="49" t="str">
        <f t="shared" si="116"/>
        <v>若者の県内定着</v>
      </c>
      <c r="H259" s="49" t="str">
        <f t="shared" si="116"/>
        <v>地域医療の確保</v>
      </c>
      <c r="I259" s="50" t="str">
        <f t="shared" si="116"/>
        <v>公共交通の充実</v>
      </c>
      <c r="J259" s="49" t="str">
        <f t="shared" si="116"/>
        <v>防犯・交通安全対策</v>
      </c>
      <c r="K259" s="50" t="str">
        <f t="shared" si="116"/>
        <v>道路整備・維持管理</v>
      </c>
      <c r="L259" s="51" t="str">
        <f t="shared" si="116"/>
        <v>消費者保護</v>
      </c>
      <c r="V259" s="217"/>
    </row>
    <row r="260" spans="1:36" ht="12.75" customHeight="1" x14ac:dyDescent="0.2">
      <c r="A260" s="270" t="str">
        <f>A228</f>
        <v>全体（n = 1,699 ）　</v>
      </c>
      <c r="B260" s="101">
        <f t="shared" ref="B260:B271" si="117">B228</f>
        <v>1699</v>
      </c>
      <c r="C260" s="109">
        <f t="shared" ref="C260:L260" si="118">C244</f>
        <v>570</v>
      </c>
      <c r="D260" s="110">
        <f t="shared" si="118"/>
        <v>487</v>
      </c>
      <c r="E260" s="110">
        <f t="shared" si="118"/>
        <v>433</v>
      </c>
      <c r="F260" s="110">
        <f t="shared" si="118"/>
        <v>401</v>
      </c>
      <c r="G260" s="110">
        <f t="shared" si="118"/>
        <v>383</v>
      </c>
      <c r="H260" s="110">
        <f t="shared" si="118"/>
        <v>381</v>
      </c>
      <c r="I260" s="111">
        <f t="shared" si="118"/>
        <v>302</v>
      </c>
      <c r="J260" s="110">
        <f t="shared" si="118"/>
        <v>235</v>
      </c>
      <c r="K260" s="111">
        <f t="shared" si="118"/>
        <v>229</v>
      </c>
      <c r="L260" s="112">
        <f t="shared" si="118"/>
        <v>209</v>
      </c>
    </row>
    <row r="261" spans="1:36" ht="12.75" customHeight="1" x14ac:dyDescent="0.2">
      <c r="A261" s="271"/>
      <c r="B261" s="102">
        <f t="shared" si="117"/>
        <v>100</v>
      </c>
      <c r="C261" s="113">
        <f t="shared" ref="C261:L261" si="119">C245</f>
        <v>33.5</v>
      </c>
      <c r="D261" s="114">
        <f t="shared" si="119"/>
        <v>28.7</v>
      </c>
      <c r="E261" s="114">
        <f t="shared" si="119"/>
        <v>25.5</v>
      </c>
      <c r="F261" s="114">
        <f t="shared" si="119"/>
        <v>23.6</v>
      </c>
      <c r="G261" s="114">
        <f t="shared" si="119"/>
        <v>22.5</v>
      </c>
      <c r="H261" s="114">
        <f t="shared" si="119"/>
        <v>22.4</v>
      </c>
      <c r="I261" s="115">
        <f t="shared" si="119"/>
        <v>17.8</v>
      </c>
      <c r="J261" s="114">
        <f t="shared" si="119"/>
        <v>13.8</v>
      </c>
      <c r="K261" s="115">
        <f t="shared" si="119"/>
        <v>13.5</v>
      </c>
      <c r="L261" s="116">
        <f t="shared" si="119"/>
        <v>12.3</v>
      </c>
      <c r="V261" s="217"/>
    </row>
    <row r="262" spans="1:36" ht="12.75" customHeight="1" x14ac:dyDescent="0.2">
      <c r="A262" s="272" t="str">
        <f>A230</f>
        <v>十分満足している(n = 51 )</v>
      </c>
      <c r="B262" s="101">
        <f t="shared" si="117"/>
        <v>51</v>
      </c>
      <c r="C262" s="117">
        <f t="shared" ref="C262:L262" si="120">C246</f>
        <v>8</v>
      </c>
      <c r="D262" s="118">
        <f t="shared" si="120"/>
        <v>16</v>
      </c>
      <c r="E262" s="118">
        <f t="shared" si="120"/>
        <v>14</v>
      </c>
      <c r="F262" s="118">
        <f t="shared" si="120"/>
        <v>11</v>
      </c>
      <c r="G262" s="118">
        <f t="shared" si="120"/>
        <v>14</v>
      </c>
      <c r="H262" s="118">
        <f t="shared" si="120"/>
        <v>9</v>
      </c>
      <c r="I262" s="128">
        <f t="shared" si="120"/>
        <v>8</v>
      </c>
      <c r="J262" s="118">
        <f t="shared" si="120"/>
        <v>8</v>
      </c>
      <c r="K262" s="128">
        <f t="shared" si="120"/>
        <v>9</v>
      </c>
      <c r="L262" s="119">
        <f t="shared" si="120"/>
        <v>1</v>
      </c>
    </row>
    <row r="263" spans="1:36" x14ac:dyDescent="0.2">
      <c r="A263" s="273"/>
      <c r="B263" s="102">
        <f t="shared" si="117"/>
        <v>100</v>
      </c>
      <c r="C263" s="113">
        <f t="shared" ref="C263:L263" si="121">C247</f>
        <v>15.7</v>
      </c>
      <c r="D263" s="114">
        <f t="shared" si="121"/>
        <v>31.4</v>
      </c>
      <c r="E263" s="114">
        <f t="shared" si="121"/>
        <v>27.5</v>
      </c>
      <c r="F263" s="114">
        <f t="shared" si="121"/>
        <v>21.6</v>
      </c>
      <c r="G263" s="114">
        <f t="shared" si="121"/>
        <v>27.5</v>
      </c>
      <c r="H263" s="114">
        <f t="shared" si="121"/>
        <v>17.600000000000001</v>
      </c>
      <c r="I263" s="115">
        <f t="shared" si="121"/>
        <v>15.7</v>
      </c>
      <c r="J263" s="114">
        <f t="shared" si="121"/>
        <v>15.7</v>
      </c>
      <c r="K263" s="115">
        <f t="shared" si="121"/>
        <v>17.600000000000001</v>
      </c>
      <c r="L263" s="116">
        <f t="shared" si="121"/>
        <v>2</v>
      </c>
      <c r="V263" s="217"/>
    </row>
    <row r="264" spans="1:36" x14ac:dyDescent="0.2">
      <c r="A264" s="272" t="str">
        <f>A232</f>
        <v>おおむね満足している(n = 726 )</v>
      </c>
      <c r="B264" s="101">
        <f t="shared" si="117"/>
        <v>726</v>
      </c>
      <c r="C264" s="117">
        <f t="shared" ref="C264:L264" si="122">C248</f>
        <v>239</v>
      </c>
      <c r="D264" s="118">
        <f t="shared" si="122"/>
        <v>218</v>
      </c>
      <c r="E264" s="118">
        <f t="shared" si="122"/>
        <v>177</v>
      </c>
      <c r="F264" s="118">
        <f t="shared" si="122"/>
        <v>171</v>
      </c>
      <c r="G264" s="118">
        <f t="shared" si="122"/>
        <v>172</v>
      </c>
      <c r="H264" s="118">
        <f t="shared" si="122"/>
        <v>164</v>
      </c>
      <c r="I264" s="128">
        <f t="shared" si="122"/>
        <v>133</v>
      </c>
      <c r="J264" s="118">
        <f t="shared" si="122"/>
        <v>86</v>
      </c>
      <c r="K264" s="128">
        <f t="shared" si="122"/>
        <v>100</v>
      </c>
      <c r="L264" s="119">
        <f t="shared" si="122"/>
        <v>66</v>
      </c>
    </row>
    <row r="265" spans="1:36" x14ac:dyDescent="0.2">
      <c r="A265" s="273"/>
      <c r="B265" s="102">
        <f t="shared" si="117"/>
        <v>100</v>
      </c>
      <c r="C265" s="113">
        <f t="shared" ref="C265:L265" si="123">C249</f>
        <v>32.9</v>
      </c>
      <c r="D265" s="114">
        <f t="shared" si="123"/>
        <v>30</v>
      </c>
      <c r="E265" s="114">
        <f t="shared" si="123"/>
        <v>24.4</v>
      </c>
      <c r="F265" s="114">
        <f t="shared" si="123"/>
        <v>23.6</v>
      </c>
      <c r="G265" s="114">
        <f t="shared" si="123"/>
        <v>23.7</v>
      </c>
      <c r="H265" s="114">
        <f t="shared" si="123"/>
        <v>22.6</v>
      </c>
      <c r="I265" s="115">
        <f t="shared" si="123"/>
        <v>18.3</v>
      </c>
      <c r="J265" s="114">
        <f t="shared" si="123"/>
        <v>11.8</v>
      </c>
      <c r="K265" s="115">
        <f t="shared" si="123"/>
        <v>13.8</v>
      </c>
      <c r="L265" s="116">
        <f t="shared" si="123"/>
        <v>9.1</v>
      </c>
    </row>
    <row r="266" spans="1:36" ht="13.5" customHeight="1" x14ac:dyDescent="0.2">
      <c r="A266" s="272" t="str">
        <f>A234</f>
        <v>まだまだ不満だ(n = 673 )</v>
      </c>
      <c r="B266" s="101">
        <f t="shared" si="117"/>
        <v>673</v>
      </c>
      <c r="C266" s="117">
        <f t="shared" ref="C266:L266" si="124">C250</f>
        <v>228</v>
      </c>
      <c r="D266" s="118">
        <f t="shared" si="124"/>
        <v>194</v>
      </c>
      <c r="E266" s="118">
        <f t="shared" si="124"/>
        <v>189</v>
      </c>
      <c r="F266" s="118">
        <f t="shared" si="124"/>
        <v>167</v>
      </c>
      <c r="G266" s="118">
        <f t="shared" si="124"/>
        <v>161</v>
      </c>
      <c r="H266" s="118">
        <f t="shared" si="124"/>
        <v>158</v>
      </c>
      <c r="I266" s="128">
        <f t="shared" si="124"/>
        <v>112</v>
      </c>
      <c r="J266" s="118">
        <f t="shared" si="124"/>
        <v>110</v>
      </c>
      <c r="K266" s="128">
        <f t="shared" si="124"/>
        <v>90</v>
      </c>
      <c r="L266" s="119">
        <f t="shared" si="124"/>
        <v>96</v>
      </c>
    </row>
    <row r="267" spans="1:36" ht="13.5" customHeight="1" x14ac:dyDescent="0.2">
      <c r="A267" s="273"/>
      <c r="B267" s="102">
        <f t="shared" si="117"/>
        <v>100</v>
      </c>
      <c r="C267" s="113">
        <f t="shared" ref="C267:L267" si="125">C251</f>
        <v>33.9</v>
      </c>
      <c r="D267" s="114">
        <f t="shared" si="125"/>
        <v>28.8</v>
      </c>
      <c r="E267" s="114">
        <f t="shared" si="125"/>
        <v>28.1</v>
      </c>
      <c r="F267" s="114">
        <f t="shared" si="125"/>
        <v>24.8</v>
      </c>
      <c r="G267" s="114">
        <f t="shared" si="125"/>
        <v>23.9</v>
      </c>
      <c r="H267" s="114">
        <f t="shared" si="125"/>
        <v>23.5</v>
      </c>
      <c r="I267" s="115">
        <f t="shared" si="125"/>
        <v>16.600000000000001</v>
      </c>
      <c r="J267" s="114">
        <f t="shared" si="125"/>
        <v>16.3</v>
      </c>
      <c r="K267" s="115">
        <f t="shared" si="125"/>
        <v>13.4</v>
      </c>
      <c r="L267" s="116">
        <f t="shared" si="125"/>
        <v>14.3</v>
      </c>
    </row>
    <row r="268" spans="1:36" x14ac:dyDescent="0.2">
      <c r="A268" s="272" t="str">
        <f>A236</f>
        <v>きわめて不満だ(n = 183 )</v>
      </c>
      <c r="B268" s="101">
        <f t="shared" si="117"/>
        <v>183</v>
      </c>
      <c r="C268" s="117">
        <f t="shared" ref="C268:L268" si="126">C252</f>
        <v>71</v>
      </c>
      <c r="D268" s="118">
        <f t="shared" si="126"/>
        <v>41</v>
      </c>
      <c r="E268" s="118">
        <f t="shared" si="126"/>
        <v>50</v>
      </c>
      <c r="F268" s="118">
        <f t="shared" si="126"/>
        <v>45</v>
      </c>
      <c r="G268" s="118">
        <f t="shared" si="126"/>
        <v>29</v>
      </c>
      <c r="H268" s="118">
        <f t="shared" si="126"/>
        <v>38</v>
      </c>
      <c r="I268" s="128">
        <f t="shared" si="126"/>
        <v>41</v>
      </c>
      <c r="J268" s="118">
        <f t="shared" si="126"/>
        <v>21</v>
      </c>
      <c r="K268" s="128">
        <f t="shared" si="126"/>
        <v>19</v>
      </c>
      <c r="L268" s="119">
        <f t="shared" si="126"/>
        <v>39</v>
      </c>
    </row>
    <row r="269" spans="1:36" x14ac:dyDescent="0.2">
      <c r="A269" s="273"/>
      <c r="B269" s="102">
        <f t="shared" si="117"/>
        <v>100</v>
      </c>
      <c r="C269" s="113">
        <f t="shared" ref="C269:L269" si="127">C253</f>
        <v>38.799999999999997</v>
      </c>
      <c r="D269" s="114">
        <f t="shared" si="127"/>
        <v>22.4</v>
      </c>
      <c r="E269" s="114">
        <f t="shared" si="127"/>
        <v>27.3</v>
      </c>
      <c r="F269" s="114">
        <f t="shared" si="127"/>
        <v>24.6</v>
      </c>
      <c r="G269" s="114">
        <f t="shared" si="127"/>
        <v>15.8</v>
      </c>
      <c r="H269" s="114">
        <f t="shared" si="127"/>
        <v>20.8</v>
      </c>
      <c r="I269" s="115">
        <f t="shared" si="127"/>
        <v>22.4</v>
      </c>
      <c r="J269" s="114">
        <f t="shared" si="127"/>
        <v>11.5</v>
      </c>
      <c r="K269" s="115">
        <f t="shared" si="127"/>
        <v>10.4</v>
      </c>
      <c r="L269" s="116">
        <f t="shared" si="127"/>
        <v>21.3</v>
      </c>
    </row>
    <row r="270" spans="1:36" x14ac:dyDescent="0.2">
      <c r="A270" s="270" t="str">
        <f>A238</f>
        <v>わからない(n = 45 )</v>
      </c>
      <c r="B270" s="101">
        <f t="shared" si="117"/>
        <v>45</v>
      </c>
      <c r="C270" s="117">
        <f t="shared" ref="C270:L270" si="128">C254</f>
        <v>18</v>
      </c>
      <c r="D270" s="118">
        <f t="shared" si="128"/>
        <v>14</v>
      </c>
      <c r="E270" s="118">
        <f t="shared" si="128"/>
        <v>2</v>
      </c>
      <c r="F270" s="118">
        <f t="shared" si="128"/>
        <v>6</v>
      </c>
      <c r="G270" s="118">
        <f t="shared" si="128"/>
        <v>5</v>
      </c>
      <c r="H270" s="118">
        <f t="shared" si="128"/>
        <v>9</v>
      </c>
      <c r="I270" s="128">
        <f t="shared" si="128"/>
        <v>4</v>
      </c>
      <c r="J270" s="118">
        <f t="shared" si="128"/>
        <v>6</v>
      </c>
      <c r="K270" s="128">
        <f t="shared" si="128"/>
        <v>9</v>
      </c>
      <c r="L270" s="119">
        <f t="shared" si="128"/>
        <v>7</v>
      </c>
    </row>
    <row r="271" spans="1:36" x14ac:dyDescent="0.2">
      <c r="A271" s="271"/>
      <c r="B271" s="102">
        <f t="shared" si="117"/>
        <v>100</v>
      </c>
      <c r="C271" s="113">
        <f t="shared" ref="C271:L271" si="129">C255</f>
        <v>40</v>
      </c>
      <c r="D271" s="114">
        <f t="shared" si="129"/>
        <v>31.1</v>
      </c>
      <c r="E271" s="114">
        <f t="shared" si="129"/>
        <v>4.4000000000000004</v>
      </c>
      <c r="F271" s="114">
        <f t="shared" si="129"/>
        <v>13.3</v>
      </c>
      <c r="G271" s="114">
        <f t="shared" si="129"/>
        <v>11.1</v>
      </c>
      <c r="H271" s="114">
        <f t="shared" si="129"/>
        <v>20</v>
      </c>
      <c r="I271" s="115">
        <f t="shared" si="129"/>
        <v>8.9</v>
      </c>
      <c r="J271" s="114">
        <f t="shared" si="129"/>
        <v>13.3</v>
      </c>
      <c r="K271" s="115">
        <f t="shared" si="129"/>
        <v>20</v>
      </c>
      <c r="L271" s="116">
        <f t="shared" si="129"/>
        <v>15.6</v>
      </c>
    </row>
    <row r="272" spans="1:36" x14ac:dyDescent="0.2">
      <c r="A272" s="24" t="s">
        <v>2</v>
      </c>
    </row>
    <row r="273" spans="1:40" ht="12.75" customHeight="1" x14ac:dyDescent="0.2">
      <c r="A273" s="6" t="s">
        <v>278</v>
      </c>
      <c r="B273" s="4"/>
      <c r="C273" s="25">
        <v>1</v>
      </c>
      <c r="D273" s="25">
        <v>2</v>
      </c>
      <c r="E273" s="25">
        <v>3</v>
      </c>
      <c r="F273" s="25">
        <v>4</v>
      </c>
      <c r="G273" s="25">
        <v>5</v>
      </c>
      <c r="H273" s="25">
        <v>6</v>
      </c>
      <c r="I273" s="25">
        <v>7</v>
      </c>
      <c r="J273" s="25">
        <v>8</v>
      </c>
      <c r="K273" s="25">
        <v>9</v>
      </c>
      <c r="L273" s="25">
        <v>10</v>
      </c>
      <c r="N273" s="239"/>
      <c r="O273" s="160">
        <v>1</v>
      </c>
      <c r="P273" s="160">
        <v>2</v>
      </c>
      <c r="Q273" s="160">
        <v>3</v>
      </c>
      <c r="R273" s="160">
        <v>4</v>
      </c>
      <c r="S273" s="160">
        <v>5</v>
      </c>
      <c r="T273" s="160">
        <v>6</v>
      </c>
      <c r="U273" s="160">
        <v>7</v>
      </c>
      <c r="V273" s="160">
        <v>8</v>
      </c>
      <c r="W273" s="160">
        <v>9</v>
      </c>
      <c r="X273" s="160">
        <v>10</v>
      </c>
    </row>
    <row r="274" spans="1:40" ht="33.75" customHeight="1" x14ac:dyDescent="0.2">
      <c r="A274" s="10" t="str">
        <f t="shared" ref="A274:L274" si="130">A259</f>
        <v>【くらしの満足度別】</v>
      </c>
      <c r="B274" s="47" t="str">
        <f t="shared" si="130"/>
        <v>調査数</v>
      </c>
      <c r="C274" s="48" t="str">
        <f t="shared" si="130"/>
        <v>高齢者福祉</v>
      </c>
      <c r="D274" s="49" t="str">
        <f t="shared" si="130"/>
        <v>防災対策</v>
      </c>
      <c r="E274" s="49" t="str">
        <f t="shared" si="130"/>
        <v>子育て支援</v>
      </c>
      <c r="F274" s="49" t="str">
        <f t="shared" si="130"/>
        <v>少子化対策</v>
      </c>
      <c r="G274" s="49" t="str">
        <f t="shared" si="130"/>
        <v>若者の県内定着</v>
      </c>
      <c r="H274" s="49" t="str">
        <f t="shared" si="130"/>
        <v>地域医療の確保</v>
      </c>
      <c r="I274" s="50" t="str">
        <f t="shared" si="130"/>
        <v>公共交通の充実</v>
      </c>
      <c r="J274" s="49" t="str">
        <f t="shared" si="130"/>
        <v>防犯・交通安全対策</v>
      </c>
      <c r="K274" s="50" t="str">
        <f t="shared" si="130"/>
        <v>道路整備・維持管理</v>
      </c>
      <c r="L274" s="51" t="str">
        <f t="shared" si="130"/>
        <v>消費者保護</v>
      </c>
      <c r="M274" s="238" t="s">
        <v>32</v>
      </c>
      <c r="N274" s="10" t="str">
        <f>A274</f>
        <v>【くらしの満足度別】</v>
      </c>
      <c r="O274" s="48" t="str">
        <f t="shared" ref="O274:X274" si="131">C274</f>
        <v>高齢者福祉</v>
      </c>
      <c r="P274" s="49" t="str">
        <f t="shared" si="131"/>
        <v>防災対策</v>
      </c>
      <c r="Q274" s="49" t="str">
        <f t="shared" si="131"/>
        <v>子育て支援</v>
      </c>
      <c r="R274" s="49" t="str">
        <f t="shared" si="131"/>
        <v>少子化対策</v>
      </c>
      <c r="S274" s="49" t="str">
        <f t="shared" si="131"/>
        <v>若者の県内定着</v>
      </c>
      <c r="T274" s="49" t="str">
        <f t="shared" si="131"/>
        <v>地域医療の確保</v>
      </c>
      <c r="U274" s="49" t="str">
        <f t="shared" si="131"/>
        <v>公共交通の充実</v>
      </c>
      <c r="V274" s="49" t="str">
        <f t="shared" si="131"/>
        <v>防犯・交通安全対策</v>
      </c>
      <c r="W274" s="50" t="str">
        <f t="shared" si="131"/>
        <v>道路整備・維持管理</v>
      </c>
      <c r="X274" s="51" t="str">
        <f t="shared" si="131"/>
        <v>消費者保護</v>
      </c>
      <c r="AJ274" s="217"/>
    </row>
    <row r="275" spans="1:40" ht="12.75" customHeight="1" x14ac:dyDescent="0.2">
      <c r="A275" s="270" t="str">
        <f>'問9S（表）'!A113</f>
        <v>全体（n = 1,699 ）　</v>
      </c>
      <c r="B275" s="101">
        <f t="shared" ref="B275:L275" si="132">B260</f>
        <v>1699</v>
      </c>
      <c r="C275" s="109">
        <f t="shared" si="132"/>
        <v>570</v>
      </c>
      <c r="D275" s="110">
        <f t="shared" si="132"/>
        <v>487</v>
      </c>
      <c r="E275" s="110">
        <f t="shared" si="132"/>
        <v>433</v>
      </c>
      <c r="F275" s="110">
        <f t="shared" si="132"/>
        <v>401</v>
      </c>
      <c r="G275" s="110">
        <f t="shared" si="132"/>
        <v>383</v>
      </c>
      <c r="H275" s="110">
        <f t="shared" si="132"/>
        <v>381</v>
      </c>
      <c r="I275" s="111">
        <f t="shared" si="132"/>
        <v>302</v>
      </c>
      <c r="J275" s="110">
        <f t="shared" si="132"/>
        <v>235</v>
      </c>
      <c r="K275" s="111">
        <f t="shared" si="132"/>
        <v>229</v>
      </c>
      <c r="L275" s="112">
        <f t="shared" si="132"/>
        <v>209</v>
      </c>
      <c r="M275" s="21"/>
      <c r="N275" s="81" t="str">
        <f>A277</f>
        <v>満足層(n = 777 )　</v>
      </c>
      <c r="O275" s="72">
        <f t="shared" ref="O275:X275" si="133">C278</f>
        <v>31.788931788931791</v>
      </c>
      <c r="P275" s="73">
        <f t="shared" si="133"/>
        <v>30.115830115830118</v>
      </c>
      <c r="Q275" s="73">
        <f t="shared" si="133"/>
        <v>24.581724581724583</v>
      </c>
      <c r="R275" s="73">
        <f t="shared" si="133"/>
        <v>23.423423423423422</v>
      </c>
      <c r="S275" s="73">
        <f t="shared" si="133"/>
        <v>23.938223938223938</v>
      </c>
      <c r="T275" s="73">
        <f t="shared" si="133"/>
        <v>22.265122265122265</v>
      </c>
      <c r="U275" s="73">
        <f t="shared" si="133"/>
        <v>18.146718146718147</v>
      </c>
      <c r="V275" s="73">
        <f t="shared" si="133"/>
        <v>12.097812097812097</v>
      </c>
      <c r="W275" s="74">
        <f t="shared" si="133"/>
        <v>14.028314028314028</v>
      </c>
      <c r="X275" s="75">
        <f t="shared" si="133"/>
        <v>8.6229086229086231</v>
      </c>
    </row>
    <row r="276" spans="1:40" ht="12.75" customHeight="1" x14ac:dyDescent="0.2">
      <c r="A276" s="271"/>
      <c r="B276" s="102">
        <f t="shared" ref="B276:L276" si="134">B261</f>
        <v>100</v>
      </c>
      <c r="C276" s="113">
        <f t="shared" si="134"/>
        <v>33.5</v>
      </c>
      <c r="D276" s="114">
        <f t="shared" si="134"/>
        <v>28.7</v>
      </c>
      <c r="E276" s="114">
        <f t="shared" si="134"/>
        <v>25.5</v>
      </c>
      <c r="F276" s="114">
        <f t="shared" si="134"/>
        <v>23.6</v>
      </c>
      <c r="G276" s="114">
        <f t="shared" si="134"/>
        <v>22.5</v>
      </c>
      <c r="H276" s="114">
        <f t="shared" si="134"/>
        <v>22.4</v>
      </c>
      <c r="I276" s="115">
        <f t="shared" si="134"/>
        <v>17.8</v>
      </c>
      <c r="J276" s="114">
        <f t="shared" si="134"/>
        <v>13.8</v>
      </c>
      <c r="K276" s="115">
        <f t="shared" si="134"/>
        <v>13.5</v>
      </c>
      <c r="L276" s="116">
        <f t="shared" si="134"/>
        <v>12.3</v>
      </c>
      <c r="M276" s="21"/>
      <c r="N276" s="82" t="str">
        <f>A279</f>
        <v>不満層(n = 856 )　</v>
      </c>
      <c r="O276" s="66">
        <f t="shared" ref="O276:X276" si="135">C280</f>
        <v>34.929906542056074</v>
      </c>
      <c r="P276" s="67">
        <f t="shared" si="135"/>
        <v>27.453271028037385</v>
      </c>
      <c r="Q276" s="67">
        <f t="shared" si="135"/>
        <v>27.920560747663554</v>
      </c>
      <c r="R276" s="67">
        <f t="shared" si="135"/>
        <v>24.766355140186917</v>
      </c>
      <c r="S276" s="67">
        <f t="shared" si="135"/>
        <v>22.196261682242991</v>
      </c>
      <c r="T276" s="67">
        <f t="shared" si="135"/>
        <v>22.897196261682243</v>
      </c>
      <c r="U276" s="67">
        <f t="shared" si="135"/>
        <v>17.873831775700936</v>
      </c>
      <c r="V276" s="67">
        <f t="shared" si="135"/>
        <v>15.303738317757009</v>
      </c>
      <c r="W276" s="68">
        <f t="shared" si="135"/>
        <v>12.733644859813085</v>
      </c>
      <c r="X276" s="69">
        <f t="shared" si="135"/>
        <v>15.771028037383179</v>
      </c>
      <c r="AJ276" s="217"/>
    </row>
    <row r="277" spans="1:40" ht="12.75" customHeight="1" x14ac:dyDescent="0.2">
      <c r="A277" s="270" t="str">
        <f>'問9S（表）'!A115</f>
        <v>満足層(n = 777 )　</v>
      </c>
      <c r="B277" s="101">
        <f t="shared" ref="B277:L277" si="136">B262+B264</f>
        <v>777</v>
      </c>
      <c r="C277" s="117">
        <f t="shared" si="136"/>
        <v>247</v>
      </c>
      <c r="D277" s="118">
        <f t="shared" si="136"/>
        <v>234</v>
      </c>
      <c r="E277" s="118">
        <f t="shared" si="136"/>
        <v>191</v>
      </c>
      <c r="F277" s="118">
        <f t="shared" si="136"/>
        <v>182</v>
      </c>
      <c r="G277" s="118">
        <f t="shared" si="136"/>
        <v>186</v>
      </c>
      <c r="H277" s="118">
        <f t="shared" si="136"/>
        <v>173</v>
      </c>
      <c r="I277" s="128">
        <f t="shared" si="136"/>
        <v>141</v>
      </c>
      <c r="J277" s="118">
        <f t="shared" si="136"/>
        <v>94</v>
      </c>
      <c r="K277" s="128">
        <f t="shared" si="136"/>
        <v>109</v>
      </c>
      <c r="L277" s="119">
        <f t="shared" si="136"/>
        <v>67</v>
      </c>
      <c r="M277" s="21"/>
      <c r="O277" s="23">
        <f t="shared" ref="O277:X277" si="137">O275-O276</f>
        <v>-3.1409747531242829</v>
      </c>
      <c r="P277" s="23">
        <f t="shared" si="137"/>
        <v>2.662559087792733</v>
      </c>
      <c r="Q277" s="23">
        <f t="shared" si="137"/>
        <v>-3.3388361659389716</v>
      </c>
      <c r="R277" s="23">
        <f t="shared" si="137"/>
        <v>-1.3429317167634949</v>
      </c>
      <c r="S277" s="23">
        <f t="shared" si="137"/>
        <v>1.7419622559809476</v>
      </c>
      <c r="T277" s="23">
        <f t="shared" si="137"/>
        <v>-0.63207399655997776</v>
      </c>
      <c r="U277" s="23">
        <f t="shared" si="137"/>
        <v>0.27288637101721136</v>
      </c>
      <c r="V277" s="23">
        <f t="shared" si="137"/>
        <v>-3.2059262199449119</v>
      </c>
      <c r="W277" s="23">
        <f t="shared" si="137"/>
        <v>1.2946691685009437</v>
      </c>
      <c r="X277" s="23">
        <f t="shared" si="137"/>
        <v>-7.1481194144745555</v>
      </c>
    </row>
    <row r="278" spans="1:40" x14ac:dyDescent="0.2">
      <c r="A278" s="271"/>
      <c r="B278" s="102">
        <f>B263</f>
        <v>100</v>
      </c>
      <c r="C278" s="113">
        <f t="shared" ref="C278:L278" si="138">C277/$B$277*100</f>
        <v>31.788931788931791</v>
      </c>
      <c r="D278" s="114">
        <f t="shared" si="138"/>
        <v>30.115830115830118</v>
      </c>
      <c r="E278" s="114">
        <f t="shared" si="138"/>
        <v>24.581724581724583</v>
      </c>
      <c r="F278" s="114">
        <f t="shared" si="138"/>
        <v>23.423423423423422</v>
      </c>
      <c r="G278" s="114">
        <f t="shared" si="138"/>
        <v>23.938223938223938</v>
      </c>
      <c r="H278" s="114">
        <f t="shared" si="138"/>
        <v>22.265122265122265</v>
      </c>
      <c r="I278" s="115">
        <f t="shared" si="138"/>
        <v>18.146718146718147</v>
      </c>
      <c r="J278" s="114">
        <f t="shared" si="138"/>
        <v>12.097812097812097</v>
      </c>
      <c r="K278" s="115">
        <f t="shared" si="138"/>
        <v>14.028314028314028</v>
      </c>
      <c r="L278" s="116">
        <f t="shared" si="138"/>
        <v>8.6229086229086231</v>
      </c>
      <c r="M278" s="21"/>
      <c r="Y278" s="217"/>
    </row>
    <row r="279" spans="1:40" x14ac:dyDescent="0.2">
      <c r="A279" s="270" t="str">
        <f>'問9S（表）'!A117</f>
        <v>不満層(n = 856 )　</v>
      </c>
      <c r="B279" s="101">
        <f t="shared" ref="B279:L279" si="139">B266+B268</f>
        <v>856</v>
      </c>
      <c r="C279" s="117">
        <f t="shared" si="139"/>
        <v>299</v>
      </c>
      <c r="D279" s="118">
        <f t="shared" si="139"/>
        <v>235</v>
      </c>
      <c r="E279" s="118">
        <f t="shared" si="139"/>
        <v>239</v>
      </c>
      <c r="F279" s="118">
        <f t="shared" si="139"/>
        <v>212</v>
      </c>
      <c r="G279" s="118">
        <f t="shared" si="139"/>
        <v>190</v>
      </c>
      <c r="H279" s="118">
        <f t="shared" si="139"/>
        <v>196</v>
      </c>
      <c r="I279" s="128">
        <f t="shared" si="139"/>
        <v>153</v>
      </c>
      <c r="J279" s="118">
        <f t="shared" si="139"/>
        <v>131</v>
      </c>
      <c r="K279" s="128">
        <f t="shared" si="139"/>
        <v>109</v>
      </c>
      <c r="L279" s="119">
        <f t="shared" si="139"/>
        <v>135</v>
      </c>
    </row>
    <row r="280" spans="1:40" x14ac:dyDescent="0.2">
      <c r="A280" s="271"/>
      <c r="B280" s="102">
        <f>B265</f>
        <v>100</v>
      </c>
      <c r="C280" s="113">
        <f t="shared" ref="C280:L280" si="140">C279/$B$279*100</f>
        <v>34.929906542056074</v>
      </c>
      <c r="D280" s="114">
        <f t="shared" si="140"/>
        <v>27.453271028037385</v>
      </c>
      <c r="E280" s="114">
        <f t="shared" si="140"/>
        <v>27.920560747663554</v>
      </c>
      <c r="F280" s="114">
        <f t="shared" si="140"/>
        <v>24.766355140186917</v>
      </c>
      <c r="G280" s="114">
        <f t="shared" si="140"/>
        <v>22.196261682242991</v>
      </c>
      <c r="H280" s="114">
        <f t="shared" si="140"/>
        <v>22.897196261682243</v>
      </c>
      <c r="I280" s="115">
        <f t="shared" si="140"/>
        <v>17.873831775700936</v>
      </c>
      <c r="J280" s="114">
        <f t="shared" si="140"/>
        <v>15.303738317757009</v>
      </c>
      <c r="K280" s="115">
        <f t="shared" si="140"/>
        <v>12.733644859813085</v>
      </c>
      <c r="L280" s="116">
        <f t="shared" si="140"/>
        <v>15.771028037383179</v>
      </c>
      <c r="N280" s="241"/>
    </row>
    <row r="282" spans="1:40" x14ac:dyDescent="0.2">
      <c r="A282" s="3" t="s">
        <v>377</v>
      </c>
      <c r="B282" s="1" t="str">
        <f>B226</f>
        <v>重点的に進めるべきだと思う分野</v>
      </c>
      <c r="C282" s="7"/>
      <c r="D282" s="8"/>
      <c r="E282" s="231" t="s">
        <v>376</v>
      </c>
      <c r="F282" s="7"/>
      <c r="G282" s="7"/>
      <c r="H282" s="8" t="s">
        <v>1</v>
      </c>
      <c r="I282" s="7"/>
      <c r="J282" s="7"/>
      <c r="K282" s="7"/>
      <c r="L282" s="7"/>
      <c r="M282" s="8" t="s">
        <v>1</v>
      </c>
      <c r="N282" s="7"/>
      <c r="O282" s="7"/>
      <c r="P282" s="7"/>
      <c r="Q282" s="8" t="s">
        <v>1</v>
      </c>
      <c r="R282" s="7"/>
      <c r="S282" s="7"/>
      <c r="T282" s="7"/>
      <c r="U282" s="7"/>
      <c r="V282" s="8" t="s">
        <v>1</v>
      </c>
      <c r="W282" s="7"/>
      <c r="X282" s="7"/>
      <c r="Y282" s="7"/>
      <c r="Z282" s="8" t="s">
        <v>1</v>
      </c>
      <c r="AA282" s="7"/>
      <c r="AB282" s="7"/>
      <c r="AC282" s="7"/>
      <c r="AD282" s="7"/>
      <c r="AE282" s="8" t="s">
        <v>1</v>
      </c>
      <c r="AF282" s="7"/>
      <c r="AG282" s="7"/>
      <c r="AH282" s="7"/>
      <c r="AI282" s="8" t="s">
        <v>1</v>
      </c>
    </row>
    <row r="283" spans="1:40" ht="43.2" x14ac:dyDescent="0.2">
      <c r="A283" s="11" t="s">
        <v>316</v>
      </c>
      <c r="B283" s="47" t="s">
        <v>156</v>
      </c>
      <c r="C283" s="48" t="s">
        <v>352</v>
      </c>
      <c r="D283" s="49" t="s">
        <v>351</v>
      </c>
      <c r="E283" s="49" t="s">
        <v>350</v>
      </c>
      <c r="F283" s="49" t="s">
        <v>349</v>
      </c>
      <c r="G283" s="49" t="s">
        <v>348</v>
      </c>
      <c r="H283" s="49" t="s">
        <v>347</v>
      </c>
      <c r="I283" s="49" t="s">
        <v>346</v>
      </c>
      <c r="J283" s="49" t="s">
        <v>345</v>
      </c>
      <c r="K283" s="49" t="s">
        <v>344</v>
      </c>
      <c r="L283" s="49" t="s">
        <v>343</v>
      </c>
      <c r="M283" s="49" t="s">
        <v>342</v>
      </c>
      <c r="N283" s="49" t="s">
        <v>341</v>
      </c>
      <c r="O283" s="49" t="s">
        <v>340</v>
      </c>
      <c r="P283" s="49" t="s">
        <v>339</v>
      </c>
      <c r="Q283" s="49" t="s">
        <v>338</v>
      </c>
      <c r="R283" s="49" t="s">
        <v>337</v>
      </c>
      <c r="S283" s="49" t="s">
        <v>336</v>
      </c>
      <c r="T283" s="49" t="s">
        <v>335</v>
      </c>
      <c r="U283" s="49" t="s">
        <v>334</v>
      </c>
      <c r="V283" s="49" t="s">
        <v>333</v>
      </c>
      <c r="W283" s="49" t="s">
        <v>332</v>
      </c>
      <c r="X283" s="49" t="s">
        <v>331</v>
      </c>
      <c r="Y283" s="49" t="s">
        <v>330</v>
      </c>
      <c r="Z283" s="49" t="s">
        <v>329</v>
      </c>
      <c r="AA283" s="49" t="s">
        <v>328</v>
      </c>
      <c r="AB283" s="49" t="s">
        <v>327</v>
      </c>
      <c r="AC283" s="49" t="s">
        <v>326</v>
      </c>
      <c r="AD283" s="49" t="s">
        <v>325</v>
      </c>
      <c r="AE283" s="49" t="s">
        <v>324</v>
      </c>
      <c r="AF283" s="49" t="s">
        <v>323</v>
      </c>
      <c r="AG283" s="49" t="s">
        <v>322</v>
      </c>
      <c r="AH283" s="49" t="s">
        <v>321</v>
      </c>
      <c r="AI283" s="49" t="s">
        <v>320</v>
      </c>
      <c r="AJ283" s="49" t="s">
        <v>319</v>
      </c>
      <c r="AK283" s="49" t="s">
        <v>318</v>
      </c>
      <c r="AL283" s="49" t="s">
        <v>317</v>
      </c>
      <c r="AM283" s="51" t="s">
        <v>174</v>
      </c>
      <c r="AN283" s="5" t="s">
        <v>117</v>
      </c>
    </row>
    <row r="284" spans="1:40" x14ac:dyDescent="0.2">
      <c r="A284" s="270" t="str">
        <f>A275</f>
        <v>全体（n = 1,699 ）　</v>
      </c>
      <c r="B284" s="32">
        <v>1699</v>
      </c>
      <c r="C284" s="26">
        <v>487</v>
      </c>
      <c r="D284" s="27">
        <v>184</v>
      </c>
      <c r="E284" s="27">
        <v>107</v>
      </c>
      <c r="F284" s="27">
        <v>148</v>
      </c>
      <c r="G284" s="27">
        <v>209</v>
      </c>
      <c r="H284" s="27">
        <v>235</v>
      </c>
      <c r="I284" s="27">
        <v>93</v>
      </c>
      <c r="J284" s="27">
        <v>381</v>
      </c>
      <c r="K284" s="27">
        <v>110</v>
      </c>
      <c r="L284" s="27">
        <v>97</v>
      </c>
      <c r="M284" s="27">
        <v>19</v>
      </c>
      <c r="N284" s="27">
        <v>570</v>
      </c>
      <c r="O284" s="27">
        <v>171</v>
      </c>
      <c r="P284" s="27">
        <v>401</v>
      </c>
      <c r="Q284" s="27">
        <v>433</v>
      </c>
      <c r="R284" s="27">
        <v>180</v>
      </c>
      <c r="S284" s="27">
        <v>173</v>
      </c>
      <c r="T284" s="27">
        <v>66</v>
      </c>
      <c r="U284" s="27">
        <v>154</v>
      </c>
      <c r="V284" s="27">
        <v>193</v>
      </c>
      <c r="W284" s="27">
        <v>158</v>
      </c>
      <c r="X284" s="27">
        <v>116</v>
      </c>
      <c r="Y284" s="27">
        <v>120</v>
      </c>
      <c r="Z284" s="27">
        <v>130</v>
      </c>
      <c r="AA284" s="27">
        <v>55</v>
      </c>
      <c r="AB284" s="27">
        <v>229</v>
      </c>
      <c r="AC284" s="27">
        <v>118</v>
      </c>
      <c r="AD284" s="27">
        <v>63</v>
      </c>
      <c r="AE284" s="27">
        <v>302</v>
      </c>
      <c r="AF284" s="27">
        <v>80</v>
      </c>
      <c r="AG284" s="27">
        <v>187</v>
      </c>
      <c r="AH284" s="27">
        <v>44</v>
      </c>
      <c r="AI284" s="27">
        <v>48</v>
      </c>
      <c r="AJ284" s="27">
        <v>41</v>
      </c>
      <c r="AK284" s="27">
        <v>383</v>
      </c>
      <c r="AL284" s="27">
        <v>160</v>
      </c>
      <c r="AM284" s="28">
        <v>144</v>
      </c>
      <c r="AN284" s="5">
        <f>SUM(C284:AM284)</f>
        <v>6789</v>
      </c>
    </row>
    <row r="285" spans="1:40" x14ac:dyDescent="0.2">
      <c r="A285" s="271"/>
      <c r="B285" s="33">
        <v>100</v>
      </c>
      <c r="C285" s="18">
        <v>28.7</v>
      </c>
      <c r="D285" s="185">
        <v>10.8</v>
      </c>
      <c r="E285" s="185">
        <v>6.3</v>
      </c>
      <c r="F285" s="185">
        <v>8.6999999999999993</v>
      </c>
      <c r="G285" s="185">
        <v>12.3</v>
      </c>
      <c r="H285" s="185">
        <v>13.8</v>
      </c>
      <c r="I285" s="185">
        <v>5.5</v>
      </c>
      <c r="J285" s="185">
        <v>22.4</v>
      </c>
      <c r="K285" s="185">
        <v>6.5</v>
      </c>
      <c r="L285" s="185">
        <v>5.7</v>
      </c>
      <c r="M285" s="185">
        <v>1.1000000000000001</v>
      </c>
      <c r="N285" s="185">
        <v>33.5</v>
      </c>
      <c r="O285" s="185">
        <v>10.1</v>
      </c>
      <c r="P285" s="185">
        <v>23.6</v>
      </c>
      <c r="Q285" s="185">
        <v>25.5</v>
      </c>
      <c r="R285" s="185">
        <v>10.6</v>
      </c>
      <c r="S285" s="185">
        <v>10.199999999999999</v>
      </c>
      <c r="T285" s="185">
        <v>3.9</v>
      </c>
      <c r="U285" s="185">
        <v>9.1</v>
      </c>
      <c r="V285" s="185">
        <v>11.4</v>
      </c>
      <c r="W285" s="185">
        <v>9.3000000000000007</v>
      </c>
      <c r="X285" s="185">
        <v>6.8</v>
      </c>
      <c r="Y285" s="185">
        <v>7.1</v>
      </c>
      <c r="Z285" s="185">
        <v>7.7</v>
      </c>
      <c r="AA285" s="185">
        <v>3.2</v>
      </c>
      <c r="AB285" s="185">
        <v>13.5</v>
      </c>
      <c r="AC285" s="185">
        <v>6.9</v>
      </c>
      <c r="AD285" s="185">
        <v>3.7</v>
      </c>
      <c r="AE285" s="185">
        <v>17.8</v>
      </c>
      <c r="AF285" s="185">
        <v>4.7</v>
      </c>
      <c r="AG285" s="185">
        <v>11</v>
      </c>
      <c r="AH285" s="185">
        <v>2.6</v>
      </c>
      <c r="AI285" s="185">
        <v>2.8</v>
      </c>
      <c r="AJ285" s="185">
        <v>2.4</v>
      </c>
      <c r="AK285" s="185">
        <v>22.5</v>
      </c>
      <c r="AL285" s="185">
        <v>9.4</v>
      </c>
      <c r="AM285" s="186">
        <v>8.5</v>
      </c>
      <c r="AN285" s="179"/>
    </row>
    <row r="286" spans="1:40" x14ac:dyDescent="0.2">
      <c r="A286" s="296" t="str">
        <f>"関心がある(n = "&amp;B286&amp;" )　　"</f>
        <v>関心がある(n = 180 )　　</v>
      </c>
      <c r="B286" s="32">
        <v>180</v>
      </c>
      <c r="C286" s="29">
        <v>61</v>
      </c>
      <c r="D286" s="30">
        <v>18</v>
      </c>
      <c r="E286" s="30">
        <v>10</v>
      </c>
      <c r="F286" s="30">
        <v>18</v>
      </c>
      <c r="G286" s="30">
        <v>18</v>
      </c>
      <c r="H286" s="30">
        <v>13</v>
      </c>
      <c r="I286" s="30">
        <v>14</v>
      </c>
      <c r="J286" s="30">
        <v>39</v>
      </c>
      <c r="K286" s="30">
        <v>10</v>
      </c>
      <c r="L286" s="30">
        <v>10</v>
      </c>
      <c r="M286" s="30">
        <v>3</v>
      </c>
      <c r="N286" s="30">
        <v>53</v>
      </c>
      <c r="O286" s="30">
        <v>18</v>
      </c>
      <c r="P286" s="30">
        <v>36</v>
      </c>
      <c r="Q286" s="30">
        <v>51</v>
      </c>
      <c r="R286" s="30">
        <v>21</v>
      </c>
      <c r="S286" s="30">
        <v>27</v>
      </c>
      <c r="T286" s="30">
        <v>10</v>
      </c>
      <c r="U286" s="30">
        <v>20</v>
      </c>
      <c r="V286" s="30">
        <v>13</v>
      </c>
      <c r="W286" s="30">
        <v>17</v>
      </c>
      <c r="X286" s="30">
        <v>16</v>
      </c>
      <c r="Y286" s="30">
        <v>6</v>
      </c>
      <c r="Z286" s="30">
        <v>22</v>
      </c>
      <c r="AA286" s="30">
        <v>12</v>
      </c>
      <c r="AB286" s="30">
        <v>25</v>
      </c>
      <c r="AC286" s="30">
        <v>19</v>
      </c>
      <c r="AD286" s="30">
        <v>9</v>
      </c>
      <c r="AE286" s="30">
        <v>24</v>
      </c>
      <c r="AF286" s="30">
        <v>12</v>
      </c>
      <c r="AG286" s="30">
        <v>26</v>
      </c>
      <c r="AH286" s="30">
        <v>7</v>
      </c>
      <c r="AI286" s="30">
        <v>9</v>
      </c>
      <c r="AJ286" s="30">
        <v>5</v>
      </c>
      <c r="AK286" s="30">
        <v>47</v>
      </c>
      <c r="AL286" s="30">
        <v>25</v>
      </c>
      <c r="AM286" s="31">
        <v>14</v>
      </c>
      <c r="AN286" s="5">
        <f>SUM(C286:AM286)</f>
        <v>758</v>
      </c>
    </row>
    <row r="287" spans="1:40" x14ac:dyDescent="0.2">
      <c r="A287" s="297"/>
      <c r="B287" s="33">
        <v>100</v>
      </c>
      <c r="C287" s="18">
        <v>33.9</v>
      </c>
      <c r="D287" s="185">
        <v>10</v>
      </c>
      <c r="E287" s="185">
        <v>5.6</v>
      </c>
      <c r="F287" s="185">
        <v>10</v>
      </c>
      <c r="G287" s="185">
        <v>10</v>
      </c>
      <c r="H287" s="185">
        <v>7.2</v>
      </c>
      <c r="I287" s="185">
        <v>7.8</v>
      </c>
      <c r="J287" s="185">
        <v>21.7</v>
      </c>
      <c r="K287" s="185">
        <v>5.6</v>
      </c>
      <c r="L287" s="185">
        <v>5.6</v>
      </c>
      <c r="M287" s="185">
        <v>1.7</v>
      </c>
      <c r="N287" s="185">
        <v>29.4</v>
      </c>
      <c r="O287" s="185">
        <v>10</v>
      </c>
      <c r="P287" s="185">
        <v>20</v>
      </c>
      <c r="Q287" s="185">
        <v>28.3</v>
      </c>
      <c r="R287" s="185">
        <v>11.7</v>
      </c>
      <c r="S287" s="185">
        <v>15</v>
      </c>
      <c r="T287" s="185">
        <v>5.6</v>
      </c>
      <c r="U287" s="185">
        <v>11.1</v>
      </c>
      <c r="V287" s="185">
        <v>7.2</v>
      </c>
      <c r="W287" s="185">
        <v>9.4</v>
      </c>
      <c r="X287" s="185">
        <v>8.9</v>
      </c>
      <c r="Y287" s="185">
        <v>3.3</v>
      </c>
      <c r="Z287" s="185">
        <v>12.2</v>
      </c>
      <c r="AA287" s="185">
        <v>6.7</v>
      </c>
      <c r="AB287" s="185">
        <v>13.9</v>
      </c>
      <c r="AC287" s="185">
        <v>10.6</v>
      </c>
      <c r="AD287" s="185">
        <v>5</v>
      </c>
      <c r="AE287" s="185">
        <v>13.3</v>
      </c>
      <c r="AF287" s="185">
        <v>6.7</v>
      </c>
      <c r="AG287" s="185">
        <v>14.4</v>
      </c>
      <c r="AH287" s="185">
        <v>3.9</v>
      </c>
      <c r="AI287" s="185">
        <v>5</v>
      </c>
      <c r="AJ287" s="185">
        <v>2.8</v>
      </c>
      <c r="AK287" s="185">
        <v>26.1</v>
      </c>
      <c r="AL287" s="185">
        <v>13.9</v>
      </c>
      <c r="AM287" s="186">
        <v>7.8</v>
      </c>
      <c r="AN287" s="179"/>
    </row>
    <row r="288" spans="1:40" x14ac:dyDescent="0.2">
      <c r="A288" s="296" t="str">
        <f>"どちらかとえいば関心がある(n = "&amp;B288&amp;" )　　"</f>
        <v>どちらかとえいば関心がある(n = 613 )　　</v>
      </c>
      <c r="B288" s="32">
        <v>613</v>
      </c>
      <c r="C288" s="29">
        <v>176</v>
      </c>
      <c r="D288" s="30">
        <v>72</v>
      </c>
      <c r="E288" s="30">
        <v>43</v>
      </c>
      <c r="F288" s="30">
        <v>55</v>
      </c>
      <c r="G288" s="30">
        <v>84</v>
      </c>
      <c r="H288" s="30">
        <v>85</v>
      </c>
      <c r="I288" s="30">
        <v>39</v>
      </c>
      <c r="J288" s="30">
        <v>142</v>
      </c>
      <c r="K288" s="30">
        <v>48</v>
      </c>
      <c r="L288" s="30">
        <v>38</v>
      </c>
      <c r="M288" s="30">
        <v>9</v>
      </c>
      <c r="N288" s="30">
        <v>217</v>
      </c>
      <c r="O288" s="30">
        <v>64</v>
      </c>
      <c r="P288" s="30">
        <v>156</v>
      </c>
      <c r="Q288" s="30">
        <v>162</v>
      </c>
      <c r="R288" s="30">
        <v>69</v>
      </c>
      <c r="S288" s="30">
        <v>64</v>
      </c>
      <c r="T288" s="30">
        <v>31</v>
      </c>
      <c r="U288" s="30">
        <v>75</v>
      </c>
      <c r="V288" s="30">
        <v>72</v>
      </c>
      <c r="W288" s="30">
        <v>56</v>
      </c>
      <c r="X288" s="30">
        <v>49</v>
      </c>
      <c r="Y288" s="30">
        <v>46</v>
      </c>
      <c r="Z288" s="30">
        <v>47</v>
      </c>
      <c r="AA288" s="30">
        <v>12</v>
      </c>
      <c r="AB288" s="30">
        <v>94</v>
      </c>
      <c r="AC288" s="30">
        <v>46</v>
      </c>
      <c r="AD288" s="30">
        <v>27</v>
      </c>
      <c r="AE288" s="30">
        <v>118</v>
      </c>
      <c r="AF288" s="30">
        <v>27</v>
      </c>
      <c r="AG288" s="30">
        <v>70</v>
      </c>
      <c r="AH288" s="30">
        <v>18</v>
      </c>
      <c r="AI288" s="30">
        <v>22</v>
      </c>
      <c r="AJ288" s="30">
        <v>18</v>
      </c>
      <c r="AK288" s="30">
        <v>163</v>
      </c>
      <c r="AL288" s="30">
        <v>69</v>
      </c>
      <c r="AM288" s="31">
        <v>33</v>
      </c>
      <c r="AN288" s="5">
        <f>SUM(C288:AM288)</f>
        <v>2616</v>
      </c>
    </row>
    <row r="289" spans="1:43" x14ac:dyDescent="0.2">
      <c r="A289" s="297"/>
      <c r="B289" s="33">
        <v>100</v>
      </c>
      <c r="C289" s="18">
        <v>28.7</v>
      </c>
      <c r="D289" s="185">
        <v>11.7</v>
      </c>
      <c r="E289" s="185">
        <v>7</v>
      </c>
      <c r="F289" s="185">
        <v>9</v>
      </c>
      <c r="G289" s="185">
        <v>13.7</v>
      </c>
      <c r="H289" s="185">
        <v>13.9</v>
      </c>
      <c r="I289" s="185">
        <v>6.4</v>
      </c>
      <c r="J289" s="185">
        <v>23.2</v>
      </c>
      <c r="K289" s="185">
        <v>7.8</v>
      </c>
      <c r="L289" s="185">
        <v>6.2</v>
      </c>
      <c r="M289" s="185">
        <v>1.5</v>
      </c>
      <c r="N289" s="185">
        <v>35.4</v>
      </c>
      <c r="O289" s="185">
        <v>10.4</v>
      </c>
      <c r="P289" s="185">
        <v>25.4</v>
      </c>
      <c r="Q289" s="185">
        <v>26.4</v>
      </c>
      <c r="R289" s="185">
        <v>11.3</v>
      </c>
      <c r="S289" s="185">
        <v>10.4</v>
      </c>
      <c r="T289" s="185">
        <v>5.0999999999999996</v>
      </c>
      <c r="U289" s="185">
        <v>12.2</v>
      </c>
      <c r="V289" s="185">
        <v>11.7</v>
      </c>
      <c r="W289" s="185">
        <v>9.1</v>
      </c>
      <c r="X289" s="185">
        <v>8</v>
      </c>
      <c r="Y289" s="185">
        <v>7.5</v>
      </c>
      <c r="Z289" s="185">
        <v>7.7</v>
      </c>
      <c r="AA289" s="185">
        <v>2</v>
      </c>
      <c r="AB289" s="185">
        <v>15.3</v>
      </c>
      <c r="AC289" s="185">
        <v>7.5</v>
      </c>
      <c r="AD289" s="185">
        <v>4.4000000000000004</v>
      </c>
      <c r="AE289" s="185">
        <v>19.2</v>
      </c>
      <c r="AF289" s="185">
        <v>4.4000000000000004</v>
      </c>
      <c r="AG289" s="185">
        <v>11.4</v>
      </c>
      <c r="AH289" s="185">
        <v>2.9</v>
      </c>
      <c r="AI289" s="185">
        <v>3.6</v>
      </c>
      <c r="AJ289" s="185">
        <v>2.9</v>
      </c>
      <c r="AK289" s="185">
        <v>26.6</v>
      </c>
      <c r="AL289" s="185">
        <v>11.3</v>
      </c>
      <c r="AM289" s="186">
        <v>5.4</v>
      </c>
      <c r="AN289" s="179"/>
    </row>
    <row r="290" spans="1:43" x14ac:dyDescent="0.2">
      <c r="A290" s="296" t="str">
        <f>"どちらかとえいば関心がない(n = "&amp;B290&amp;" )　　"</f>
        <v>どちらかとえいば関心がない(n = 516 )　　</v>
      </c>
      <c r="B290" s="32">
        <v>516</v>
      </c>
      <c r="C290" s="29">
        <v>158</v>
      </c>
      <c r="D290" s="30">
        <v>57</v>
      </c>
      <c r="E290" s="30">
        <v>27</v>
      </c>
      <c r="F290" s="30">
        <v>40</v>
      </c>
      <c r="G290" s="30">
        <v>58</v>
      </c>
      <c r="H290" s="30">
        <v>84</v>
      </c>
      <c r="I290" s="30">
        <v>25</v>
      </c>
      <c r="J290" s="30">
        <v>127</v>
      </c>
      <c r="K290" s="30">
        <v>38</v>
      </c>
      <c r="L290" s="30">
        <v>26</v>
      </c>
      <c r="M290" s="30">
        <v>5</v>
      </c>
      <c r="N290" s="30">
        <v>186</v>
      </c>
      <c r="O290" s="30">
        <v>52</v>
      </c>
      <c r="P290" s="30">
        <v>130</v>
      </c>
      <c r="Q290" s="30">
        <v>129</v>
      </c>
      <c r="R290" s="30">
        <v>52</v>
      </c>
      <c r="S290" s="30">
        <v>48</v>
      </c>
      <c r="T290" s="30">
        <v>18</v>
      </c>
      <c r="U290" s="30">
        <v>38</v>
      </c>
      <c r="V290" s="30">
        <v>67</v>
      </c>
      <c r="W290" s="30">
        <v>50</v>
      </c>
      <c r="X290" s="30">
        <v>35</v>
      </c>
      <c r="Y290" s="30">
        <v>40</v>
      </c>
      <c r="Z290" s="30">
        <v>38</v>
      </c>
      <c r="AA290" s="30">
        <v>15</v>
      </c>
      <c r="AB290" s="30">
        <v>60</v>
      </c>
      <c r="AC290" s="30">
        <v>27</v>
      </c>
      <c r="AD290" s="30">
        <v>16</v>
      </c>
      <c r="AE290" s="30">
        <v>94</v>
      </c>
      <c r="AF290" s="30">
        <v>19</v>
      </c>
      <c r="AG290" s="30">
        <v>61</v>
      </c>
      <c r="AH290" s="30">
        <v>9</v>
      </c>
      <c r="AI290" s="30">
        <v>12</v>
      </c>
      <c r="AJ290" s="30">
        <v>6</v>
      </c>
      <c r="AK290" s="30">
        <v>107</v>
      </c>
      <c r="AL290" s="30">
        <v>39</v>
      </c>
      <c r="AM290" s="31">
        <v>37</v>
      </c>
      <c r="AN290" s="5">
        <f>SUM(C290:AM290)</f>
        <v>2030</v>
      </c>
    </row>
    <row r="291" spans="1:43" x14ac:dyDescent="0.2">
      <c r="A291" s="297"/>
      <c r="B291" s="33">
        <v>100</v>
      </c>
      <c r="C291" s="18">
        <v>30.6</v>
      </c>
      <c r="D291" s="185">
        <v>11</v>
      </c>
      <c r="E291" s="185">
        <v>5.2</v>
      </c>
      <c r="F291" s="185">
        <v>7.8</v>
      </c>
      <c r="G291" s="185">
        <v>11.2</v>
      </c>
      <c r="H291" s="185">
        <v>16.3</v>
      </c>
      <c r="I291" s="185">
        <v>4.8</v>
      </c>
      <c r="J291" s="185">
        <v>24.6</v>
      </c>
      <c r="K291" s="185">
        <v>7.4</v>
      </c>
      <c r="L291" s="185">
        <v>5</v>
      </c>
      <c r="M291" s="185">
        <v>1</v>
      </c>
      <c r="N291" s="185">
        <v>36</v>
      </c>
      <c r="O291" s="185">
        <v>10.1</v>
      </c>
      <c r="P291" s="185">
        <v>25.2</v>
      </c>
      <c r="Q291" s="185">
        <v>25</v>
      </c>
      <c r="R291" s="185">
        <v>10.1</v>
      </c>
      <c r="S291" s="185">
        <v>9.3000000000000007</v>
      </c>
      <c r="T291" s="185">
        <v>3.5</v>
      </c>
      <c r="U291" s="185">
        <v>7.4</v>
      </c>
      <c r="V291" s="185">
        <v>13</v>
      </c>
      <c r="W291" s="185">
        <v>9.6999999999999993</v>
      </c>
      <c r="X291" s="185">
        <v>6.8</v>
      </c>
      <c r="Y291" s="185">
        <v>7.8</v>
      </c>
      <c r="Z291" s="185">
        <v>7.4</v>
      </c>
      <c r="AA291" s="185">
        <v>2.9</v>
      </c>
      <c r="AB291" s="185">
        <v>11.6</v>
      </c>
      <c r="AC291" s="185">
        <v>5.2</v>
      </c>
      <c r="AD291" s="185">
        <v>3.1</v>
      </c>
      <c r="AE291" s="185">
        <v>18.2</v>
      </c>
      <c r="AF291" s="185">
        <v>3.7</v>
      </c>
      <c r="AG291" s="185">
        <v>11.8</v>
      </c>
      <c r="AH291" s="185">
        <v>1.7</v>
      </c>
      <c r="AI291" s="185">
        <v>2.2999999999999998</v>
      </c>
      <c r="AJ291" s="185">
        <v>1.2</v>
      </c>
      <c r="AK291" s="185">
        <v>20.7</v>
      </c>
      <c r="AL291" s="185">
        <v>7.6</v>
      </c>
      <c r="AM291" s="186">
        <v>7.2</v>
      </c>
      <c r="AN291" s="179"/>
    </row>
    <row r="292" spans="1:43" x14ac:dyDescent="0.2">
      <c r="A292" s="296" t="str">
        <f>"関心がない(n = "&amp;B292&amp;" )　　"</f>
        <v>関心がない(n = 172 )　　</v>
      </c>
      <c r="B292" s="32">
        <v>172</v>
      </c>
      <c r="C292" s="29">
        <v>38</v>
      </c>
      <c r="D292" s="30">
        <v>18</v>
      </c>
      <c r="E292" s="30">
        <v>13</v>
      </c>
      <c r="F292" s="30">
        <v>15</v>
      </c>
      <c r="G292" s="30">
        <v>25</v>
      </c>
      <c r="H292" s="30">
        <v>21</v>
      </c>
      <c r="I292" s="30">
        <v>9</v>
      </c>
      <c r="J292" s="30">
        <v>31</v>
      </c>
      <c r="K292" s="30">
        <v>5</v>
      </c>
      <c r="L292" s="30">
        <v>10</v>
      </c>
      <c r="M292" s="30">
        <v>1</v>
      </c>
      <c r="N292" s="30">
        <v>44</v>
      </c>
      <c r="O292" s="30">
        <v>19</v>
      </c>
      <c r="P292" s="30">
        <v>38</v>
      </c>
      <c r="Q292" s="30">
        <v>52</v>
      </c>
      <c r="R292" s="30">
        <v>16</v>
      </c>
      <c r="S292" s="30">
        <v>22</v>
      </c>
      <c r="T292" s="30">
        <v>2</v>
      </c>
      <c r="U292" s="30">
        <v>12</v>
      </c>
      <c r="V292" s="30">
        <v>15</v>
      </c>
      <c r="W292" s="30">
        <v>16</v>
      </c>
      <c r="X292" s="30">
        <v>5</v>
      </c>
      <c r="Y292" s="30">
        <v>10</v>
      </c>
      <c r="Z292" s="30">
        <v>6</v>
      </c>
      <c r="AA292" s="30">
        <v>5</v>
      </c>
      <c r="AB292" s="30">
        <v>18</v>
      </c>
      <c r="AC292" s="30">
        <v>8</v>
      </c>
      <c r="AD292" s="30">
        <v>3</v>
      </c>
      <c r="AE292" s="30">
        <v>34</v>
      </c>
      <c r="AF292" s="30">
        <v>10</v>
      </c>
      <c r="AG292" s="30">
        <v>15</v>
      </c>
      <c r="AH292" s="30">
        <v>4</v>
      </c>
      <c r="AI292" s="30">
        <v>4</v>
      </c>
      <c r="AJ292" s="30">
        <v>8</v>
      </c>
      <c r="AK292" s="30">
        <v>31</v>
      </c>
      <c r="AL292" s="30">
        <v>14</v>
      </c>
      <c r="AM292" s="31">
        <v>19</v>
      </c>
      <c r="AN292" s="5">
        <f>SUM(C292:AM292)</f>
        <v>616</v>
      </c>
    </row>
    <row r="293" spans="1:43" x14ac:dyDescent="0.2">
      <c r="A293" s="297"/>
      <c r="B293" s="33">
        <v>100</v>
      </c>
      <c r="C293" s="18">
        <v>22.1</v>
      </c>
      <c r="D293" s="185">
        <v>10.5</v>
      </c>
      <c r="E293" s="185">
        <v>7.6</v>
      </c>
      <c r="F293" s="185">
        <v>8.6999999999999993</v>
      </c>
      <c r="G293" s="185">
        <v>14.5</v>
      </c>
      <c r="H293" s="185">
        <v>12.2</v>
      </c>
      <c r="I293" s="185">
        <v>5.2</v>
      </c>
      <c r="J293" s="185">
        <v>18</v>
      </c>
      <c r="K293" s="185">
        <v>2.9</v>
      </c>
      <c r="L293" s="185">
        <v>5.8</v>
      </c>
      <c r="M293" s="185">
        <v>0.6</v>
      </c>
      <c r="N293" s="185">
        <v>25.6</v>
      </c>
      <c r="O293" s="185">
        <v>11</v>
      </c>
      <c r="P293" s="185">
        <v>22.1</v>
      </c>
      <c r="Q293" s="185">
        <v>30.2</v>
      </c>
      <c r="R293" s="185">
        <v>9.3000000000000007</v>
      </c>
      <c r="S293" s="185">
        <v>12.8</v>
      </c>
      <c r="T293" s="185">
        <v>1.2</v>
      </c>
      <c r="U293" s="185">
        <v>7</v>
      </c>
      <c r="V293" s="185">
        <v>8.6999999999999993</v>
      </c>
      <c r="W293" s="185">
        <v>9.3000000000000007</v>
      </c>
      <c r="X293" s="185">
        <v>2.9</v>
      </c>
      <c r="Y293" s="185">
        <v>5.8</v>
      </c>
      <c r="Z293" s="185">
        <v>3.5</v>
      </c>
      <c r="AA293" s="185">
        <v>2.9</v>
      </c>
      <c r="AB293" s="185">
        <v>10.5</v>
      </c>
      <c r="AC293" s="185">
        <v>4.7</v>
      </c>
      <c r="AD293" s="185">
        <v>1.7</v>
      </c>
      <c r="AE293" s="185">
        <v>19.8</v>
      </c>
      <c r="AF293" s="185">
        <v>5.8</v>
      </c>
      <c r="AG293" s="185">
        <v>8.6999999999999993</v>
      </c>
      <c r="AH293" s="185">
        <v>2.2999999999999998</v>
      </c>
      <c r="AI293" s="185">
        <v>2.2999999999999998</v>
      </c>
      <c r="AJ293" s="185">
        <v>4.7</v>
      </c>
      <c r="AK293" s="185">
        <v>18</v>
      </c>
      <c r="AL293" s="185">
        <v>8.1</v>
      </c>
      <c r="AM293" s="186">
        <v>11</v>
      </c>
      <c r="AN293" s="179"/>
    </row>
    <row r="294" spans="1:43" x14ac:dyDescent="0.2">
      <c r="A294" s="296" t="str">
        <f>"わからない(n = "&amp;B294&amp;" )　　"</f>
        <v>わからない(n = 198 )　　</v>
      </c>
      <c r="B294" s="32">
        <v>198</v>
      </c>
      <c r="C294" s="29">
        <v>51</v>
      </c>
      <c r="D294" s="30">
        <v>16</v>
      </c>
      <c r="E294" s="30">
        <v>12</v>
      </c>
      <c r="F294" s="30">
        <v>18</v>
      </c>
      <c r="G294" s="30">
        <v>22</v>
      </c>
      <c r="H294" s="30">
        <v>29</v>
      </c>
      <c r="I294" s="30">
        <v>5</v>
      </c>
      <c r="J294" s="30">
        <v>37</v>
      </c>
      <c r="K294" s="30">
        <v>6</v>
      </c>
      <c r="L294" s="30">
        <v>13</v>
      </c>
      <c r="M294" s="30">
        <v>1</v>
      </c>
      <c r="N294" s="30">
        <v>60</v>
      </c>
      <c r="O294" s="30">
        <v>12</v>
      </c>
      <c r="P294" s="30">
        <v>37</v>
      </c>
      <c r="Q294" s="30">
        <v>37</v>
      </c>
      <c r="R294" s="30">
        <v>20</v>
      </c>
      <c r="S294" s="30">
        <v>11</v>
      </c>
      <c r="T294" s="30">
        <v>5</v>
      </c>
      <c r="U294" s="30">
        <v>8</v>
      </c>
      <c r="V294" s="30">
        <v>23</v>
      </c>
      <c r="W294" s="30">
        <v>19</v>
      </c>
      <c r="X294" s="30">
        <v>11</v>
      </c>
      <c r="Y294" s="30">
        <v>18</v>
      </c>
      <c r="Z294" s="30">
        <v>16</v>
      </c>
      <c r="AA294" s="30">
        <v>9</v>
      </c>
      <c r="AB294" s="30">
        <v>32</v>
      </c>
      <c r="AC294" s="30">
        <v>17</v>
      </c>
      <c r="AD294" s="30">
        <v>7</v>
      </c>
      <c r="AE294" s="30">
        <v>30</v>
      </c>
      <c r="AF294" s="30">
        <v>12</v>
      </c>
      <c r="AG294" s="30">
        <v>14</v>
      </c>
      <c r="AH294" s="30">
        <v>6</v>
      </c>
      <c r="AI294" s="30">
        <v>1</v>
      </c>
      <c r="AJ294" s="30">
        <v>4</v>
      </c>
      <c r="AK294" s="30">
        <v>30</v>
      </c>
      <c r="AL294" s="30">
        <v>11</v>
      </c>
      <c r="AM294" s="31">
        <v>38</v>
      </c>
      <c r="AN294" s="5">
        <f>SUM(C294:AM294)</f>
        <v>698</v>
      </c>
    </row>
    <row r="295" spans="1:43" x14ac:dyDescent="0.2">
      <c r="A295" s="297"/>
      <c r="B295" s="33">
        <v>100</v>
      </c>
      <c r="C295" s="18">
        <v>25.8</v>
      </c>
      <c r="D295" s="185">
        <v>8.1</v>
      </c>
      <c r="E295" s="185">
        <v>6.1</v>
      </c>
      <c r="F295" s="185">
        <v>9.1</v>
      </c>
      <c r="G295" s="185">
        <v>11.1</v>
      </c>
      <c r="H295" s="185">
        <v>14.6</v>
      </c>
      <c r="I295" s="185">
        <v>2.5</v>
      </c>
      <c r="J295" s="185">
        <v>18.7</v>
      </c>
      <c r="K295" s="185">
        <v>3</v>
      </c>
      <c r="L295" s="185">
        <v>6.6</v>
      </c>
      <c r="M295" s="185">
        <v>0.5</v>
      </c>
      <c r="N295" s="185">
        <v>30.3</v>
      </c>
      <c r="O295" s="185">
        <v>6.1</v>
      </c>
      <c r="P295" s="185">
        <v>18.7</v>
      </c>
      <c r="Q295" s="185">
        <v>18.7</v>
      </c>
      <c r="R295" s="185">
        <v>10.1</v>
      </c>
      <c r="S295" s="185">
        <v>5.6</v>
      </c>
      <c r="T295" s="185">
        <v>2.5</v>
      </c>
      <c r="U295" s="185">
        <v>4</v>
      </c>
      <c r="V295" s="185">
        <v>11.6</v>
      </c>
      <c r="W295" s="185">
        <v>9.6</v>
      </c>
      <c r="X295" s="185">
        <v>5.6</v>
      </c>
      <c r="Y295" s="185">
        <v>9.1</v>
      </c>
      <c r="Z295" s="185">
        <v>8.1</v>
      </c>
      <c r="AA295" s="185">
        <v>4.5</v>
      </c>
      <c r="AB295" s="185">
        <v>16.2</v>
      </c>
      <c r="AC295" s="185">
        <v>8.6</v>
      </c>
      <c r="AD295" s="185">
        <v>3.5</v>
      </c>
      <c r="AE295" s="185">
        <v>15.2</v>
      </c>
      <c r="AF295" s="185">
        <v>6.1</v>
      </c>
      <c r="AG295" s="185">
        <v>7.1</v>
      </c>
      <c r="AH295" s="185">
        <v>3</v>
      </c>
      <c r="AI295" s="185">
        <v>0.5</v>
      </c>
      <c r="AJ295" s="185">
        <v>2</v>
      </c>
      <c r="AK295" s="185">
        <v>15.2</v>
      </c>
      <c r="AL295" s="185">
        <v>5.6</v>
      </c>
      <c r="AM295" s="186">
        <v>19.2</v>
      </c>
      <c r="AN295" s="179"/>
    </row>
    <row r="296" spans="1:43" s="254" customFormat="1" x14ac:dyDescent="0.2">
      <c r="A296" s="255"/>
      <c r="B296" s="170"/>
      <c r="C296" s="170">
        <f t="shared" ref="C296:AL296" si="141">_xlfn.RANK.EQ(C285,$C$285:$AL$285,0)</f>
        <v>2</v>
      </c>
      <c r="D296" s="170">
        <f t="shared" si="141"/>
        <v>13</v>
      </c>
      <c r="E296" s="170">
        <f t="shared" si="141"/>
        <v>26</v>
      </c>
      <c r="F296" s="170">
        <f t="shared" si="141"/>
        <v>20</v>
      </c>
      <c r="G296" s="170">
        <f t="shared" si="141"/>
        <v>10</v>
      </c>
      <c r="H296" s="170">
        <f t="shared" si="141"/>
        <v>8</v>
      </c>
      <c r="I296" s="170">
        <f t="shared" si="141"/>
        <v>28</v>
      </c>
      <c r="J296" s="170">
        <f t="shared" si="141"/>
        <v>6</v>
      </c>
      <c r="K296" s="170">
        <f t="shared" si="141"/>
        <v>25</v>
      </c>
      <c r="L296" s="170">
        <f t="shared" si="141"/>
        <v>27</v>
      </c>
      <c r="M296" s="170">
        <f t="shared" si="141"/>
        <v>36</v>
      </c>
      <c r="N296" s="170">
        <f t="shared" si="141"/>
        <v>1</v>
      </c>
      <c r="O296" s="170">
        <f t="shared" si="141"/>
        <v>16</v>
      </c>
      <c r="P296" s="170">
        <f t="shared" si="141"/>
        <v>4</v>
      </c>
      <c r="Q296" s="170">
        <f t="shared" si="141"/>
        <v>3</v>
      </c>
      <c r="R296" s="170">
        <f t="shared" si="141"/>
        <v>14</v>
      </c>
      <c r="S296" s="170">
        <f t="shared" si="141"/>
        <v>15</v>
      </c>
      <c r="T296" s="170">
        <f t="shared" si="141"/>
        <v>30</v>
      </c>
      <c r="U296" s="170">
        <f t="shared" si="141"/>
        <v>19</v>
      </c>
      <c r="V296" s="170">
        <f t="shared" si="141"/>
        <v>11</v>
      </c>
      <c r="W296" s="170">
        <f t="shared" si="141"/>
        <v>18</v>
      </c>
      <c r="X296" s="170">
        <f t="shared" si="141"/>
        <v>24</v>
      </c>
      <c r="Y296" s="170">
        <f t="shared" si="141"/>
        <v>22</v>
      </c>
      <c r="Z296" s="170">
        <f t="shared" si="141"/>
        <v>21</v>
      </c>
      <c r="AA296" s="170">
        <f t="shared" si="141"/>
        <v>32</v>
      </c>
      <c r="AB296" s="170">
        <f t="shared" si="141"/>
        <v>9</v>
      </c>
      <c r="AC296" s="170">
        <f t="shared" si="141"/>
        <v>23</v>
      </c>
      <c r="AD296" s="170">
        <f t="shared" si="141"/>
        <v>31</v>
      </c>
      <c r="AE296" s="170">
        <f t="shared" si="141"/>
        <v>7</v>
      </c>
      <c r="AF296" s="170">
        <f t="shared" si="141"/>
        <v>29</v>
      </c>
      <c r="AG296" s="170">
        <f t="shared" si="141"/>
        <v>12</v>
      </c>
      <c r="AH296" s="170">
        <f t="shared" si="141"/>
        <v>34</v>
      </c>
      <c r="AI296" s="170">
        <f t="shared" si="141"/>
        <v>33</v>
      </c>
      <c r="AJ296" s="170">
        <f t="shared" si="141"/>
        <v>35</v>
      </c>
      <c r="AK296" s="170">
        <f t="shared" si="141"/>
        <v>5</v>
      </c>
      <c r="AL296" s="170">
        <f t="shared" si="141"/>
        <v>17</v>
      </c>
      <c r="AM296" s="170">
        <v>37</v>
      </c>
      <c r="AN296" s="170"/>
      <c r="AO296" s="170"/>
      <c r="AP296" s="170"/>
      <c r="AQ296" s="170"/>
    </row>
    <row r="297" spans="1:43" ht="13.5" customHeight="1" x14ac:dyDescent="0.2">
      <c r="A297" s="24" t="s">
        <v>2</v>
      </c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N297" s="179"/>
    </row>
    <row r="298" spans="1:43" x14ac:dyDescent="0.2">
      <c r="A298" s="6" t="s">
        <v>4</v>
      </c>
      <c r="B298" s="1"/>
      <c r="C298" s="170">
        <v>1</v>
      </c>
      <c r="D298" s="170">
        <v>2</v>
      </c>
      <c r="E298" s="170">
        <v>3</v>
      </c>
      <c r="F298" s="170">
        <v>4</v>
      </c>
      <c r="G298" s="170">
        <v>5</v>
      </c>
      <c r="H298" s="170">
        <v>6</v>
      </c>
      <c r="I298" s="170">
        <v>7</v>
      </c>
      <c r="J298" s="170">
        <v>8</v>
      </c>
      <c r="K298" s="170">
        <v>9</v>
      </c>
      <c r="L298" s="170">
        <v>10</v>
      </c>
      <c r="M298" s="170">
        <v>11</v>
      </c>
      <c r="N298" s="170">
        <v>12</v>
      </c>
      <c r="O298" s="170">
        <v>13</v>
      </c>
      <c r="P298" s="170">
        <v>14</v>
      </c>
      <c r="Q298" s="170">
        <v>15</v>
      </c>
      <c r="R298" s="170">
        <v>16</v>
      </c>
      <c r="S298" s="170">
        <v>17</v>
      </c>
      <c r="T298" s="170">
        <v>18</v>
      </c>
      <c r="U298" s="170">
        <v>19</v>
      </c>
      <c r="V298" s="170">
        <v>20</v>
      </c>
      <c r="W298" s="170">
        <v>21</v>
      </c>
      <c r="X298" s="170">
        <v>22</v>
      </c>
      <c r="Y298" s="170">
        <v>23</v>
      </c>
      <c r="Z298" s="170">
        <v>24</v>
      </c>
      <c r="AA298" s="170">
        <v>25</v>
      </c>
      <c r="AB298" s="170">
        <v>26</v>
      </c>
      <c r="AC298" s="170">
        <v>27</v>
      </c>
      <c r="AD298" s="170">
        <v>28</v>
      </c>
      <c r="AE298" s="170">
        <v>29</v>
      </c>
      <c r="AF298" s="170">
        <v>30</v>
      </c>
      <c r="AG298" s="170">
        <v>31</v>
      </c>
      <c r="AH298" s="170">
        <v>32</v>
      </c>
      <c r="AI298" s="170">
        <v>32</v>
      </c>
      <c r="AJ298" s="173">
        <v>34</v>
      </c>
      <c r="AK298" s="173">
        <v>35</v>
      </c>
      <c r="AL298" s="173">
        <v>36</v>
      </c>
      <c r="AM298" s="173">
        <v>37</v>
      </c>
    </row>
    <row r="299" spans="1:43" ht="64.8" x14ac:dyDescent="0.2">
      <c r="A299" s="11" t="s">
        <v>316</v>
      </c>
      <c r="B299" s="47" t="s">
        <v>156</v>
      </c>
      <c r="C299" s="48" t="s">
        <v>313</v>
      </c>
      <c r="D299" s="49" t="s">
        <v>315</v>
      </c>
      <c r="E299" s="49" t="s">
        <v>305</v>
      </c>
      <c r="F299" s="49" t="s">
        <v>287</v>
      </c>
      <c r="G299" s="203" t="s">
        <v>318</v>
      </c>
      <c r="H299" s="203" t="s">
        <v>312</v>
      </c>
      <c r="I299" s="49" t="s">
        <v>296</v>
      </c>
      <c r="J299" s="203" t="s">
        <v>309</v>
      </c>
      <c r="K299" s="49" t="s">
        <v>314</v>
      </c>
      <c r="L299" s="203" t="s">
        <v>348</v>
      </c>
      <c r="M299" s="203" t="s">
        <v>288</v>
      </c>
      <c r="N299" s="203" t="s">
        <v>301</v>
      </c>
      <c r="O299" s="203" t="s">
        <v>308</v>
      </c>
      <c r="P299" s="203" t="s">
        <v>292</v>
      </c>
      <c r="Q299" s="203" t="s">
        <v>291</v>
      </c>
      <c r="R299" s="203" t="s">
        <v>298</v>
      </c>
      <c r="S299" s="49" t="s">
        <v>290</v>
      </c>
      <c r="T299" s="203" t="s">
        <v>280</v>
      </c>
      <c r="U299" s="203" t="s">
        <v>311</v>
      </c>
      <c r="V299" s="203" t="s">
        <v>306</v>
      </c>
      <c r="W299" s="203" t="s">
        <v>294</v>
      </c>
      <c r="X299" s="203" t="s">
        <v>283</v>
      </c>
      <c r="Y299" s="203" t="s">
        <v>310</v>
      </c>
      <c r="Z299" s="203" t="s">
        <v>285</v>
      </c>
      <c r="AA299" s="203" t="s">
        <v>307</v>
      </c>
      <c r="AB299" s="203" t="s">
        <v>366</v>
      </c>
      <c r="AC299" s="203" t="s">
        <v>300</v>
      </c>
      <c r="AD299" s="203" t="s">
        <v>302</v>
      </c>
      <c r="AE299" s="203" t="s">
        <v>304</v>
      </c>
      <c r="AF299" s="203" t="s">
        <v>289</v>
      </c>
      <c r="AG299" s="203" t="s">
        <v>297</v>
      </c>
      <c r="AH299" s="203" t="s">
        <v>284</v>
      </c>
      <c r="AI299" s="203" t="s">
        <v>299</v>
      </c>
      <c r="AJ299" s="203" t="s">
        <v>295</v>
      </c>
      <c r="AK299" s="49" t="s">
        <v>369</v>
      </c>
      <c r="AL299" s="51" t="s">
        <v>281</v>
      </c>
      <c r="AM299" s="216" t="s">
        <v>0</v>
      </c>
      <c r="AN299" s="5" t="s">
        <v>117</v>
      </c>
    </row>
    <row r="300" spans="1:43" x14ac:dyDescent="0.2">
      <c r="A300" s="270" t="str">
        <f>A284</f>
        <v>全体（n = 1,699 ）　</v>
      </c>
      <c r="B300" s="101">
        <f>B284</f>
        <v>1699</v>
      </c>
      <c r="C300" s="109">
        <v>570</v>
      </c>
      <c r="D300" s="110">
        <v>487</v>
      </c>
      <c r="E300" s="110">
        <v>433</v>
      </c>
      <c r="F300" s="110">
        <v>401</v>
      </c>
      <c r="G300" s="110">
        <v>383</v>
      </c>
      <c r="H300" s="110">
        <v>381</v>
      </c>
      <c r="I300" s="110">
        <v>302</v>
      </c>
      <c r="J300" s="110">
        <v>235</v>
      </c>
      <c r="K300" s="110">
        <v>229</v>
      </c>
      <c r="L300" s="110">
        <v>209</v>
      </c>
      <c r="M300" s="110">
        <v>193</v>
      </c>
      <c r="N300" s="110">
        <v>187</v>
      </c>
      <c r="O300" s="110">
        <v>184</v>
      </c>
      <c r="P300" s="110">
        <v>180</v>
      </c>
      <c r="Q300" s="110">
        <v>173</v>
      </c>
      <c r="R300" s="110">
        <v>171</v>
      </c>
      <c r="S300" s="110">
        <v>160</v>
      </c>
      <c r="T300" s="110">
        <v>158</v>
      </c>
      <c r="U300" s="110">
        <v>154</v>
      </c>
      <c r="V300" s="110">
        <v>148</v>
      </c>
      <c r="W300" s="110">
        <v>130</v>
      </c>
      <c r="X300" s="110">
        <v>120</v>
      </c>
      <c r="Y300" s="110">
        <v>118</v>
      </c>
      <c r="Z300" s="110">
        <v>116</v>
      </c>
      <c r="AA300" s="110">
        <v>110</v>
      </c>
      <c r="AB300" s="110">
        <v>107</v>
      </c>
      <c r="AC300" s="110">
        <v>97</v>
      </c>
      <c r="AD300" s="110">
        <v>93</v>
      </c>
      <c r="AE300" s="110">
        <v>80</v>
      </c>
      <c r="AF300" s="110">
        <v>66</v>
      </c>
      <c r="AG300" s="110">
        <v>63</v>
      </c>
      <c r="AH300" s="110">
        <v>55</v>
      </c>
      <c r="AI300" s="110">
        <v>48</v>
      </c>
      <c r="AJ300" s="110">
        <v>44</v>
      </c>
      <c r="AK300" s="110">
        <v>41</v>
      </c>
      <c r="AL300" s="110">
        <v>19</v>
      </c>
      <c r="AM300" s="112">
        <v>144</v>
      </c>
      <c r="AN300" s="5">
        <f>SUM(C300:AM300)</f>
        <v>6789</v>
      </c>
    </row>
    <row r="301" spans="1:43" x14ac:dyDescent="0.2">
      <c r="A301" s="271"/>
      <c r="B301" s="102">
        <f t="shared" ref="B301:B311" si="142">B285</f>
        <v>100</v>
      </c>
      <c r="C301" s="113">
        <v>33.5</v>
      </c>
      <c r="D301" s="114">
        <v>28.7</v>
      </c>
      <c r="E301" s="114">
        <v>25.5</v>
      </c>
      <c r="F301" s="114">
        <v>23.6</v>
      </c>
      <c r="G301" s="114">
        <v>22.5</v>
      </c>
      <c r="H301" s="114">
        <v>22.4</v>
      </c>
      <c r="I301" s="114">
        <v>17.8</v>
      </c>
      <c r="J301" s="114">
        <v>13.8</v>
      </c>
      <c r="K301" s="114">
        <v>13.5</v>
      </c>
      <c r="L301" s="114">
        <v>12.3</v>
      </c>
      <c r="M301" s="114">
        <v>11.4</v>
      </c>
      <c r="N301" s="114">
        <v>11</v>
      </c>
      <c r="O301" s="114">
        <v>10.8</v>
      </c>
      <c r="P301" s="114">
        <v>10.6</v>
      </c>
      <c r="Q301" s="114">
        <v>10.199999999999999</v>
      </c>
      <c r="R301" s="114">
        <v>10.1</v>
      </c>
      <c r="S301" s="114">
        <v>9.4</v>
      </c>
      <c r="T301" s="114">
        <v>9.3000000000000007</v>
      </c>
      <c r="U301" s="114">
        <v>9.1</v>
      </c>
      <c r="V301" s="114">
        <v>8.6999999999999993</v>
      </c>
      <c r="W301" s="114">
        <v>7.7</v>
      </c>
      <c r="X301" s="114">
        <v>7.1</v>
      </c>
      <c r="Y301" s="114">
        <v>6.9</v>
      </c>
      <c r="Z301" s="114">
        <v>6.8</v>
      </c>
      <c r="AA301" s="114">
        <v>6.5</v>
      </c>
      <c r="AB301" s="114">
        <v>6.3</v>
      </c>
      <c r="AC301" s="114">
        <v>5.7</v>
      </c>
      <c r="AD301" s="114">
        <v>5.5</v>
      </c>
      <c r="AE301" s="114">
        <v>4.7</v>
      </c>
      <c r="AF301" s="114">
        <v>3.9</v>
      </c>
      <c r="AG301" s="114">
        <v>3.7</v>
      </c>
      <c r="AH301" s="114">
        <v>3.2</v>
      </c>
      <c r="AI301" s="114">
        <v>2.8</v>
      </c>
      <c r="AJ301" s="114">
        <v>2.6</v>
      </c>
      <c r="AK301" s="114">
        <v>2.4</v>
      </c>
      <c r="AL301" s="114">
        <v>1.1000000000000001</v>
      </c>
      <c r="AM301" s="116">
        <v>8.5</v>
      </c>
      <c r="AN301" s="179"/>
    </row>
    <row r="302" spans="1:43" ht="13.5" customHeight="1" x14ac:dyDescent="0.2">
      <c r="A302" s="270" t="str">
        <f>A286</f>
        <v>関心がある(n = 180 )　　</v>
      </c>
      <c r="B302" s="101">
        <f t="shared" si="142"/>
        <v>180</v>
      </c>
      <c r="C302" s="117">
        <v>53</v>
      </c>
      <c r="D302" s="118">
        <v>61</v>
      </c>
      <c r="E302" s="118">
        <v>51</v>
      </c>
      <c r="F302" s="118">
        <v>36</v>
      </c>
      <c r="G302" s="118">
        <v>47</v>
      </c>
      <c r="H302" s="118">
        <v>39</v>
      </c>
      <c r="I302" s="118">
        <v>24</v>
      </c>
      <c r="J302" s="118">
        <v>13</v>
      </c>
      <c r="K302" s="118">
        <v>25</v>
      </c>
      <c r="L302" s="118">
        <v>18</v>
      </c>
      <c r="M302" s="118">
        <v>13</v>
      </c>
      <c r="N302" s="118">
        <v>26</v>
      </c>
      <c r="O302" s="118">
        <v>18</v>
      </c>
      <c r="P302" s="118">
        <v>21</v>
      </c>
      <c r="Q302" s="118">
        <v>27</v>
      </c>
      <c r="R302" s="118">
        <v>18</v>
      </c>
      <c r="S302" s="118">
        <v>25</v>
      </c>
      <c r="T302" s="118">
        <v>17</v>
      </c>
      <c r="U302" s="118">
        <v>20</v>
      </c>
      <c r="V302" s="118">
        <v>18</v>
      </c>
      <c r="W302" s="118">
        <v>22</v>
      </c>
      <c r="X302" s="118">
        <v>6</v>
      </c>
      <c r="Y302" s="118">
        <v>19</v>
      </c>
      <c r="Z302" s="118">
        <v>16</v>
      </c>
      <c r="AA302" s="118">
        <v>10</v>
      </c>
      <c r="AB302" s="118">
        <v>10</v>
      </c>
      <c r="AC302" s="118">
        <v>10</v>
      </c>
      <c r="AD302" s="118">
        <v>14</v>
      </c>
      <c r="AE302" s="118">
        <v>12</v>
      </c>
      <c r="AF302" s="118">
        <v>10</v>
      </c>
      <c r="AG302" s="118">
        <v>9</v>
      </c>
      <c r="AH302" s="118">
        <v>12</v>
      </c>
      <c r="AI302" s="118">
        <v>9</v>
      </c>
      <c r="AJ302" s="118">
        <v>7</v>
      </c>
      <c r="AK302" s="118">
        <v>5</v>
      </c>
      <c r="AL302" s="118">
        <v>3</v>
      </c>
      <c r="AM302" s="119">
        <v>14</v>
      </c>
      <c r="AN302" s="5">
        <f>SUM(C302:AM302)</f>
        <v>758</v>
      </c>
    </row>
    <row r="303" spans="1:43" x14ac:dyDescent="0.2">
      <c r="A303" s="271"/>
      <c r="B303" s="102">
        <f t="shared" si="142"/>
        <v>100</v>
      </c>
      <c r="C303" s="113">
        <v>29.4</v>
      </c>
      <c r="D303" s="114">
        <v>33.9</v>
      </c>
      <c r="E303" s="114">
        <v>28.3</v>
      </c>
      <c r="F303" s="114">
        <v>20</v>
      </c>
      <c r="G303" s="114">
        <v>26.1</v>
      </c>
      <c r="H303" s="114">
        <v>21.7</v>
      </c>
      <c r="I303" s="114">
        <v>13.3</v>
      </c>
      <c r="J303" s="114">
        <v>7.2</v>
      </c>
      <c r="K303" s="114">
        <v>13.9</v>
      </c>
      <c r="L303" s="114">
        <v>10</v>
      </c>
      <c r="M303" s="114">
        <v>7.2</v>
      </c>
      <c r="N303" s="114">
        <v>14.4</v>
      </c>
      <c r="O303" s="114">
        <v>10</v>
      </c>
      <c r="P303" s="114">
        <v>11.7</v>
      </c>
      <c r="Q303" s="114">
        <v>15</v>
      </c>
      <c r="R303" s="114">
        <v>10</v>
      </c>
      <c r="S303" s="114">
        <v>13.9</v>
      </c>
      <c r="T303" s="114">
        <v>9.4</v>
      </c>
      <c r="U303" s="114">
        <v>11.1</v>
      </c>
      <c r="V303" s="114">
        <v>10</v>
      </c>
      <c r="W303" s="114">
        <v>12.2</v>
      </c>
      <c r="X303" s="114">
        <v>3.3</v>
      </c>
      <c r="Y303" s="114">
        <v>10.6</v>
      </c>
      <c r="Z303" s="114">
        <v>8.9</v>
      </c>
      <c r="AA303" s="114">
        <v>5.6</v>
      </c>
      <c r="AB303" s="114">
        <v>5.6</v>
      </c>
      <c r="AC303" s="114">
        <v>5.6</v>
      </c>
      <c r="AD303" s="114">
        <v>7.8</v>
      </c>
      <c r="AE303" s="114">
        <v>6.7</v>
      </c>
      <c r="AF303" s="114">
        <v>5.6</v>
      </c>
      <c r="AG303" s="114">
        <v>5</v>
      </c>
      <c r="AH303" s="114">
        <v>6.7</v>
      </c>
      <c r="AI303" s="114">
        <v>5</v>
      </c>
      <c r="AJ303" s="114">
        <v>3.9</v>
      </c>
      <c r="AK303" s="114">
        <v>2.8</v>
      </c>
      <c r="AL303" s="114">
        <v>1.7</v>
      </c>
      <c r="AM303" s="116">
        <v>7.8</v>
      </c>
      <c r="AN303" s="179"/>
    </row>
    <row r="304" spans="1:43" ht="13.5" customHeight="1" x14ac:dyDescent="0.2">
      <c r="A304" s="270" t="str">
        <f>A288</f>
        <v>どちらかとえいば関心がある(n = 613 )　　</v>
      </c>
      <c r="B304" s="101">
        <f t="shared" si="142"/>
        <v>613</v>
      </c>
      <c r="C304" s="117">
        <v>217</v>
      </c>
      <c r="D304" s="118">
        <v>176</v>
      </c>
      <c r="E304" s="118">
        <v>162</v>
      </c>
      <c r="F304" s="118">
        <v>156</v>
      </c>
      <c r="G304" s="118">
        <v>163</v>
      </c>
      <c r="H304" s="118">
        <v>142</v>
      </c>
      <c r="I304" s="118">
        <v>118</v>
      </c>
      <c r="J304" s="118">
        <v>85</v>
      </c>
      <c r="K304" s="118">
        <v>94</v>
      </c>
      <c r="L304" s="118">
        <v>84</v>
      </c>
      <c r="M304" s="118">
        <v>72</v>
      </c>
      <c r="N304" s="118">
        <v>70</v>
      </c>
      <c r="O304" s="118">
        <v>72</v>
      </c>
      <c r="P304" s="118">
        <v>69</v>
      </c>
      <c r="Q304" s="118">
        <v>64</v>
      </c>
      <c r="R304" s="118">
        <v>64</v>
      </c>
      <c r="S304" s="118">
        <v>69</v>
      </c>
      <c r="T304" s="118">
        <v>56</v>
      </c>
      <c r="U304" s="118">
        <v>75</v>
      </c>
      <c r="V304" s="118">
        <v>55</v>
      </c>
      <c r="W304" s="118">
        <v>47</v>
      </c>
      <c r="X304" s="118">
        <v>46</v>
      </c>
      <c r="Y304" s="118">
        <v>46</v>
      </c>
      <c r="Z304" s="118">
        <v>49</v>
      </c>
      <c r="AA304" s="118">
        <v>48</v>
      </c>
      <c r="AB304" s="118">
        <v>43</v>
      </c>
      <c r="AC304" s="118">
        <v>38</v>
      </c>
      <c r="AD304" s="118">
        <v>39</v>
      </c>
      <c r="AE304" s="118">
        <v>27</v>
      </c>
      <c r="AF304" s="118">
        <v>31</v>
      </c>
      <c r="AG304" s="118">
        <v>27</v>
      </c>
      <c r="AH304" s="118">
        <v>12</v>
      </c>
      <c r="AI304" s="118">
        <v>22</v>
      </c>
      <c r="AJ304" s="118">
        <v>18</v>
      </c>
      <c r="AK304" s="118">
        <v>18</v>
      </c>
      <c r="AL304" s="118">
        <v>9</v>
      </c>
      <c r="AM304" s="119">
        <v>33</v>
      </c>
      <c r="AN304" s="5">
        <f>SUM(C304:AM304)</f>
        <v>2616</v>
      </c>
    </row>
    <row r="305" spans="1:40" x14ac:dyDescent="0.2">
      <c r="A305" s="271"/>
      <c r="B305" s="102">
        <f t="shared" si="142"/>
        <v>100</v>
      </c>
      <c r="C305" s="113">
        <v>35.4</v>
      </c>
      <c r="D305" s="114">
        <v>28.7</v>
      </c>
      <c r="E305" s="114">
        <v>26.4</v>
      </c>
      <c r="F305" s="114">
        <v>25.4</v>
      </c>
      <c r="G305" s="114">
        <v>26.6</v>
      </c>
      <c r="H305" s="114">
        <v>23.2</v>
      </c>
      <c r="I305" s="114">
        <v>19.2</v>
      </c>
      <c r="J305" s="114">
        <v>13.9</v>
      </c>
      <c r="K305" s="114">
        <v>15.3</v>
      </c>
      <c r="L305" s="114">
        <v>13.7</v>
      </c>
      <c r="M305" s="114">
        <v>11.7</v>
      </c>
      <c r="N305" s="114">
        <v>11.4</v>
      </c>
      <c r="O305" s="114">
        <v>11.7</v>
      </c>
      <c r="P305" s="114">
        <v>11.3</v>
      </c>
      <c r="Q305" s="114">
        <v>10.4</v>
      </c>
      <c r="R305" s="114">
        <v>10.4</v>
      </c>
      <c r="S305" s="114">
        <v>11.3</v>
      </c>
      <c r="T305" s="114">
        <v>9.1</v>
      </c>
      <c r="U305" s="114">
        <v>12.2</v>
      </c>
      <c r="V305" s="114">
        <v>9</v>
      </c>
      <c r="W305" s="114">
        <v>7.7</v>
      </c>
      <c r="X305" s="114">
        <v>7.5</v>
      </c>
      <c r="Y305" s="114">
        <v>7.5</v>
      </c>
      <c r="Z305" s="114">
        <v>8</v>
      </c>
      <c r="AA305" s="114">
        <v>7.8</v>
      </c>
      <c r="AB305" s="114">
        <v>7</v>
      </c>
      <c r="AC305" s="114">
        <v>6.2</v>
      </c>
      <c r="AD305" s="114">
        <v>6.4</v>
      </c>
      <c r="AE305" s="114">
        <v>4.4000000000000004</v>
      </c>
      <c r="AF305" s="114">
        <v>5.0999999999999996</v>
      </c>
      <c r="AG305" s="114">
        <v>4.4000000000000004</v>
      </c>
      <c r="AH305" s="114">
        <v>2</v>
      </c>
      <c r="AI305" s="114">
        <v>3.6</v>
      </c>
      <c r="AJ305" s="114">
        <v>2.9</v>
      </c>
      <c r="AK305" s="114">
        <v>2.9</v>
      </c>
      <c r="AL305" s="114">
        <v>1.5</v>
      </c>
      <c r="AM305" s="116">
        <v>5.4</v>
      </c>
      <c r="AN305" s="179"/>
    </row>
    <row r="306" spans="1:40" ht="13.5" customHeight="1" x14ac:dyDescent="0.2">
      <c r="A306" s="270" t="str">
        <f>A290</f>
        <v>どちらかとえいば関心がない(n = 516 )　　</v>
      </c>
      <c r="B306" s="101">
        <f t="shared" si="142"/>
        <v>516</v>
      </c>
      <c r="C306" s="117">
        <v>186</v>
      </c>
      <c r="D306" s="118">
        <v>158</v>
      </c>
      <c r="E306" s="118">
        <v>129</v>
      </c>
      <c r="F306" s="118">
        <v>130</v>
      </c>
      <c r="G306" s="118">
        <v>107</v>
      </c>
      <c r="H306" s="118">
        <v>127</v>
      </c>
      <c r="I306" s="118">
        <v>94</v>
      </c>
      <c r="J306" s="118">
        <v>84</v>
      </c>
      <c r="K306" s="118">
        <v>60</v>
      </c>
      <c r="L306" s="118">
        <v>58</v>
      </c>
      <c r="M306" s="118">
        <v>67</v>
      </c>
      <c r="N306" s="118">
        <v>61</v>
      </c>
      <c r="O306" s="118">
        <v>57</v>
      </c>
      <c r="P306" s="118">
        <v>52</v>
      </c>
      <c r="Q306" s="118">
        <v>48</v>
      </c>
      <c r="R306" s="118">
        <v>52</v>
      </c>
      <c r="S306" s="118">
        <v>39</v>
      </c>
      <c r="T306" s="118">
        <v>50</v>
      </c>
      <c r="U306" s="118">
        <v>38</v>
      </c>
      <c r="V306" s="118">
        <v>40</v>
      </c>
      <c r="W306" s="118">
        <v>38</v>
      </c>
      <c r="X306" s="118">
        <v>40</v>
      </c>
      <c r="Y306" s="118">
        <v>27</v>
      </c>
      <c r="Z306" s="118">
        <v>35</v>
      </c>
      <c r="AA306" s="118">
        <v>38</v>
      </c>
      <c r="AB306" s="118">
        <v>27</v>
      </c>
      <c r="AC306" s="118">
        <v>26</v>
      </c>
      <c r="AD306" s="118">
        <v>25</v>
      </c>
      <c r="AE306" s="118">
        <v>19</v>
      </c>
      <c r="AF306" s="118">
        <v>18</v>
      </c>
      <c r="AG306" s="118">
        <v>16</v>
      </c>
      <c r="AH306" s="118">
        <v>15</v>
      </c>
      <c r="AI306" s="118">
        <v>12</v>
      </c>
      <c r="AJ306" s="118">
        <v>9</v>
      </c>
      <c r="AK306" s="118">
        <v>6</v>
      </c>
      <c r="AL306" s="118">
        <v>5</v>
      </c>
      <c r="AM306" s="119">
        <v>37</v>
      </c>
      <c r="AN306" s="5">
        <f>SUM(C306:AM306)</f>
        <v>2030</v>
      </c>
    </row>
    <row r="307" spans="1:40" x14ac:dyDescent="0.2">
      <c r="A307" s="271"/>
      <c r="B307" s="102">
        <f t="shared" si="142"/>
        <v>100</v>
      </c>
      <c r="C307" s="113">
        <v>36</v>
      </c>
      <c r="D307" s="114">
        <v>30.6</v>
      </c>
      <c r="E307" s="114">
        <v>25</v>
      </c>
      <c r="F307" s="114">
        <v>25.2</v>
      </c>
      <c r="G307" s="114">
        <v>20.7</v>
      </c>
      <c r="H307" s="114">
        <v>24.6</v>
      </c>
      <c r="I307" s="114">
        <v>18.2</v>
      </c>
      <c r="J307" s="114">
        <v>16.3</v>
      </c>
      <c r="K307" s="114">
        <v>11.6</v>
      </c>
      <c r="L307" s="114">
        <v>11.2</v>
      </c>
      <c r="M307" s="114">
        <v>13</v>
      </c>
      <c r="N307" s="114">
        <v>11.8</v>
      </c>
      <c r="O307" s="114">
        <v>11</v>
      </c>
      <c r="P307" s="114">
        <v>10.1</v>
      </c>
      <c r="Q307" s="114">
        <v>9.3000000000000007</v>
      </c>
      <c r="R307" s="114">
        <v>10.1</v>
      </c>
      <c r="S307" s="114">
        <v>7.6</v>
      </c>
      <c r="T307" s="114">
        <v>9.6999999999999993</v>
      </c>
      <c r="U307" s="114">
        <v>7.4</v>
      </c>
      <c r="V307" s="114">
        <v>7.8</v>
      </c>
      <c r="W307" s="114">
        <v>7.4</v>
      </c>
      <c r="X307" s="114">
        <v>7.8</v>
      </c>
      <c r="Y307" s="114">
        <v>5.2</v>
      </c>
      <c r="Z307" s="114">
        <v>6.8</v>
      </c>
      <c r="AA307" s="114">
        <v>7.4</v>
      </c>
      <c r="AB307" s="114">
        <v>5.2</v>
      </c>
      <c r="AC307" s="114">
        <v>5</v>
      </c>
      <c r="AD307" s="114">
        <v>4.8</v>
      </c>
      <c r="AE307" s="114">
        <v>3.7</v>
      </c>
      <c r="AF307" s="114">
        <v>3.5</v>
      </c>
      <c r="AG307" s="114">
        <v>3.1</v>
      </c>
      <c r="AH307" s="114">
        <v>2.9</v>
      </c>
      <c r="AI307" s="114">
        <v>2.2999999999999998</v>
      </c>
      <c r="AJ307" s="114">
        <v>1.7</v>
      </c>
      <c r="AK307" s="114">
        <v>1.2</v>
      </c>
      <c r="AL307" s="114">
        <v>1</v>
      </c>
      <c r="AM307" s="116">
        <v>7.2</v>
      </c>
      <c r="AN307" s="179"/>
    </row>
    <row r="308" spans="1:40" ht="13.5" customHeight="1" x14ac:dyDescent="0.2">
      <c r="A308" s="270" t="str">
        <f>A292</f>
        <v>関心がない(n = 172 )　　</v>
      </c>
      <c r="B308" s="101">
        <f t="shared" si="142"/>
        <v>172</v>
      </c>
      <c r="C308" s="117">
        <v>44</v>
      </c>
      <c r="D308" s="118">
        <v>38</v>
      </c>
      <c r="E308" s="118">
        <v>52</v>
      </c>
      <c r="F308" s="118">
        <v>38</v>
      </c>
      <c r="G308" s="118">
        <v>31</v>
      </c>
      <c r="H308" s="118">
        <v>31</v>
      </c>
      <c r="I308" s="118">
        <v>34</v>
      </c>
      <c r="J308" s="118">
        <v>21</v>
      </c>
      <c r="K308" s="118">
        <v>18</v>
      </c>
      <c r="L308" s="118">
        <v>25</v>
      </c>
      <c r="M308" s="118">
        <v>15</v>
      </c>
      <c r="N308" s="118">
        <v>15</v>
      </c>
      <c r="O308" s="118">
        <v>18</v>
      </c>
      <c r="P308" s="118">
        <v>16</v>
      </c>
      <c r="Q308" s="118">
        <v>22</v>
      </c>
      <c r="R308" s="118">
        <v>19</v>
      </c>
      <c r="S308" s="118">
        <v>14</v>
      </c>
      <c r="T308" s="118">
        <v>16</v>
      </c>
      <c r="U308" s="118">
        <v>12</v>
      </c>
      <c r="V308" s="118">
        <v>15</v>
      </c>
      <c r="W308" s="118">
        <v>6</v>
      </c>
      <c r="X308" s="118">
        <v>10</v>
      </c>
      <c r="Y308" s="118">
        <v>8</v>
      </c>
      <c r="Z308" s="118">
        <v>5</v>
      </c>
      <c r="AA308" s="118">
        <v>5</v>
      </c>
      <c r="AB308" s="118">
        <v>13</v>
      </c>
      <c r="AC308" s="118">
        <v>10</v>
      </c>
      <c r="AD308" s="118">
        <v>9</v>
      </c>
      <c r="AE308" s="118">
        <v>10</v>
      </c>
      <c r="AF308" s="118">
        <v>2</v>
      </c>
      <c r="AG308" s="118">
        <v>3</v>
      </c>
      <c r="AH308" s="118">
        <v>5</v>
      </c>
      <c r="AI308" s="118">
        <v>4</v>
      </c>
      <c r="AJ308" s="118">
        <v>4</v>
      </c>
      <c r="AK308" s="118">
        <v>8</v>
      </c>
      <c r="AL308" s="118">
        <v>1</v>
      </c>
      <c r="AM308" s="119">
        <v>19</v>
      </c>
      <c r="AN308" s="5">
        <f>SUM(C308:AM308)</f>
        <v>616</v>
      </c>
    </row>
    <row r="309" spans="1:40" x14ac:dyDescent="0.2">
      <c r="A309" s="271"/>
      <c r="B309" s="102">
        <f t="shared" si="142"/>
        <v>100</v>
      </c>
      <c r="C309" s="113">
        <v>25.6</v>
      </c>
      <c r="D309" s="114">
        <v>22.1</v>
      </c>
      <c r="E309" s="114">
        <v>30.2</v>
      </c>
      <c r="F309" s="114">
        <v>22.1</v>
      </c>
      <c r="G309" s="114">
        <v>18</v>
      </c>
      <c r="H309" s="114">
        <v>18</v>
      </c>
      <c r="I309" s="114">
        <v>19.8</v>
      </c>
      <c r="J309" s="114">
        <v>12.2</v>
      </c>
      <c r="K309" s="114">
        <v>10.5</v>
      </c>
      <c r="L309" s="114">
        <v>14.5</v>
      </c>
      <c r="M309" s="114">
        <v>8.6999999999999993</v>
      </c>
      <c r="N309" s="114">
        <v>8.6999999999999993</v>
      </c>
      <c r="O309" s="114">
        <v>10.5</v>
      </c>
      <c r="P309" s="114">
        <v>9.3000000000000007</v>
      </c>
      <c r="Q309" s="114">
        <v>12.8</v>
      </c>
      <c r="R309" s="114">
        <v>11</v>
      </c>
      <c r="S309" s="114">
        <v>8.1</v>
      </c>
      <c r="T309" s="114">
        <v>9.3000000000000007</v>
      </c>
      <c r="U309" s="114">
        <v>7</v>
      </c>
      <c r="V309" s="114">
        <v>8.6999999999999993</v>
      </c>
      <c r="W309" s="114">
        <v>3.5</v>
      </c>
      <c r="X309" s="114">
        <v>5.8</v>
      </c>
      <c r="Y309" s="114">
        <v>4.7</v>
      </c>
      <c r="Z309" s="114">
        <v>2.9</v>
      </c>
      <c r="AA309" s="114">
        <v>2.9</v>
      </c>
      <c r="AB309" s="114">
        <v>7.6</v>
      </c>
      <c r="AC309" s="114">
        <v>5.8</v>
      </c>
      <c r="AD309" s="114">
        <v>5.2</v>
      </c>
      <c r="AE309" s="114">
        <v>5.8</v>
      </c>
      <c r="AF309" s="114">
        <v>1.2</v>
      </c>
      <c r="AG309" s="114">
        <v>1.7</v>
      </c>
      <c r="AH309" s="114">
        <v>2.9</v>
      </c>
      <c r="AI309" s="114">
        <v>2.2999999999999998</v>
      </c>
      <c r="AJ309" s="114">
        <v>2.2999999999999998</v>
      </c>
      <c r="AK309" s="114">
        <v>4.7</v>
      </c>
      <c r="AL309" s="114">
        <v>0.6</v>
      </c>
      <c r="AM309" s="116">
        <v>11</v>
      </c>
      <c r="AN309" s="179"/>
    </row>
    <row r="310" spans="1:40" ht="13.5" customHeight="1" x14ac:dyDescent="0.2">
      <c r="A310" s="270" t="str">
        <f>A294</f>
        <v>わからない(n = 198 )　　</v>
      </c>
      <c r="B310" s="101">
        <f t="shared" si="142"/>
        <v>198</v>
      </c>
      <c r="C310" s="117">
        <v>60</v>
      </c>
      <c r="D310" s="118">
        <v>51</v>
      </c>
      <c r="E310" s="118">
        <v>37</v>
      </c>
      <c r="F310" s="118">
        <v>37</v>
      </c>
      <c r="G310" s="118">
        <v>30</v>
      </c>
      <c r="H310" s="118">
        <v>37</v>
      </c>
      <c r="I310" s="118">
        <v>30</v>
      </c>
      <c r="J310" s="118">
        <v>29</v>
      </c>
      <c r="K310" s="118">
        <v>32</v>
      </c>
      <c r="L310" s="118">
        <v>22</v>
      </c>
      <c r="M310" s="118">
        <v>23</v>
      </c>
      <c r="N310" s="118">
        <v>14</v>
      </c>
      <c r="O310" s="118">
        <v>16</v>
      </c>
      <c r="P310" s="118">
        <v>20</v>
      </c>
      <c r="Q310" s="118">
        <v>11</v>
      </c>
      <c r="R310" s="118">
        <v>12</v>
      </c>
      <c r="S310" s="118">
        <v>11</v>
      </c>
      <c r="T310" s="118">
        <v>19</v>
      </c>
      <c r="U310" s="118">
        <v>8</v>
      </c>
      <c r="V310" s="118">
        <v>18</v>
      </c>
      <c r="W310" s="118">
        <v>16</v>
      </c>
      <c r="X310" s="118">
        <v>18</v>
      </c>
      <c r="Y310" s="118">
        <v>17</v>
      </c>
      <c r="Z310" s="118">
        <v>11</v>
      </c>
      <c r="AA310" s="118">
        <v>6</v>
      </c>
      <c r="AB310" s="118">
        <v>12</v>
      </c>
      <c r="AC310" s="118">
        <v>13</v>
      </c>
      <c r="AD310" s="118">
        <v>5</v>
      </c>
      <c r="AE310" s="118">
        <v>12</v>
      </c>
      <c r="AF310" s="118">
        <v>5</v>
      </c>
      <c r="AG310" s="118">
        <v>7</v>
      </c>
      <c r="AH310" s="118">
        <v>9</v>
      </c>
      <c r="AI310" s="118">
        <v>1</v>
      </c>
      <c r="AJ310" s="118">
        <v>6</v>
      </c>
      <c r="AK310" s="118">
        <v>4</v>
      </c>
      <c r="AL310" s="118">
        <v>1</v>
      </c>
      <c r="AM310" s="119">
        <v>38</v>
      </c>
      <c r="AN310" s="5">
        <f>SUM(C310:AM310)</f>
        <v>698</v>
      </c>
    </row>
    <row r="311" spans="1:40" x14ac:dyDescent="0.2">
      <c r="A311" s="271"/>
      <c r="B311" s="102">
        <f t="shared" si="142"/>
        <v>100</v>
      </c>
      <c r="C311" s="113">
        <v>30.3</v>
      </c>
      <c r="D311" s="114">
        <v>25.8</v>
      </c>
      <c r="E311" s="114">
        <v>18.7</v>
      </c>
      <c r="F311" s="114">
        <v>18.7</v>
      </c>
      <c r="G311" s="114">
        <v>15.2</v>
      </c>
      <c r="H311" s="114">
        <v>18.7</v>
      </c>
      <c r="I311" s="114">
        <v>15.2</v>
      </c>
      <c r="J311" s="114">
        <v>14.6</v>
      </c>
      <c r="K311" s="114">
        <v>16.2</v>
      </c>
      <c r="L311" s="114">
        <v>11.1</v>
      </c>
      <c r="M311" s="114">
        <v>11.6</v>
      </c>
      <c r="N311" s="114">
        <v>7.1</v>
      </c>
      <c r="O311" s="114">
        <v>8.1</v>
      </c>
      <c r="P311" s="114">
        <v>10.1</v>
      </c>
      <c r="Q311" s="114">
        <v>5.6</v>
      </c>
      <c r="R311" s="114">
        <v>6.1</v>
      </c>
      <c r="S311" s="114">
        <v>5.6</v>
      </c>
      <c r="T311" s="114">
        <v>9.6</v>
      </c>
      <c r="U311" s="114">
        <v>4</v>
      </c>
      <c r="V311" s="114">
        <v>9.1</v>
      </c>
      <c r="W311" s="114">
        <v>8.1</v>
      </c>
      <c r="X311" s="114">
        <v>9.1</v>
      </c>
      <c r="Y311" s="114">
        <v>8.6</v>
      </c>
      <c r="Z311" s="114">
        <v>5.6</v>
      </c>
      <c r="AA311" s="114">
        <v>3</v>
      </c>
      <c r="AB311" s="114">
        <v>6.1</v>
      </c>
      <c r="AC311" s="114">
        <v>6.6</v>
      </c>
      <c r="AD311" s="114">
        <v>2.5</v>
      </c>
      <c r="AE311" s="114">
        <v>6.1</v>
      </c>
      <c r="AF311" s="114">
        <v>2.5</v>
      </c>
      <c r="AG311" s="114">
        <v>3.5</v>
      </c>
      <c r="AH311" s="114">
        <v>4.5</v>
      </c>
      <c r="AI311" s="114">
        <v>0.5</v>
      </c>
      <c r="AJ311" s="114">
        <v>3</v>
      </c>
      <c r="AK311" s="114">
        <v>2</v>
      </c>
      <c r="AL311" s="114">
        <v>0.5</v>
      </c>
      <c r="AM311" s="116">
        <v>19.2</v>
      </c>
      <c r="AN311" s="179"/>
    </row>
    <row r="312" spans="1:40" s="171" customFormat="1" x14ac:dyDescent="0.2">
      <c r="A312" s="172"/>
      <c r="B312" s="170"/>
      <c r="C312" s="170"/>
      <c r="D312" s="170"/>
      <c r="E312" s="170"/>
      <c r="F312" s="170"/>
      <c r="G312" s="170"/>
      <c r="H312" s="170"/>
      <c r="I312" s="170"/>
      <c r="J312" s="170"/>
      <c r="K312" s="170"/>
      <c r="L312" s="170"/>
      <c r="M312" s="170"/>
      <c r="N312" s="170"/>
      <c r="O312" s="170"/>
      <c r="P312" s="170"/>
      <c r="Q312" s="170"/>
      <c r="R312" s="170"/>
      <c r="S312" s="170"/>
      <c r="T312" s="170"/>
      <c r="U312" s="170"/>
      <c r="V312" s="170"/>
      <c r="W312" s="170"/>
      <c r="X312" s="170"/>
      <c r="Y312" s="170"/>
      <c r="Z312" s="170"/>
      <c r="AA312" s="170"/>
      <c r="AB312" s="170"/>
      <c r="AC312" s="170"/>
      <c r="AD312" s="170"/>
      <c r="AE312" s="170"/>
      <c r="AF312" s="170"/>
      <c r="AG312" s="170"/>
      <c r="AH312" s="170"/>
      <c r="AI312" s="170"/>
      <c r="AJ312" s="173"/>
      <c r="AK312" s="173"/>
      <c r="AL312" s="173"/>
      <c r="AM312" s="173"/>
      <c r="AN312" s="170"/>
    </row>
    <row r="313" spans="1:40" ht="13.5" customHeight="1" x14ac:dyDescent="0.2">
      <c r="A313" s="24" t="s">
        <v>2</v>
      </c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N313" s="179"/>
    </row>
    <row r="314" spans="1:40" ht="12.75" customHeight="1" x14ac:dyDescent="0.2">
      <c r="A314" s="6" t="s">
        <v>279</v>
      </c>
      <c r="B314" s="4"/>
      <c r="C314" s="25">
        <v>1</v>
      </c>
      <c r="D314" s="25">
        <v>2</v>
      </c>
      <c r="E314" s="25">
        <v>3</v>
      </c>
      <c r="F314" s="25">
        <v>4</v>
      </c>
      <c r="G314" s="25">
        <v>5</v>
      </c>
      <c r="H314" s="25">
        <v>6</v>
      </c>
      <c r="I314" s="25">
        <v>7</v>
      </c>
      <c r="J314" s="25">
        <v>8</v>
      </c>
      <c r="K314" s="25">
        <v>9</v>
      </c>
      <c r="L314" s="25">
        <v>10</v>
      </c>
    </row>
    <row r="315" spans="1:40" ht="33.75" customHeight="1" x14ac:dyDescent="0.2">
      <c r="A315" s="10" t="str">
        <f>A283</f>
        <v>【県政への関心度別】</v>
      </c>
      <c r="B315" s="47" t="str">
        <f>B259</f>
        <v>調査数</v>
      </c>
      <c r="C315" s="48" t="str">
        <f t="shared" ref="C315:L315" si="143">C299</f>
        <v>高齢者福祉</v>
      </c>
      <c r="D315" s="49" t="str">
        <f t="shared" si="143"/>
        <v>防災対策</v>
      </c>
      <c r="E315" s="49" t="str">
        <f t="shared" si="143"/>
        <v>子育て支援</v>
      </c>
      <c r="F315" s="49" t="str">
        <f t="shared" si="143"/>
        <v>少子化対策</v>
      </c>
      <c r="G315" s="49" t="str">
        <f t="shared" si="143"/>
        <v>若者の県内定着</v>
      </c>
      <c r="H315" s="49" t="str">
        <f t="shared" si="143"/>
        <v>地域医療の確保</v>
      </c>
      <c r="I315" s="50" t="str">
        <f t="shared" si="143"/>
        <v>公共交通の充実</v>
      </c>
      <c r="J315" s="49" t="str">
        <f t="shared" si="143"/>
        <v>防犯・交通安全対策</v>
      </c>
      <c r="K315" s="50" t="str">
        <f t="shared" si="143"/>
        <v>道路整備・維持管理</v>
      </c>
      <c r="L315" s="51" t="str">
        <f t="shared" si="143"/>
        <v>消費者保護</v>
      </c>
    </row>
    <row r="316" spans="1:40" ht="12.75" customHeight="1" x14ac:dyDescent="0.2">
      <c r="A316" s="270" t="str">
        <f>A284</f>
        <v>全体（n = 1,699 ）　</v>
      </c>
      <c r="B316" s="101">
        <f t="shared" ref="B316:B327" si="144">B300</f>
        <v>1699</v>
      </c>
      <c r="C316" s="109">
        <f t="shared" ref="C316:L316" si="145">C300</f>
        <v>570</v>
      </c>
      <c r="D316" s="110">
        <f t="shared" si="145"/>
        <v>487</v>
      </c>
      <c r="E316" s="110">
        <f t="shared" si="145"/>
        <v>433</v>
      </c>
      <c r="F316" s="110">
        <f t="shared" si="145"/>
        <v>401</v>
      </c>
      <c r="G316" s="110">
        <f t="shared" si="145"/>
        <v>383</v>
      </c>
      <c r="H316" s="110">
        <f t="shared" si="145"/>
        <v>381</v>
      </c>
      <c r="I316" s="111">
        <f t="shared" si="145"/>
        <v>302</v>
      </c>
      <c r="J316" s="110">
        <f t="shared" si="145"/>
        <v>235</v>
      </c>
      <c r="K316" s="111">
        <f t="shared" si="145"/>
        <v>229</v>
      </c>
      <c r="L316" s="112">
        <f t="shared" si="145"/>
        <v>209</v>
      </c>
    </row>
    <row r="317" spans="1:40" ht="12.75" customHeight="1" x14ac:dyDescent="0.2">
      <c r="A317" s="271"/>
      <c r="B317" s="102">
        <f t="shared" si="144"/>
        <v>100</v>
      </c>
      <c r="C317" s="113">
        <f t="shared" ref="C317:L317" si="146">C301</f>
        <v>33.5</v>
      </c>
      <c r="D317" s="114">
        <f t="shared" si="146"/>
        <v>28.7</v>
      </c>
      <c r="E317" s="114">
        <f t="shared" si="146"/>
        <v>25.5</v>
      </c>
      <c r="F317" s="114">
        <f t="shared" si="146"/>
        <v>23.6</v>
      </c>
      <c r="G317" s="114">
        <f t="shared" si="146"/>
        <v>22.5</v>
      </c>
      <c r="H317" s="114">
        <f t="shared" si="146"/>
        <v>22.4</v>
      </c>
      <c r="I317" s="115">
        <f t="shared" si="146"/>
        <v>17.8</v>
      </c>
      <c r="J317" s="114">
        <f t="shared" si="146"/>
        <v>13.8</v>
      </c>
      <c r="K317" s="115">
        <f t="shared" si="146"/>
        <v>13.5</v>
      </c>
      <c r="L317" s="116">
        <f t="shared" si="146"/>
        <v>12.3</v>
      </c>
    </row>
    <row r="318" spans="1:40" ht="12.75" customHeight="1" x14ac:dyDescent="0.2">
      <c r="A318" s="270" t="str">
        <f>A286</f>
        <v>関心がある(n = 180 )　　</v>
      </c>
      <c r="B318" s="101">
        <f t="shared" si="144"/>
        <v>180</v>
      </c>
      <c r="C318" s="117">
        <f t="shared" ref="C318:L318" si="147">C302</f>
        <v>53</v>
      </c>
      <c r="D318" s="118">
        <f t="shared" si="147"/>
        <v>61</v>
      </c>
      <c r="E318" s="118">
        <f t="shared" si="147"/>
        <v>51</v>
      </c>
      <c r="F318" s="118">
        <f t="shared" si="147"/>
        <v>36</v>
      </c>
      <c r="G318" s="118">
        <f t="shared" si="147"/>
        <v>47</v>
      </c>
      <c r="H318" s="118">
        <f t="shared" si="147"/>
        <v>39</v>
      </c>
      <c r="I318" s="128">
        <f t="shared" si="147"/>
        <v>24</v>
      </c>
      <c r="J318" s="118">
        <f t="shared" si="147"/>
        <v>13</v>
      </c>
      <c r="K318" s="128">
        <f t="shared" si="147"/>
        <v>25</v>
      </c>
      <c r="L318" s="119">
        <f t="shared" si="147"/>
        <v>18</v>
      </c>
    </row>
    <row r="319" spans="1:40" x14ac:dyDescent="0.2">
      <c r="A319" s="271"/>
      <c r="B319" s="102">
        <f t="shared" si="144"/>
        <v>100</v>
      </c>
      <c r="C319" s="113">
        <f t="shared" ref="C319:L319" si="148">C303</f>
        <v>29.4</v>
      </c>
      <c r="D319" s="114">
        <f t="shared" si="148"/>
        <v>33.9</v>
      </c>
      <c r="E319" s="114">
        <f t="shared" si="148"/>
        <v>28.3</v>
      </c>
      <c r="F319" s="114">
        <f t="shared" si="148"/>
        <v>20</v>
      </c>
      <c r="G319" s="114">
        <f t="shared" si="148"/>
        <v>26.1</v>
      </c>
      <c r="H319" s="114">
        <f t="shared" si="148"/>
        <v>21.7</v>
      </c>
      <c r="I319" s="115">
        <f t="shared" si="148"/>
        <v>13.3</v>
      </c>
      <c r="J319" s="114">
        <f t="shared" si="148"/>
        <v>7.2</v>
      </c>
      <c r="K319" s="115">
        <f t="shared" si="148"/>
        <v>13.9</v>
      </c>
      <c r="L319" s="116">
        <f t="shared" si="148"/>
        <v>10</v>
      </c>
    </row>
    <row r="320" spans="1:40" x14ac:dyDescent="0.2">
      <c r="A320" s="272" t="str">
        <f>A288</f>
        <v>どちらかとえいば関心がある(n = 613 )　　</v>
      </c>
      <c r="B320" s="101">
        <f t="shared" si="144"/>
        <v>613</v>
      </c>
      <c r="C320" s="117">
        <f t="shared" ref="C320:L320" si="149">C304</f>
        <v>217</v>
      </c>
      <c r="D320" s="118">
        <f t="shared" si="149"/>
        <v>176</v>
      </c>
      <c r="E320" s="118">
        <f t="shared" si="149"/>
        <v>162</v>
      </c>
      <c r="F320" s="118">
        <f t="shared" si="149"/>
        <v>156</v>
      </c>
      <c r="G320" s="118">
        <f t="shared" si="149"/>
        <v>163</v>
      </c>
      <c r="H320" s="118">
        <f t="shared" si="149"/>
        <v>142</v>
      </c>
      <c r="I320" s="128">
        <f t="shared" si="149"/>
        <v>118</v>
      </c>
      <c r="J320" s="118">
        <f t="shared" si="149"/>
        <v>85</v>
      </c>
      <c r="K320" s="128">
        <f t="shared" si="149"/>
        <v>94</v>
      </c>
      <c r="L320" s="119">
        <f t="shared" si="149"/>
        <v>84</v>
      </c>
    </row>
    <row r="321" spans="1:24" x14ac:dyDescent="0.2">
      <c r="A321" s="273"/>
      <c r="B321" s="102">
        <f t="shared" si="144"/>
        <v>100</v>
      </c>
      <c r="C321" s="113">
        <f t="shared" ref="C321:L321" si="150">C305</f>
        <v>35.4</v>
      </c>
      <c r="D321" s="114">
        <f t="shared" si="150"/>
        <v>28.7</v>
      </c>
      <c r="E321" s="114">
        <f t="shared" si="150"/>
        <v>26.4</v>
      </c>
      <c r="F321" s="114">
        <f t="shared" si="150"/>
        <v>25.4</v>
      </c>
      <c r="G321" s="114">
        <f t="shared" si="150"/>
        <v>26.6</v>
      </c>
      <c r="H321" s="114">
        <f t="shared" si="150"/>
        <v>23.2</v>
      </c>
      <c r="I321" s="115">
        <f t="shared" si="150"/>
        <v>19.2</v>
      </c>
      <c r="J321" s="114">
        <f t="shared" si="150"/>
        <v>13.9</v>
      </c>
      <c r="K321" s="115">
        <f t="shared" si="150"/>
        <v>15.3</v>
      </c>
      <c r="L321" s="116">
        <f t="shared" si="150"/>
        <v>13.7</v>
      </c>
    </row>
    <row r="322" spans="1:24" ht="13.5" customHeight="1" x14ac:dyDescent="0.2">
      <c r="A322" s="272" t="str">
        <f>A290</f>
        <v>どちらかとえいば関心がない(n = 516 )　　</v>
      </c>
      <c r="B322" s="101">
        <f t="shared" si="144"/>
        <v>516</v>
      </c>
      <c r="C322" s="117">
        <f t="shared" ref="C322:L322" si="151">C306</f>
        <v>186</v>
      </c>
      <c r="D322" s="118">
        <f t="shared" si="151"/>
        <v>158</v>
      </c>
      <c r="E322" s="118">
        <f t="shared" si="151"/>
        <v>129</v>
      </c>
      <c r="F322" s="118">
        <f t="shared" si="151"/>
        <v>130</v>
      </c>
      <c r="G322" s="118">
        <f t="shared" si="151"/>
        <v>107</v>
      </c>
      <c r="H322" s="118">
        <f t="shared" si="151"/>
        <v>127</v>
      </c>
      <c r="I322" s="128">
        <f t="shared" si="151"/>
        <v>94</v>
      </c>
      <c r="J322" s="118">
        <f t="shared" si="151"/>
        <v>84</v>
      </c>
      <c r="K322" s="128">
        <f t="shared" si="151"/>
        <v>60</v>
      </c>
      <c r="L322" s="119">
        <f t="shared" si="151"/>
        <v>58</v>
      </c>
    </row>
    <row r="323" spans="1:24" ht="13.5" customHeight="1" x14ac:dyDescent="0.2">
      <c r="A323" s="273"/>
      <c r="B323" s="102">
        <f t="shared" si="144"/>
        <v>100</v>
      </c>
      <c r="C323" s="113">
        <f t="shared" ref="C323:L323" si="152">C307</f>
        <v>36</v>
      </c>
      <c r="D323" s="114">
        <f t="shared" si="152"/>
        <v>30.6</v>
      </c>
      <c r="E323" s="114">
        <f t="shared" si="152"/>
        <v>25</v>
      </c>
      <c r="F323" s="114">
        <f t="shared" si="152"/>
        <v>25.2</v>
      </c>
      <c r="G323" s="114">
        <f t="shared" si="152"/>
        <v>20.7</v>
      </c>
      <c r="H323" s="114">
        <f t="shared" si="152"/>
        <v>24.6</v>
      </c>
      <c r="I323" s="115">
        <f t="shared" si="152"/>
        <v>18.2</v>
      </c>
      <c r="J323" s="114">
        <f t="shared" si="152"/>
        <v>16.3</v>
      </c>
      <c r="K323" s="115">
        <f t="shared" si="152"/>
        <v>11.6</v>
      </c>
      <c r="L323" s="116">
        <f t="shared" si="152"/>
        <v>11.2</v>
      </c>
    </row>
    <row r="324" spans="1:24" x14ac:dyDescent="0.2">
      <c r="A324" s="270" t="str">
        <f>A292</f>
        <v>関心がない(n = 172 )　　</v>
      </c>
      <c r="B324" s="101">
        <f t="shared" si="144"/>
        <v>172</v>
      </c>
      <c r="C324" s="117">
        <f t="shared" ref="C324:L324" si="153">C308</f>
        <v>44</v>
      </c>
      <c r="D324" s="118">
        <f t="shared" si="153"/>
        <v>38</v>
      </c>
      <c r="E324" s="118">
        <f t="shared" si="153"/>
        <v>52</v>
      </c>
      <c r="F324" s="118">
        <f t="shared" si="153"/>
        <v>38</v>
      </c>
      <c r="G324" s="118">
        <f t="shared" si="153"/>
        <v>31</v>
      </c>
      <c r="H324" s="118">
        <f t="shared" si="153"/>
        <v>31</v>
      </c>
      <c r="I324" s="128">
        <f t="shared" si="153"/>
        <v>34</v>
      </c>
      <c r="J324" s="118">
        <f t="shared" si="153"/>
        <v>21</v>
      </c>
      <c r="K324" s="128">
        <f t="shared" si="153"/>
        <v>18</v>
      </c>
      <c r="L324" s="119">
        <f t="shared" si="153"/>
        <v>25</v>
      </c>
    </row>
    <row r="325" spans="1:24" x14ac:dyDescent="0.2">
      <c r="A325" s="271"/>
      <c r="B325" s="102">
        <f t="shared" si="144"/>
        <v>100</v>
      </c>
      <c r="C325" s="113">
        <f t="shared" ref="C325:L325" si="154">C309</f>
        <v>25.6</v>
      </c>
      <c r="D325" s="114">
        <f t="shared" si="154"/>
        <v>22.1</v>
      </c>
      <c r="E325" s="114">
        <f t="shared" si="154"/>
        <v>30.2</v>
      </c>
      <c r="F325" s="114">
        <f t="shared" si="154"/>
        <v>22.1</v>
      </c>
      <c r="G325" s="114">
        <f t="shared" si="154"/>
        <v>18</v>
      </c>
      <c r="H325" s="114">
        <f t="shared" si="154"/>
        <v>18</v>
      </c>
      <c r="I325" s="115">
        <f t="shared" si="154"/>
        <v>19.8</v>
      </c>
      <c r="J325" s="114">
        <f t="shared" si="154"/>
        <v>12.2</v>
      </c>
      <c r="K325" s="115">
        <f t="shared" si="154"/>
        <v>10.5</v>
      </c>
      <c r="L325" s="116">
        <f t="shared" si="154"/>
        <v>14.5</v>
      </c>
    </row>
    <row r="326" spans="1:24" x14ac:dyDescent="0.2">
      <c r="A326" s="270" t="str">
        <f>A294</f>
        <v>わからない(n = 198 )　　</v>
      </c>
      <c r="B326" s="101">
        <f t="shared" si="144"/>
        <v>198</v>
      </c>
      <c r="C326" s="117">
        <f t="shared" ref="C326:L326" si="155">C310</f>
        <v>60</v>
      </c>
      <c r="D326" s="118">
        <f t="shared" si="155"/>
        <v>51</v>
      </c>
      <c r="E326" s="118">
        <f t="shared" si="155"/>
        <v>37</v>
      </c>
      <c r="F326" s="118">
        <f t="shared" si="155"/>
        <v>37</v>
      </c>
      <c r="G326" s="118">
        <f t="shared" si="155"/>
        <v>30</v>
      </c>
      <c r="H326" s="118">
        <f t="shared" si="155"/>
        <v>37</v>
      </c>
      <c r="I326" s="128">
        <f t="shared" si="155"/>
        <v>30</v>
      </c>
      <c r="J326" s="118">
        <f t="shared" si="155"/>
        <v>29</v>
      </c>
      <c r="K326" s="128">
        <f t="shared" si="155"/>
        <v>32</v>
      </c>
      <c r="L326" s="119">
        <f t="shared" si="155"/>
        <v>22</v>
      </c>
    </row>
    <row r="327" spans="1:24" x14ac:dyDescent="0.2">
      <c r="A327" s="271"/>
      <c r="B327" s="102">
        <f t="shared" si="144"/>
        <v>100</v>
      </c>
      <c r="C327" s="113">
        <f t="shared" ref="C327:L327" si="156">C311</f>
        <v>30.3</v>
      </c>
      <c r="D327" s="114">
        <f t="shared" si="156"/>
        <v>25.8</v>
      </c>
      <c r="E327" s="114">
        <f t="shared" si="156"/>
        <v>18.7</v>
      </c>
      <c r="F327" s="114">
        <f t="shared" si="156"/>
        <v>18.7</v>
      </c>
      <c r="G327" s="114">
        <f t="shared" si="156"/>
        <v>15.2</v>
      </c>
      <c r="H327" s="114">
        <f t="shared" si="156"/>
        <v>18.7</v>
      </c>
      <c r="I327" s="115">
        <f t="shared" si="156"/>
        <v>15.2</v>
      </c>
      <c r="J327" s="114">
        <f t="shared" si="156"/>
        <v>14.6</v>
      </c>
      <c r="K327" s="115">
        <f t="shared" si="156"/>
        <v>16.2</v>
      </c>
      <c r="L327" s="116">
        <f t="shared" si="156"/>
        <v>11.1</v>
      </c>
    </row>
    <row r="328" spans="1:24" ht="13.5" customHeight="1" x14ac:dyDescent="0.2">
      <c r="A328" s="24" t="s">
        <v>2</v>
      </c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4" ht="12.75" customHeight="1" x14ac:dyDescent="0.2">
      <c r="A329" s="6" t="s">
        <v>278</v>
      </c>
      <c r="B329" s="4"/>
      <c r="C329" s="25">
        <v>1</v>
      </c>
      <c r="D329" s="25">
        <v>2</v>
      </c>
      <c r="E329" s="25">
        <v>3</v>
      </c>
      <c r="F329" s="25">
        <v>4</v>
      </c>
      <c r="G329" s="25">
        <v>5</v>
      </c>
      <c r="H329" s="25">
        <v>6</v>
      </c>
      <c r="I329" s="25">
        <v>7</v>
      </c>
      <c r="J329" s="25">
        <v>8</v>
      </c>
      <c r="K329" s="25">
        <v>9</v>
      </c>
      <c r="L329" s="25">
        <v>10</v>
      </c>
      <c r="N329" s="239"/>
      <c r="O329" s="160">
        <v>1</v>
      </c>
      <c r="P329" s="160">
        <v>2</v>
      </c>
      <c r="Q329" s="160">
        <v>3</v>
      </c>
      <c r="R329" s="160">
        <v>4</v>
      </c>
      <c r="S329" s="160">
        <v>5</v>
      </c>
      <c r="T329" s="160">
        <v>6</v>
      </c>
      <c r="U329" s="160">
        <v>7</v>
      </c>
      <c r="V329" s="160">
        <v>8</v>
      </c>
      <c r="W329" s="160">
        <v>9</v>
      </c>
      <c r="X329" s="160">
        <v>10</v>
      </c>
    </row>
    <row r="330" spans="1:24" ht="33.75" customHeight="1" x14ac:dyDescent="0.2">
      <c r="A330" s="10" t="str">
        <f>A315</f>
        <v>【県政への関心度別】</v>
      </c>
      <c r="B330" s="47" t="str">
        <f t="shared" ref="B330:L330" si="157">B274</f>
        <v>調査数</v>
      </c>
      <c r="C330" s="48" t="str">
        <f t="shared" si="157"/>
        <v>高齢者福祉</v>
      </c>
      <c r="D330" s="49" t="str">
        <f t="shared" si="157"/>
        <v>防災対策</v>
      </c>
      <c r="E330" s="49" t="str">
        <f t="shared" si="157"/>
        <v>子育て支援</v>
      </c>
      <c r="F330" s="49" t="str">
        <f t="shared" si="157"/>
        <v>少子化対策</v>
      </c>
      <c r="G330" s="49" t="str">
        <f t="shared" si="157"/>
        <v>若者の県内定着</v>
      </c>
      <c r="H330" s="49" t="str">
        <f t="shared" si="157"/>
        <v>地域医療の確保</v>
      </c>
      <c r="I330" s="50" t="str">
        <f t="shared" si="157"/>
        <v>公共交通の充実</v>
      </c>
      <c r="J330" s="49" t="str">
        <f t="shared" si="157"/>
        <v>防犯・交通安全対策</v>
      </c>
      <c r="K330" s="50" t="str">
        <f t="shared" si="157"/>
        <v>道路整備・維持管理</v>
      </c>
      <c r="L330" s="51" t="str">
        <f t="shared" si="157"/>
        <v>消費者保護</v>
      </c>
      <c r="M330" s="238" t="s">
        <v>32</v>
      </c>
      <c r="N330" s="10" t="str">
        <f>A330</f>
        <v>【県政への関心度別】</v>
      </c>
      <c r="O330" s="48" t="str">
        <f t="shared" ref="O330:X330" si="158">C330</f>
        <v>高齢者福祉</v>
      </c>
      <c r="P330" s="49" t="str">
        <f t="shared" si="158"/>
        <v>防災対策</v>
      </c>
      <c r="Q330" s="49" t="str">
        <f t="shared" si="158"/>
        <v>子育て支援</v>
      </c>
      <c r="R330" s="49" t="str">
        <f t="shared" si="158"/>
        <v>少子化対策</v>
      </c>
      <c r="S330" s="49" t="str">
        <f t="shared" si="158"/>
        <v>若者の県内定着</v>
      </c>
      <c r="T330" s="49" t="str">
        <f t="shared" si="158"/>
        <v>地域医療の確保</v>
      </c>
      <c r="U330" s="49" t="str">
        <f t="shared" si="158"/>
        <v>公共交通の充実</v>
      </c>
      <c r="V330" s="49" t="str">
        <f t="shared" si="158"/>
        <v>防犯・交通安全対策</v>
      </c>
      <c r="W330" s="50" t="str">
        <f t="shared" si="158"/>
        <v>道路整備・維持管理</v>
      </c>
      <c r="X330" s="51" t="str">
        <f t="shared" si="158"/>
        <v>消費者保護</v>
      </c>
    </row>
    <row r="331" spans="1:24" ht="12.75" customHeight="1" x14ac:dyDescent="0.2">
      <c r="A331" s="270" t="str">
        <f>A316</f>
        <v>全体（n = 1,699 ）　</v>
      </c>
      <c r="B331" s="101">
        <f>B316</f>
        <v>1699</v>
      </c>
      <c r="C331" s="109">
        <f t="shared" ref="C331:L331" si="159">C275</f>
        <v>570</v>
      </c>
      <c r="D331" s="110">
        <f t="shared" si="159"/>
        <v>487</v>
      </c>
      <c r="E331" s="110">
        <f t="shared" si="159"/>
        <v>433</v>
      </c>
      <c r="F331" s="110">
        <f t="shared" si="159"/>
        <v>401</v>
      </c>
      <c r="G331" s="110">
        <f t="shared" si="159"/>
        <v>383</v>
      </c>
      <c r="H331" s="110">
        <f t="shared" si="159"/>
        <v>381</v>
      </c>
      <c r="I331" s="111">
        <f t="shared" si="159"/>
        <v>302</v>
      </c>
      <c r="J331" s="110">
        <f t="shared" si="159"/>
        <v>235</v>
      </c>
      <c r="K331" s="111">
        <f t="shared" si="159"/>
        <v>229</v>
      </c>
      <c r="L331" s="112">
        <f t="shared" si="159"/>
        <v>209</v>
      </c>
      <c r="M331" s="21"/>
      <c r="N331" s="81" t="str">
        <f>A333</f>
        <v>関心層(n = 793 )　　</v>
      </c>
      <c r="O331" s="72">
        <f t="shared" ref="O331:X331" si="160">C334</f>
        <v>34.047919293820932</v>
      </c>
      <c r="P331" s="73">
        <f t="shared" si="160"/>
        <v>29.886506935687262</v>
      </c>
      <c r="Q331" s="73">
        <f t="shared" si="160"/>
        <v>26.86002522068096</v>
      </c>
      <c r="R331" s="73">
        <f t="shared" si="160"/>
        <v>24.211853720050442</v>
      </c>
      <c r="S331" s="73">
        <f t="shared" si="160"/>
        <v>26.481715006305169</v>
      </c>
      <c r="T331" s="73">
        <f t="shared" si="160"/>
        <v>22.82471626733922</v>
      </c>
      <c r="U331" s="73">
        <f t="shared" si="160"/>
        <v>17.906683480453971</v>
      </c>
      <c r="V331" s="73">
        <f t="shared" si="160"/>
        <v>12.35813366960908</v>
      </c>
      <c r="W331" s="74">
        <f t="shared" si="160"/>
        <v>15.006305170239598</v>
      </c>
      <c r="X331" s="75">
        <f t="shared" si="160"/>
        <v>12.862547288776796</v>
      </c>
    </row>
    <row r="332" spans="1:24" ht="12.75" customHeight="1" x14ac:dyDescent="0.2">
      <c r="A332" s="271"/>
      <c r="B332" s="102">
        <f>B317</f>
        <v>100</v>
      </c>
      <c r="C332" s="113">
        <f t="shared" ref="C332:L332" si="161">C276</f>
        <v>33.5</v>
      </c>
      <c r="D332" s="114">
        <f t="shared" si="161"/>
        <v>28.7</v>
      </c>
      <c r="E332" s="114">
        <f t="shared" si="161"/>
        <v>25.5</v>
      </c>
      <c r="F332" s="114">
        <f t="shared" si="161"/>
        <v>23.6</v>
      </c>
      <c r="G332" s="114">
        <f t="shared" si="161"/>
        <v>22.5</v>
      </c>
      <c r="H332" s="114">
        <f t="shared" si="161"/>
        <v>22.4</v>
      </c>
      <c r="I332" s="115">
        <f t="shared" si="161"/>
        <v>17.8</v>
      </c>
      <c r="J332" s="114">
        <f t="shared" si="161"/>
        <v>13.8</v>
      </c>
      <c r="K332" s="115">
        <f t="shared" si="161"/>
        <v>13.5</v>
      </c>
      <c r="L332" s="116">
        <f t="shared" si="161"/>
        <v>12.3</v>
      </c>
      <c r="M332" s="21"/>
      <c r="N332" s="82" t="str">
        <f>A335</f>
        <v>無関心層(n = 688 )　　</v>
      </c>
      <c r="O332" s="66">
        <f t="shared" ref="O332:X332" si="162">C336</f>
        <v>33.430232558139537</v>
      </c>
      <c r="P332" s="67">
        <f t="shared" si="162"/>
        <v>28.488372093023255</v>
      </c>
      <c r="Q332" s="67">
        <f t="shared" si="162"/>
        <v>26.308139534883722</v>
      </c>
      <c r="R332" s="67">
        <f t="shared" si="162"/>
        <v>24.418604651162788</v>
      </c>
      <c r="S332" s="67">
        <f t="shared" si="162"/>
        <v>20.058139534883722</v>
      </c>
      <c r="T332" s="67">
        <f t="shared" si="162"/>
        <v>22.965116279069768</v>
      </c>
      <c r="U332" s="67">
        <f t="shared" si="162"/>
        <v>18.604651162790699</v>
      </c>
      <c r="V332" s="67">
        <f t="shared" si="162"/>
        <v>15.261627906976743</v>
      </c>
      <c r="W332" s="68">
        <f t="shared" si="162"/>
        <v>11.337209302325581</v>
      </c>
      <c r="X332" s="69">
        <f t="shared" si="162"/>
        <v>12.063953488372094</v>
      </c>
    </row>
    <row r="333" spans="1:24" ht="12.75" customHeight="1" x14ac:dyDescent="0.2">
      <c r="A333" s="296" t="str">
        <f>"関心層(n = "&amp;B333&amp;" )　　"</f>
        <v>関心層(n = 793 )　　</v>
      </c>
      <c r="B333" s="101">
        <f t="shared" ref="B333:L333" si="163">B318+B320</f>
        <v>793</v>
      </c>
      <c r="C333" s="117">
        <f t="shared" si="163"/>
        <v>270</v>
      </c>
      <c r="D333" s="118">
        <f t="shared" si="163"/>
        <v>237</v>
      </c>
      <c r="E333" s="118">
        <f t="shared" si="163"/>
        <v>213</v>
      </c>
      <c r="F333" s="118">
        <f t="shared" si="163"/>
        <v>192</v>
      </c>
      <c r="G333" s="118">
        <f t="shared" si="163"/>
        <v>210</v>
      </c>
      <c r="H333" s="118">
        <f t="shared" si="163"/>
        <v>181</v>
      </c>
      <c r="I333" s="128">
        <f t="shared" si="163"/>
        <v>142</v>
      </c>
      <c r="J333" s="118">
        <f t="shared" si="163"/>
        <v>98</v>
      </c>
      <c r="K333" s="128">
        <f t="shared" si="163"/>
        <v>119</v>
      </c>
      <c r="L333" s="119">
        <f t="shared" si="163"/>
        <v>102</v>
      </c>
      <c r="M333" s="21"/>
      <c r="O333" s="23">
        <f t="shared" ref="O333:X333" si="164">O331-O332</f>
        <v>0.61768673568139576</v>
      </c>
      <c r="P333" s="23">
        <f t="shared" si="164"/>
        <v>1.3981348426640068</v>
      </c>
      <c r="Q333" s="23">
        <f t="shared" si="164"/>
        <v>0.55188568579723807</v>
      </c>
      <c r="R333" s="23">
        <f t="shared" si="164"/>
        <v>-0.20675093111234588</v>
      </c>
      <c r="S333" s="23">
        <f t="shared" si="164"/>
        <v>6.4235754714214472</v>
      </c>
      <c r="T333" s="23">
        <f t="shared" si="164"/>
        <v>-0.14040001173054861</v>
      </c>
      <c r="U333" s="23">
        <f t="shared" si="164"/>
        <v>-0.69796768233672779</v>
      </c>
      <c r="V333" s="23">
        <f t="shared" si="164"/>
        <v>-2.9034942373676635</v>
      </c>
      <c r="W333" s="23">
        <f t="shared" si="164"/>
        <v>3.6690958679140167</v>
      </c>
      <c r="X333" s="23">
        <f t="shared" si="164"/>
        <v>0.79859380040470107</v>
      </c>
    </row>
    <row r="334" spans="1:24" x14ac:dyDescent="0.2">
      <c r="A334" s="297"/>
      <c r="B334" s="102">
        <f>B319</f>
        <v>100</v>
      </c>
      <c r="C334" s="113">
        <f t="shared" ref="C334:L334" si="165">C333/$B$333*100</f>
        <v>34.047919293820932</v>
      </c>
      <c r="D334" s="114">
        <f t="shared" si="165"/>
        <v>29.886506935687262</v>
      </c>
      <c r="E334" s="114">
        <f t="shared" si="165"/>
        <v>26.86002522068096</v>
      </c>
      <c r="F334" s="114">
        <f t="shared" si="165"/>
        <v>24.211853720050442</v>
      </c>
      <c r="G334" s="114">
        <f t="shared" si="165"/>
        <v>26.481715006305169</v>
      </c>
      <c r="H334" s="114">
        <f t="shared" si="165"/>
        <v>22.82471626733922</v>
      </c>
      <c r="I334" s="115">
        <f t="shared" si="165"/>
        <v>17.906683480453971</v>
      </c>
      <c r="J334" s="114">
        <f t="shared" si="165"/>
        <v>12.35813366960908</v>
      </c>
      <c r="K334" s="115">
        <f t="shared" si="165"/>
        <v>15.006305170239598</v>
      </c>
      <c r="L334" s="116">
        <f t="shared" si="165"/>
        <v>12.862547288776796</v>
      </c>
      <c r="M334" s="21"/>
    </row>
    <row r="335" spans="1:24" x14ac:dyDescent="0.2">
      <c r="A335" s="296" t="str">
        <f>"無関心層(n = "&amp;B335&amp;" )　　"</f>
        <v>無関心層(n = 688 )　　</v>
      </c>
      <c r="B335" s="101">
        <f t="shared" ref="B335:L335" si="166">B322+B324</f>
        <v>688</v>
      </c>
      <c r="C335" s="117">
        <f t="shared" si="166"/>
        <v>230</v>
      </c>
      <c r="D335" s="118">
        <f t="shared" si="166"/>
        <v>196</v>
      </c>
      <c r="E335" s="118">
        <f t="shared" si="166"/>
        <v>181</v>
      </c>
      <c r="F335" s="118">
        <f t="shared" si="166"/>
        <v>168</v>
      </c>
      <c r="G335" s="118">
        <f t="shared" si="166"/>
        <v>138</v>
      </c>
      <c r="H335" s="118">
        <f t="shared" si="166"/>
        <v>158</v>
      </c>
      <c r="I335" s="128">
        <f t="shared" si="166"/>
        <v>128</v>
      </c>
      <c r="J335" s="118">
        <f t="shared" si="166"/>
        <v>105</v>
      </c>
      <c r="K335" s="128">
        <f t="shared" si="166"/>
        <v>78</v>
      </c>
      <c r="L335" s="119">
        <f t="shared" si="166"/>
        <v>83</v>
      </c>
    </row>
    <row r="336" spans="1:24" x14ac:dyDescent="0.2">
      <c r="A336" s="297"/>
      <c r="B336" s="102">
        <f>B321</f>
        <v>100</v>
      </c>
      <c r="C336" s="113">
        <f t="shared" ref="C336:L336" si="167">C335/$B$335*100</f>
        <v>33.430232558139537</v>
      </c>
      <c r="D336" s="114">
        <f t="shared" si="167"/>
        <v>28.488372093023255</v>
      </c>
      <c r="E336" s="114">
        <f t="shared" si="167"/>
        <v>26.308139534883722</v>
      </c>
      <c r="F336" s="114">
        <f t="shared" si="167"/>
        <v>24.418604651162788</v>
      </c>
      <c r="G336" s="114">
        <f t="shared" si="167"/>
        <v>20.058139534883722</v>
      </c>
      <c r="H336" s="114">
        <f t="shared" si="167"/>
        <v>22.965116279069768</v>
      </c>
      <c r="I336" s="115">
        <f t="shared" si="167"/>
        <v>18.604651162790699</v>
      </c>
      <c r="J336" s="114">
        <f t="shared" si="167"/>
        <v>15.261627906976743</v>
      </c>
      <c r="K336" s="115">
        <f t="shared" si="167"/>
        <v>11.337209302325581</v>
      </c>
      <c r="L336" s="116">
        <f t="shared" si="167"/>
        <v>12.063953488372094</v>
      </c>
    </row>
  </sheetData>
  <mergeCells count="131">
    <mergeCell ref="A60:A61"/>
    <mergeCell ref="A62:A63"/>
    <mergeCell ref="A64:A65"/>
    <mergeCell ref="A3:A4"/>
    <mergeCell ref="A5:A6"/>
    <mergeCell ref="A7:A8"/>
    <mergeCell ref="A13:A14"/>
    <mergeCell ref="A15:A16"/>
    <mergeCell ref="A17:A18"/>
    <mergeCell ref="A23:A24"/>
    <mergeCell ref="A25:A26"/>
    <mergeCell ref="A27:A28"/>
    <mergeCell ref="A32:A33"/>
    <mergeCell ref="A34:A35"/>
    <mergeCell ref="A36:A37"/>
    <mergeCell ref="A38:A39"/>
    <mergeCell ref="A40:A41"/>
    <mergeCell ref="A42:A43"/>
    <mergeCell ref="A44:A45"/>
    <mergeCell ref="A46:A47"/>
    <mergeCell ref="A52:A53"/>
    <mergeCell ref="A54:A55"/>
    <mergeCell ref="A56:A57"/>
    <mergeCell ref="A58:A59"/>
    <mergeCell ref="A123:A124"/>
    <mergeCell ref="A125:A126"/>
    <mergeCell ref="A127:A128"/>
    <mergeCell ref="A66:A67"/>
    <mergeCell ref="A72:A73"/>
    <mergeCell ref="A74:A75"/>
    <mergeCell ref="A76:A77"/>
    <mergeCell ref="A78:A79"/>
    <mergeCell ref="A80:A81"/>
    <mergeCell ref="A82:A83"/>
    <mergeCell ref="A84:A85"/>
    <mergeCell ref="A86:A87"/>
    <mergeCell ref="A91:A92"/>
    <mergeCell ref="A93:A94"/>
    <mergeCell ref="A95:A96"/>
    <mergeCell ref="A97:A98"/>
    <mergeCell ref="A99:A100"/>
    <mergeCell ref="A101:A102"/>
    <mergeCell ref="A107:A108"/>
    <mergeCell ref="A109:A110"/>
    <mergeCell ref="A111:A112"/>
    <mergeCell ref="A113:A114"/>
    <mergeCell ref="A115:A116"/>
    <mergeCell ref="A117:A118"/>
    <mergeCell ref="A178:A179"/>
    <mergeCell ref="A180:A181"/>
    <mergeCell ref="A186:A187"/>
    <mergeCell ref="A129:A130"/>
    <mergeCell ref="A131:A132"/>
    <mergeCell ref="A133:A134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236:A237"/>
    <mergeCell ref="A238:A239"/>
    <mergeCell ref="A244:A245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8:A229"/>
    <mergeCell ref="A230:A231"/>
    <mergeCell ref="A232:A233"/>
    <mergeCell ref="A234:A235"/>
    <mergeCell ref="A302:A303"/>
    <mergeCell ref="A304:A305"/>
    <mergeCell ref="A306:A307"/>
    <mergeCell ref="A246:A247"/>
    <mergeCell ref="A248:A249"/>
    <mergeCell ref="A250:A251"/>
    <mergeCell ref="A252:A253"/>
    <mergeCell ref="A254:A255"/>
    <mergeCell ref="A260:A261"/>
    <mergeCell ref="A262:A263"/>
    <mergeCell ref="A264:A265"/>
    <mergeCell ref="A266:A267"/>
    <mergeCell ref="A268:A269"/>
    <mergeCell ref="A270:A271"/>
    <mergeCell ref="A275:A276"/>
    <mergeCell ref="A277:A278"/>
    <mergeCell ref="A279:A280"/>
    <mergeCell ref="A284:A285"/>
    <mergeCell ref="A286:A287"/>
    <mergeCell ref="A288:A289"/>
    <mergeCell ref="A290:A291"/>
    <mergeCell ref="A292:A293"/>
    <mergeCell ref="A294:A295"/>
    <mergeCell ref="A300:A301"/>
    <mergeCell ref="A322:A323"/>
    <mergeCell ref="A324:A325"/>
    <mergeCell ref="A326:A327"/>
    <mergeCell ref="A331:A332"/>
    <mergeCell ref="A333:A334"/>
    <mergeCell ref="A335:A336"/>
    <mergeCell ref="A308:A309"/>
    <mergeCell ref="A310:A311"/>
    <mergeCell ref="A316:A317"/>
    <mergeCell ref="A318:A319"/>
    <mergeCell ref="A320:A321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/>
  </sheetPr>
  <dimension ref="A1:U155"/>
  <sheetViews>
    <sheetView zoomScaleNormal="100" workbookViewId="0"/>
  </sheetViews>
  <sheetFormatPr defaultRowHeight="13.2" x14ac:dyDescent="0.2"/>
  <cols>
    <col min="12" max="12" width="9" customWidth="1"/>
  </cols>
  <sheetData>
    <row r="1" spans="1:21" x14ac:dyDescent="0.2">
      <c r="A1" s="3" t="s">
        <v>148</v>
      </c>
      <c r="B1" s="1" t="s">
        <v>109</v>
      </c>
      <c r="C1" s="7"/>
      <c r="D1" s="80"/>
      <c r="E1" s="7"/>
      <c r="F1" s="7"/>
      <c r="G1" s="7"/>
      <c r="H1" s="8" t="s">
        <v>1</v>
      </c>
      <c r="I1" s="7"/>
      <c r="J1" s="7"/>
      <c r="K1" s="7"/>
      <c r="L1" s="7"/>
      <c r="M1" s="7"/>
      <c r="N1" s="7"/>
      <c r="O1" s="7"/>
      <c r="P1" s="7"/>
    </row>
    <row r="2" spans="1:21" ht="86.4" x14ac:dyDescent="0.2">
      <c r="A2" s="10" t="s">
        <v>20</v>
      </c>
      <c r="B2" s="47" t="s">
        <v>3</v>
      </c>
      <c r="C2" s="48" t="s">
        <v>110</v>
      </c>
      <c r="D2" s="49" t="s">
        <v>111</v>
      </c>
      <c r="E2" s="49" t="s">
        <v>112</v>
      </c>
      <c r="F2" s="49" t="s">
        <v>113</v>
      </c>
      <c r="G2" s="49" t="s">
        <v>114</v>
      </c>
      <c r="H2" s="49" t="s">
        <v>115</v>
      </c>
      <c r="I2" s="49" t="s">
        <v>100</v>
      </c>
      <c r="J2" s="49" t="s">
        <v>23</v>
      </c>
      <c r="K2" s="51" t="s">
        <v>0</v>
      </c>
      <c r="L2" s="5" t="s">
        <v>116</v>
      </c>
    </row>
    <row r="3" spans="1:21" ht="13.5" customHeight="1" x14ac:dyDescent="0.2">
      <c r="A3" s="274" t="str">
        <f>"全体（n = "&amp;TEXT(B3,"#,###")&amp;" ）　"</f>
        <v>全体（n = 976 ）　</v>
      </c>
      <c r="B3" s="32">
        <v>976</v>
      </c>
      <c r="C3" s="29">
        <v>478</v>
      </c>
      <c r="D3" s="30">
        <v>911</v>
      </c>
      <c r="E3" s="30">
        <v>309</v>
      </c>
      <c r="F3" s="30">
        <v>99</v>
      </c>
      <c r="G3" s="30">
        <v>219</v>
      </c>
      <c r="H3" s="30">
        <v>180</v>
      </c>
      <c r="I3" s="30">
        <v>36</v>
      </c>
      <c r="J3" s="30">
        <v>0</v>
      </c>
      <c r="K3" s="31">
        <v>12</v>
      </c>
      <c r="L3" s="5">
        <f>SUM($C3:K3)</f>
        <v>2244</v>
      </c>
    </row>
    <row r="4" spans="1:21" x14ac:dyDescent="0.2">
      <c r="A4" s="275"/>
      <c r="B4" s="177">
        <v>100</v>
      </c>
      <c r="C4" s="18">
        <v>49</v>
      </c>
      <c r="D4" s="185">
        <v>93.3</v>
      </c>
      <c r="E4" s="185">
        <v>31.7</v>
      </c>
      <c r="F4" s="185">
        <v>10.1</v>
      </c>
      <c r="G4" s="185">
        <v>22.4</v>
      </c>
      <c r="H4" s="185">
        <v>18.399999999999999</v>
      </c>
      <c r="I4" s="185">
        <v>3.7</v>
      </c>
      <c r="J4" s="185">
        <v>0</v>
      </c>
      <c r="K4" s="186">
        <v>1.2</v>
      </c>
      <c r="L4" s="5"/>
    </row>
    <row r="5" spans="1:21" ht="13.5" customHeight="1" x14ac:dyDescent="0.2">
      <c r="A5" s="274" t="str">
        <f>"男性（n = "&amp;TEXT(B5,"#,###")&amp;" ）　"</f>
        <v>男性（n = 404 ）　</v>
      </c>
      <c r="B5" s="32">
        <v>404</v>
      </c>
      <c r="C5" s="26">
        <v>205</v>
      </c>
      <c r="D5" s="27">
        <v>380</v>
      </c>
      <c r="E5" s="27">
        <v>137</v>
      </c>
      <c r="F5" s="27">
        <v>34</v>
      </c>
      <c r="G5" s="27">
        <v>98</v>
      </c>
      <c r="H5" s="27">
        <v>94</v>
      </c>
      <c r="I5" s="27">
        <v>11</v>
      </c>
      <c r="J5" s="27">
        <v>0</v>
      </c>
      <c r="K5" s="28">
        <v>4</v>
      </c>
      <c r="L5" s="5">
        <f>SUM($C5:K5)</f>
        <v>963</v>
      </c>
      <c r="M5" t="str">
        <f>" 男性（N = "&amp;TEXT(L5,"#,###")&amp;" : n = "&amp;TEXT(B5,"#,###")&amp;"）"</f>
        <v xml:space="preserve"> 男性（N = 963 : n = 404）</v>
      </c>
    </row>
    <row r="6" spans="1:21" x14ac:dyDescent="0.2">
      <c r="A6" s="275"/>
      <c r="B6" s="18">
        <v>100</v>
      </c>
      <c r="C6" s="18">
        <v>50.7</v>
      </c>
      <c r="D6" s="185">
        <v>94.1</v>
      </c>
      <c r="E6" s="185">
        <v>33.9</v>
      </c>
      <c r="F6" s="185">
        <v>8.4</v>
      </c>
      <c r="G6" s="185">
        <v>24.3</v>
      </c>
      <c r="H6" s="185">
        <v>23.3</v>
      </c>
      <c r="I6" s="185">
        <v>2.7</v>
      </c>
      <c r="J6" s="185">
        <v>0</v>
      </c>
      <c r="K6" s="186">
        <v>1</v>
      </c>
      <c r="L6" s="199"/>
    </row>
    <row r="7" spans="1:21" ht="13.5" customHeight="1" x14ac:dyDescent="0.2">
      <c r="A7" s="274" t="str">
        <f>"女性（n = "&amp;TEXT(B7,"#,###")&amp;" ）　"</f>
        <v>女性（n = 551 ）　</v>
      </c>
      <c r="B7" s="32">
        <v>551</v>
      </c>
      <c r="C7" s="26">
        <v>265</v>
      </c>
      <c r="D7" s="27">
        <v>510</v>
      </c>
      <c r="E7" s="27">
        <v>164</v>
      </c>
      <c r="F7" s="27">
        <v>65</v>
      </c>
      <c r="G7" s="27">
        <v>115</v>
      </c>
      <c r="H7" s="27">
        <v>84</v>
      </c>
      <c r="I7" s="27">
        <v>23</v>
      </c>
      <c r="J7" s="27">
        <v>0</v>
      </c>
      <c r="K7" s="28">
        <v>8</v>
      </c>
      <c r="L7" s="5">
        <f>SUM($C7:K7)</f>
        <v>1234</v>
      </c>
      <c r="M7" t="str">
        <f>" 女性（N = "&amp;TEXT(L7,"#,###")&amp;" : n = "&amp;TEXT(B7,"#,###")&amp;"）"</f>
        <v xml:space="preserve"> 女性（N = 1,234 : n = 551）</v>
      </c>
    </row>
    <row r="8" spans="1:21" x14ac:dyDescent="0.2">
      <c r="A8" s="275"/>
      <c r="B8" s="18">
        <v>100</v>
      </c>
      <c r="C8" s="18">
        <v>48.1</v>
      </c>
      <c r="D8" s="185">
        <v>92.6</v>
      </c>
      <c r="E8" s="185">
        <v>29.8</v>
      </c>
      <c r="F8" s="185">
        <v>11.8</v>
      </c>
      <c r="G8" s="185">
        <v>20.9</v>
      </c>
      <c r="H8" s="185">
        <v>15.2</v>
      </c>
      <c r="I8" s="185">
        <v>4.2</v>
      </c>
      <c r="J8" s="185">
        <v>0</v>
      </c>
      <c r="K8" s="186">
        <v>1.5</v>
      </c>
      <c r="L8" s="199"/>
    </row>
    <row r="9" spans="1:21" s="161" customFormat="1" x14ac:dyDescent="0.2">
      <c r="A9" s="159"/>
      <c r="B9" s="160"/>
      <c r="C9" s="160">
        <f>_xlfn.RANK.EQ(C4,$C$4:$H$4,0)</f>
        <v>2</v>
      </c>
      <c r="D9" s="160">
        <f t="shared" ref="D9:H9" si="0">_xlfn.RANK.EQ(D4,$C$4:$H$4,0)</f>
        <v>1</v>
      </c>
      <c r="E9" s="160">
        <f t="shared" si="0"/>
        <v>3</v>
      </c>
      <c r="F9" s="160">
        <f t="shared" si="0"/>
        <v>6</v>
      </c>
      <c r="G9" s="160">
        <f t="shared" si="0"/>
        <v>4</v>
      </c>
      <c r="H9" s="160">
        <f t="shared" si="0"/>
        <v>5</v>
      </c>
      <c r="I9" s="160">
        <v>7</v>
      </c>
      <c r="J9" s="160">
        <v>8</v>
      </c>
      <c r="K9" s="160">
        <v>9</v>
      </c>
    </row>
    <row r="10" spans="1:21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1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160">
        <v>7</v>
      </c>
      <c r="J11" s="160">
        <v>8</v>
      </c>
      <c r="K11" s="160">
        <v>9</v>
      </c>
      <c r="M11" s="38"/>
      <c r="N11" s="25">
        <v>1</v>
      </c>
      <c r="O11" s="25">
        <v>2</v>
      </c>
      <c r="P11" s="25">
        <v>3</v>
      </c>
      <c r="Q11" s="25">
        <v>4</v>
      </c>
      <c r="R11" s="25">
        <v>5</v>
      </c>
      <c r="S11" s="25">
        <v>6</v>
      </c>
      <c r="T11" s="25">
        <v>7</v>
      </c>
      <c r="U11" s="25">
        <v>8</v>
      </c>
    </row>
    <row r="12" spans="1:21" ht="86.4" x14ac:dyDescent="0.2">
      <c r="A12" s="10" t="str">
        <f>A2</f>
        <v>【性別】</v>
      </c>
      <c r="B12" s="47" t="str">
        <f>B2</f>
        <v>調査数</v>
      </c>
      <c r="C12" s="48" t="s">
        <v>111</v>
      </c>
      <c r="D12" s="93" t="s">
        <v>110</v>
      </c>
      <c r="E12" s="49" t="s">
        <v>112</v>
      </c>
      <c r="F12" s="49" t="s">
        <v>114</v>
      </c>
      <c r="G12" s="49" t="s">
        <v>115</v>
      </c>
      <c r="H12" s="49" t="s">
        <v>113</v>
      </c>
      <c r="I12" s="49" t="s">
        <v>100</v>
      </c>
      <c r="J12" s="49" t="s">
        <v>23</v>
      </c>
      <c r="K12" s="51" t="s">
        <v>0</v>
      </c>
      <c r="L12" s="37" t="s">
        <v>32</v>
      </c>
      <c r="M12" s="10" t="str">
        <f>A12</f>
        <v>【性別】</v>
      </c>
      <c r="N12" s="48" t="str">
        <f>C$12</f>
        <v>食品や日用品、光熱費などの
物価上昇による支出が増えた</v>
      </c>
      <c r="O12" s="49" t="str">
        <f t="shared" ref="O12:U12" si="1">D$12</f>
        <v>給料等の収入が増えない、または減った</v>
      </c>
      <c r="P12" s="49" t="str">
        <f t="shared" si="1"/>
        <v>医療・介護費の支出が増えた</v>
      </c>
      <c r="Q12" s="49" t="str">
        <f t="shared" si="1"/>
        <v>税金の支出が増えた</v>
      </c>
      <c r="R12" s="49" t="str">
        <f t="shared" si="1"/>
        <v>各種保険料などの支出が増えた</v>
      </c>
      <c r="S12" s="49" t="str">
        <f t="shared" si="1"/>
        <v>保育・教育費の支出が増えた</v>
      </c>
      <c r="T12" s="49" t="str">
        <f t="shared" si="1"/>
        <v>その他</v>
      </c>
      <c r="U12" s="51" t="str">
        <f t="shared" si="1"/>
        <v>わからない</v>
      </c>
    </row>
    <row r="13" spans="1:21" ht="12.75" customHeight="1" x14ac:dyDescent="0.2">
      <c r="A13" s="270" t="str">
        <f>A3</f>
        <v>全体（n = 976 ）　</v>
      </c>
      <c r="B13" s="101">
        <f>B3</f>
        <v>976</v>
      </c>
      <c r="C13" s="117">
        <v>911</v>
      </c>
      <c r="D13" s="118">
        <v>478</v>
      </c>
      <c r="E13" s="118">
        <v>309</v>
      </c>
      <c r="F13" s="118">
        <v>219</v>
      </c>
      <c r="G13" s="118">
        <v>180</v>
      </c>
      <c r="H13" s="118">
        <v>99</v>
      </c>
      <c r="I13" s="118">
        <v>36</v>
      </c>
      <c r="J13" s="118">
        <v>0</v>
      </c>
      <c r="K13" s="119">
        <v>12</v>
      </c>
      <c r="L13" s="154">
        <f>SUM(C13:K13)</f>
        <v>2244</v>
      </c>
      <c r="M13" s="81" t="str">
        <f>A15</f>
        <v>男性（n = 404 ）　</v>
      </c>
      <c r="N13" s="62">
        <f t="shared" ref="N13:U13" si="2">C16</f>
        <v>94.1</v>
      </c>
      <c r="O13" s="63">
        <f t="shared" si="2"/>
        <v>50.7</v>
      </c>
      <c r="P13" s="63">
        <f t="shared" si="2"/>
        <v>33.9</v>
      </c>
      <c r="Q13" s="63">
        <f t="shared" si="2"/>
        <v>24.3</v>
      </c>
      <c r="R13" s="63">
        <f t="shared" si="2"/>
        <v>23.3</v>
      </c>
      <c r="S13" s="63">
        <f t="shared" si="2"/>
        <v>8.4</v>
      </c>
      <c r="T13" s="63">
        <f t="shared" si="2"/>
        <v>2.7</v>
      </c>
      <c r="U13" s="65">
        <f t="shared" si="2"/>
        <v>0</v>
      </c>
    </row>
    <row r="14" spans="1:21" ht="12.75" customHeight="1" x14ac:dyDescent="0.2">
      <c r="A14" s="271"/>
      <c r="B14" s="102">
        <f>B4</f>
        <v>100</v>
      </c>
      <c r="C14" s="189">
        <v>93.3</v>
      </c>
      <c r="D14" s="191">
        <v>49</v>
      </c>
      <c r="E14" s="191">
        <v>31.7</v>
      </c>
      <c r="F14" s="191">
        <v>22.4</v>
      </c>
      <c r="G14" s="191">
        <v>18.399999999999999</v>
      </c>
      <c r="H14" s="191">
        <v>10.1</v>
      </c>
      <c r="I14" s="191">
        <v>3.7</v>
      </c>
      <c r="J14" s="191">
        <v>0</v>
      </c>
      <c r="K14" s="192">
        <v>1.2</v>
      </c>
      <c r="M14" s="82" t="str">
        <f>A17</f>
        <v>女性（n = 551 ）　</v>
      </c>
      <c r="N14" s="66">
        <f t="shared" ref="N14:U14" si="3">C18</f>
        <v>92.6</v>
      </c>
      <c r="O14" s="67">
        <f t="shared" si="3"/>
        <v>48.1</v>
      </c>
      <c r="P14" s="67">
        <f t="shared" si="3"/>
        <v>29.8</v>
      </c>
      <c r="Q14" s="67">
        <f t="shared" si="3"/>
        <v>20.9</v>
      </c>
      <c r="R14" s="67">
        <f t="shared" si="3"/>
        <v>15.2</v>
      </c>
      <c r="S14" s="67">
        <f t="shared" si="3"/>
        <v>11.8</v>
      </c>
      <c r="T14" s="67">
        <f t="shared" si="3"/>
        <v>4.2</v>
      </c>
      <c r="U14" s="69">
        <f t="shared" si="3"/>
        <v>0</v>
      </c>
    </row>
    <row r="15" spans="1:21" x14ac:dyDescent="0.2">
      <c r="A15" s="270" t="str">
        <f>A5</f>
        <v>男性（n = 404 ）　</v>
      </c>
      <c r="B15" s="101">
        <f>B5</f>
        <v>404</v>
      </c>
      <c r="C15" s="117">
        <v>380</v>
      </c>
      <c r="D15" s="118">
        <v>205</v>
      </c>
      <c r="E15" s="118">
        <v>137</v>
      </c>
      <c r="F15" s="118">
        <v>98</v>
      </c>
      <c r="G15" s="118">
        <v>94</v>
      </c>
      <c r="H15" s="118">
        <v>34</v>
      </c>
      <c r="I15" s="118">
        <v>11</v>
      </c>
      <c r="J15" s="118">
        <v>0</v>
      </c>
      <c r="K15" s="119">
        <v>4</v>
      </c>
      <c r="L15" s="154">
        <f>SUM(C15:K15)</f>
        <v>963</v>
      </c>
      <c r="N15" s="23">
        <f>N13-N14</f>
        <v>1.5</v>
      </c>
      <c r="O15" s="23">
        <f t="shared" ref="O15:U15" si="4">O13-O14</f>
        <v>2.6000000000000014</v>
      </c>
      <c r="P15" s="23">
        <f t="shared" si="4"/>
        <v>4.0999999999999979</v>
      </c>
      <c r="Q15" s="23">
        <f t="shared" si="4"/>
        <v>3.4000000000000021</v>
      </c>
      <c r="R15" s="23">
        <f t="shared" si="4"/>
        <v>8.1000000000000014</v>
      </c>
      <c r="S15" s="23">
        <f t="shared" si="4"/>
        <v>-3.4000000000000004</v>
      </c>
      <c r="T15" s="23">
        <f t="shared" si="4"/>
        <v>-1.5</v>
      </c>
      <c r="U15" s="23">
        <f t="shared" si="4"/>
        <v>0</v>
      </c>
    </row>
    <row r="16" spans="1:21" x14ac:dyDescent="0.2">
      <c r="A16" s="271"/>
      <c r="B16" s="102">
        <f>B6</f>
        <v>100</v>
      </c>
      <c r="C16" s="190">
        <v>94.1</v>
      </c>
      <c r="D16" s="193">
        <v>50.7</v>
      </c>
      <c r="E16" s="193">
        <v>33.9</v>
      </c>
      <c r="F16" s="193">
        <v>24.3</v>
      </c>
      <c r="G16" s="193">
        <v>23.3</v>
      </c>
      <c r="H16" s="193">
        <v>8.4</v>
      </c>
      <c r="I16" s="193">
        <v>2.7</v>
      </c>
      <c r="J16" s="193">
        <v>0</v>
      </c>
      <c r="K16" s="194">
        <v>1</v>
      </c>
    </row>
    <row r="17" spans="1:16" x14ac:dyDescent="0.2">
      <c r="A17" s="270" t="str">
        <f>A7</f>
        <v>女性（n = 551 ）　</v>
      </c>
      <c r="B17" s="101">
        <f>B7</f>
        <v>551</v>
      </c>
      <c r="C17" s="109">
        <v>510</v>
      </c>
      <c r="D17" s="110">
        <v>265</v>
      </c>
      <c r="E17" s="110">
        <v>164</v>
      </c>
      <c r="F17" s="110">
        <v>115</v>
      </c>
      <c r="G17" s="110">
        <v>84</v>
      </c>
      <c r="H17" s="110">
        <v>65</v>
      </c>
      <c r="I17" s="110">
        <v>23</v>
      </c>
      <c r="J17" s="110">
        <v>0</v>
      </c>
      <c r="K17" s="112">
        <v>8</v>
      </c>
      <c r="L17" s="154">
        <f>SUM(C17:K17)</f>
        <v>1234</v>
      </c>
    </row>
    <row r="18" spans="1:16" x14ac:dyDescent="0.2">
      <c r="A18" s="271"/>
      <c r="B18" s="102">
        <f>B8</f>
        <v>100</v>
      </c>
      <c r="C18" s="190">
        <v>92.6</v>
      </c>
      <c r="D18" s="193">
        <v>48.1</v>
      </c>
      <c r="E18" s="193">
        <v>29.8</v>
      </c>
      <c r="F18" s="193">
        <v>20.9</v>
      </c>
      <c r="G18" s="193">
        <v>15.2</v>
      </c>
      <c r="H18" s="193">
        <v>11.8</v>
      </c>
      <c r="I18" s="193">
        <v>4.2</v>
      </c>
      <c r="J18" s="193">
        <v>0</v>
      </c>
      <c r="K18" s="194">
        <v>1.5</v>
      </c>
    </row>
    <row r="20" spans="1:16" x14ac:dyDescent="0.2">
      <c r="A20" s="3" t="s">
        <v>149</v>
      </c>
      <c r="B20" s="1" t="str">
        <f>B1</f>
        <v>くらしが苦しくなったと感じる理由</v>
      </c>
      <c r="C20" s="7"/>
      <c r="D20" s="80"/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  <c r="O20" s="7"/>
      <c r="P20" s="7"/>
    </row>
    <row r="21" spans="1:16" ht="86.4" x14ac:dyDescent="0.2">
      <c r="A21" s="10" t="s">
        <v>59</v>
      </c>
      <c r="B21" s="47" t="str">
        <f>B2</f>
        <v>調査数</v>
      </c>
      <c r="C21" s="48" t="str">
        <f t="shared" ref="C21:K21" si="5">C2</f>
        <v>給料等の収入が増えない、または減った</v>
      </c>
      <c r="D21" s="49" t="str">
        <f t="shared" si="5"/>
        <v>食品や日用品、光熱費などの
物価上昇による支出が増えた</v>
      </c>
      <c r="E21" s="49" t="str">
        <f t="shared" si="5"/>
        <v>医療・介護費の支出が増えた</v>
      </c>
      <c r="F21" s="49" t="str">
        <f t="shared" si="5"/>
        <v>保育・教育費の支出が増えた</v>
      </c>
      <c r="G21" s="49" t="str">
        <f t="shared" si="5"/>
        <v>税金の支出が増えた</v>
      </c>
      <c r="H21" s="49" t="str">
        <f t="shared" si="5"/>
        <v>各種保険料などの支出が増えた</v>
      </c>
      <c r="I21" s="49" t="str">
        <f t="shared" si="5"/>
        <v>その他</v>
      </c>
      <c r="J21" s="49" t="str">
        <f t="shared" si="5"/>
        <v>わからない</v>
      </c>
      <c r="K21" s="51" t="str">
        <f t="shared" si="5"/>
        <v>無回答</v>
      </c>
      <c r="L21" s="5" t="s">
        <v>116</v>
      </c>
      <c r="M21" s="182"/>
    </row>
    <row r="22" spans="1:16" x14ac:dyDescent="0.2">
      <c r="A22" s="270" t="str">
        <f>A13</f>
        <v>全体（n = 976 ）　</v>
      </c>
      <c r="B22" s="32">
        <v>976</v>
      </c>
      <c r="C22" s="29">
        <v>478</v>
      </c>
      <c r="D22" s="30">
        <v>911</v>
      </c>
      <c r="E22" s="30">
        <v>309</v>
      </c>
      <c r="F22" s="30">
        <v>99</v>
      </c>
      <c r="G22" s="30">
        <v>219</v>
      </c>
      <c r="H22" s="30">
        <v>180</v>
      </c>
      <c r="I22" s="30">
        <v>36</v>
      </c>
      <c r="J22" s="30">
        <v>0</v>
      </c>
      <c r="K22" s="31">
        <v>12</v>
      </c>
      <c r="L22" s="5">
        <f>SUM($C22:K22)</f>
        <v>2244</v>
      </c>
      <c r="M22" s="154"/>
    </row>
    <row r="23" spans="1:16" x14ac:dyDescent="0.2">
      <c r="A23" s="271"/>
      <c r="B23" s="33">
        <v>100</v>
      </c>
      <c r="C23" s="18">
        <v>49</v>
      </c>
      <c r="D23" s="185">
        <v>93.3</v>
      </c>
      <c r="E23" s="185">
        <v>31.7</v>
      </c>
      <c r="F23" s="185">
        <v>10.1</v>
      </c>
      <c r="G23" s="185">
        <v>22.4</v>
      </c>
      <c r="H23" s="185">
        <v>18.399999999999999</v>
      </c>
      <c r="I23" s="185">
        <v>3.7</v>
      </c>
      <c r="J23" s="185">
        <v>0</v>
      </c>
      <c r="K23" s="186">
        <v>1.2</v>
      </c>
      <c r="L23" s="5"/>
    </row>
    <row r="24" spans="1:16" ht="13.5" customHeight="1" x14ac:dyDescent="0.2">
      <c r="A24" s="274" t="str">
        <f>"18～19歳（n = "&amp;TEXT(B24,"#,###")&amp;" ）　"</f>
        <v>18～19歳（n = 5 ）　</v>
      </c>
      <c r="B24" s="32">
        <v>5</v>
      </c>
      <c r="C24" s="26">
        <v>3</v>
      </c>
      <c r="D24" s="27">
        <v>3</v>
      </c>
      <c r="E24" s="27">
        <v>0</v>
      </c>
      <c r="F24" s="27">
        <v>2</v>
      </c>
      <c r="G24" s="27">
        <v>1</v>
      </c>
      <c r="H24" s="27">
        <v>0</v>
      </c>
      <c r="I24" s="27">
        <v>2</v>
      </c>
      <c r="J24" s="27">
        <v>0</v>
      </c>
      <c r="K24" s="28">
        <v>0</v>
      </c>
      <c r="L24" s="5">
        <f>SUM($C24:K24)</f>
        <v>11</v>
      </c>
      <c r="M24" t="str">
        <f>" 18～19歳（N = "&amp;TEXT(L24,"#,###")&amp;" : n = "&amp;TEXT($B$24,"#,###")&amp;"）"</f>
        <v xml:space="preserve"> 18～19歳（N = 11 : n = 5）</v>
      </c>
    </row>
    <row r="25" spans="1:16" x14ac:dyDescent="0.2">
      <c r="A25" s="275"/>
      <c r="B25" s="18">
        <v>100</v>
      </c>
      <c r="C25" s="18">
        <v>60</v>
      </c>
      <c r="D25" s="185">
        <v>60</v>
      </c>
      <c r="E25" s="185">
        <v>0</v>
      </c>
      <c r="F25" s="185">
        <v>40</v>
      </c>
      <c r="G25" s="185">
        <v>20</v>
      </c>
      <c r="H25" s="185">
        <v>0</v>
      </c>
      <c r="I25" s="185">
        <v>40</v>
      </c>
      <c r="J25" s="185">
        <v>0</v>
      </c>
      <c r="K25" s="186">
        <v>0</v>
      </c>
      <c r="L25" s="5"/>
    </row>
    <row r="26" spans="1:16" ht="13.5" customHeight="1" x14ac:dyDescent="0.2">
      <c r="A26" s="274" t="str">
        <f>"20～29歳（n = "&amp;TEXT(B26,"#,###")&amp;" ）　"</f>
        <v>20～29歳（n = 34 ）　</v>
      </c>
      <c r="B26" s="32">
        <v>34</v>
      </c>
      <c r="C26" s="26">
        <v>22</v>
      </c>
      <c r="D26" s="27">
        <v>32</v>
      </c>
      <c r="E26" s="27">
        <v>2</v>
      </c>
      <c r="F26" s="27">
        <v>3</v>
      </c>
      <c r="G26" s="27">
        <v>16</v>
      </c>
      <c r="H26" s="27">
        <v>9</v>
      </c>
      <c r="I26" s="27">
        <v>3</v>
      </c>
      <c r="J26" s="27">
        <v>0</v>
      </c>
      <c r="K26" s="28">
        <v>0</v>
      </c>
      <c r="L26" s="5">
        <f>SUM($C26:K26)</f>
        <v>87</v>
      </c>
      <c r="M26" t="str">
        <f>" 20～29歳（N = "&amp;TEXT(L26,"#,###")&amp;" : n = "&amp;TEXT($B$26,"#,###")&amp;"）"</f>
        <v xml:space="preserve"> 20～29歳（N = 87 : n = 34）</v>
      </c>
    </row>
    <row r="27" spans="1:16" x14ac:dyDescent="0.2">
      <c r="A27" s="275"/>
      <c r="B27" s="18">
        <v>100</v>
      </c>
      <c r="C27" s="18">
        <v>64.7</v>
      </c>
      <c r="D27" s="185">
        <v>94.1</v>
      </c>
      <c r="E27" s="185">
        <v>5.9</v>
      </c>
      <c r="F27" s="185">
        <v>8.8000000000000007</v>
      </c>
      <c r="G27" s="185">
        <v>47.1</v>
      </c>
      <c r="H27" s="185">
        <v>26.5</v>
      </c>
      <c r="I27" s="185">
        <v>8.8000000000000007</v>
      </c>
      <c r="J27" s="185">
        <v>0</v>
      </c>
      <c r="K27" s="186">
        <v>0</v>
      </c>
      <c r="L27" s="5"/>
    </row>
    <row r="28" spans="1:16" ht="13.5" customHeight="1" x14ac:dyDescent="0.2">
      <c r="A28" s="274" t="str">
        <f>"30～39歳（n = "&amp;TEXT(B28,"#,###")&amp;" ）　"</f>
        <v>30～39歳（n = 84 ）　</v>
      </c>
      <c r="B28" s="32">
        <v>84</v>
      </c>
      <c r="C28" s="26">
        <v>42</v>
      </c>
      <c r="D28" s="27">
        <v>79</v>
      </c>
      <c r="E28" s="27">
        <v>11</v>
      </c>
      <c r="F28" s="27">
        <v>23</v>
      </c>
      <c r="G28" s="27">
        <v>30</v>
      </c>
      <c r="H28" s="27">
        <v>15</v>
      </c>
      <c r="I28" s="27">
        <v>1</v>
      </c>
      <c r="J28" s="27">
        <v>0</v>
      </c>
      <c r="K28" s="28">
        <v>1</v>
      </c>
      <c r="L28" s="5">
        <f>SUM($C28:K28)</f>
        <v>202</v>
      </c>
      <c r="M28" t="str">
        <f>" 30～39歳（N = "&amp;TEXT(L28,"#,###")&amp;" : n = "&amp;TEXT($B$28,"#,###")&amp;"）"</f>
        <v xml:space="preserve"> 30～39歳（N = 202 : n = 84）</v>
      </c>
    </row>
    <row r="29" spans="1:16" x14ac:dyDescent="0.2">
      <c r="A29" s="275"/>
      <c r="B29" s="18">
        <v>100</v>
      </c>
      <c r="C29" s="18">
        <v>50</v>
      </c>
      <c r="D29" s="185">
        <v>94</v>
      </c>
      <c r="E29" s="185">
        <v>13.1</v>
      </c>
      <c r="F29" s="185">
        <v>27.4</v>
      </c>
      <c r="G29" s="185">
        <v>35.700000000000003</v>
      </c>
      <c r="H29" s="185">
        <v>17.899999999999999</v>
      </c>
      <c r="I29" s="185">
        <v>1.2</v>
      </c>
      <c r="J29" s="185">
        <v>0</v>
      </c>
      <c r="K29" s="186">
        <v>1.2</v>
      </c>
      <c r="L29" s="5"/>
    </row>
    <row r="30" spans="1:16" ht="13.5" customHeight="1" x14ac:dyDescent="0.2">
      <c r="A30" s="274" t="str">
        <f>"40～49歳（n = "&amp;TEXT(B30,"#,###")&amp;" ）　"</f>
        <v>40～49歳（n = 158 ）　</v>
      </c>
      <c r="B30" s="32">
        <v>158</v>
      </c>
      <c r="C30" s="26">
        <v>90</v>
      </c>
      <c r="D30" s="27">
        <v>145</v>
      </c>
      <c r="E30" s="27">
        <v>16</v>
      </c>
      <c r="F30" s="27">
        <v>45</v>
      </c>
      <c r="G30" s="27">
        <v>41</v>
      </c>
      <c r="H30" s="27">
        <v>22</v>
      </c>
      <c r="I30" s="27">
        <v>3</v>
      </c>
      <c r="J30" s="27">
        <v>0</v>
      </c>
      <c r="K30" s="28">
        <v>3</v>
      </c>
      <c r="L30" s="5">
        <f>SUM($C30:K30)</f>
        <v>365</v>
      </c>
      <c r="M30" t="str">
        <f>" 40～49歳（N = "&amp;TEXT(L30,"#,###")&amp;" : n = "&amp;TEXT($B$30,"#,###")&amp;"）"</f>
        <v xml:space="preserve"> 40～49歳（N = 365 : n = 158）</v>
      </c>
    </row>
    <row r="31" spans="1:16" x14ac:dyDescent="0.2">
      <c r="A31" s="275"/>
      <c r="B31" s="18">
        <v>100</v>
      </c>
      <c r="C31" s="18">
        <v>57</v>
      </c>
      <c r="D31" s="185">
        <v>91.8</v>
      </c>
      <c r="E31" s="185">
        <v>10.1</v>
      </c>
      <c r="F31" s="185">
        <v>28.5</v>
      </c>
      <c r="G31" s="185">
        <v>25.9</v>
      </c>
      <c r="H31" s="185">
        <v>13.9</v>
      </c>
      <c r="I31" s="185">
        <v>1.9</v>
      </c>
      <c r="J31" s="185">
        <v>0</v>
      </c>
      <c r="K31" s="186">
        <v>1.9</v>
      </c>
      <c r="L31" s="5"/>
    </row>
    <row r="32" spans="1:16" ht="13.5" customHeight="1" x14ac:dyDescent="0.2">
      <c r="A32" s="274" t="str">
        <f>"50～59歳（n = "&amp;TEXT(B32,"#,###")&amp;" ）　"</f>
        <v>50～59歳（n = 180 ）　</v>
      </c>
      <c r="B32" s="32">
        <v>180</v>
      </c>
      <c r="C32" s="26">
        <v>105</v>
      </c>
      <c r="D32" s="27">
        <v>168</v>
      </c>
      <c r="E32" s="27">
        <v>45</v>
      </c>
      <c r="F32" s="27">
        <v>20</v>
      </c>
      <c r="G32" s="27">
        <v>39</v>
      </c>
      <c r="H32" s="27">
        <v>26</v>
      </c>
      <c r="I32" s="27">
        <v>7</v>
      </c>
      <c r="J32" s="27">
        <v>0</v>
      </c>
      <c r="K32" s="28">
        <v>4</v>
      </c>
      <c r="L32" s="5">
        <f>SUM($C32:K32)</f>
        <v>414</v>
      </c>
      <c r="M32" t="str">
        <f>" 50～59歳（N = "&amp;TEXT(L32,"#,###")&amp;" : n = "&amp;TEXT($B$32,"#,###")&amp;"）"</f>
        <v xml:space="preserve"> 50～59歳（N = 414 : n = 180）</v>
      </c>
    </row>
    <row r="33" spans="1:21" x14ac:dyDescent="0.2">
      <c r="A33" s="275"/>
      <c r="B33" s="18">
        <v>100</v>
      </c>
      <c r="C33" s="18">
        <v>58.3</v>
      </c>
      <c r="D33" s="185">
        <v>93.3</v>
      </c>
      <c r="E33" s="185">
        <v>25</v>
      </c>
      <c r="F33" s="185">
        <v>11.1</v>
      </c>
      <c r="G33" s="185">
        <v>21.7</v>
      </c>
      <c r="H33" s="185">
        <v>14.4</v>
      </c>
      <c r="I33" s="185">
        <v>3.9</v>
      </c>
      <c r="J33" s="185">
        <v>0</v>
      </c>
      <c r="K33" s="186">
        <v>2.2000000000000002</v>
      </c>
      <c r="L33" s="5"/>
    </row>
    <row r="34" spans="1:21" ht="13.5" customHeight="1" x14ac:dyDescent="0.2">
      <c r="A34" s="274" t="str">
        <f>"60～69歳（n = "&amp;TEXT(B34,"#,###")&amp;" ）　"</f>
        <v>60～69歳（n = 185 ）　</v>
      </c>
      <c r="B34" s="32">
        <v>185</v>
      </c>
      <c r="C34" s="26">
        <v>111</v>
      </c>
      <c r="D34" s="27">
        <v>173</v>
      </c>
      <c r="E34" s="27">
        <v>77</v>
      </c>
      <c r="F34" s="27">
        <v>1</v>
      </c>
      <c r="G34" s="27">
        <v>42</v>
      </c>
      <c r="H34" s="27">
        <v>34</v>
      </c>
      <c r="I34" s="27">
        <v>3</v>
      </c>
      <c r="J34" s="27">
        <v>0</v>
      </c>
      <c r="K34" s="28">
        <v>1</v>
      </c>
      <c r="L34" s="5">
        <f>SUM($C34:K34)</f>
        <v>442</v>
      </c>
      <c r="M34" t="str">
        <f>" 60～69歳（N = "&amp;TEXT(L34,"#,###")&amp;" : n = "&amp;TEXT($B$34,"#,###")&amp;"）"</f>
        <v xml:space="preserve"> 60～69歳（N = 442 : n = 185）</v>
      </c>
    </row>
    <row r="35" spans="1:21" x14ac:dyDescent="0.2">
      <c r="A35" s="275"/>
      <c r="B35" s="18">
        <v>100</v>
      </c>
      <c r="C35" s="18">
        <v>60</v>
      </c>
      <c r="D35" s="185">
        <v>93.5</v>
      </c>
      <c r="E35" s="185">
        <v>41.6</v>
      </c>
      <c r="F35" s="185">
        <v>0.5</v>
      </c>
      <c r="G35" s="185">
        <v>22.7</v>
      </c>
      <c r="H35" s="185">
        <v>18.399999999999999</v>
      </c>
      <c r="I35" s="185">
        <v>1.6</v>
      </c>
      <c r="J35" s="185">
        <v>0</v>
      </c>
      <c r="K35" s="186">
        <v>0.5</v>
      </c>
      <c r="L35" s="5"/>
    </row>
    <row r="36" spans="1:21" ht="13.5" customHeight="1" x14ac:dyDescent="0.2">
      <c r="A36" s="274" t="str">
        <f>"70歳以上（n = "&amp;TEXT(B36,"#,###")&amp;" ）　"</f>
        <v>70歳以上（n = 308 ）　</v>
      </c>
      <c r="B36" s="32">
        <v>308</v>
      </c>
      <c r="C36" s="26">
        <v>99</v>
      </c>
      <c r="D36" s="27">
        <v>290</v>
      </c>
      <c r="E36" s="27">
        <v>149</v>
      </c>
      <c r="F36" s="27">
        <v>4</v>
      </c>
      <c r="G36" s="27">
        <v>43</v>
      </c>
      <c r="H36" s="27">
        <v>71</v>
      </c>
      <c r="I36" s="27">
        <v>16</v>
      </c>
      <c r="J36" s="27">
        <v>0</v>
      </c>
      <c r="K36" s="28">
        <v>2</v>
      </c>
      <c r="L36" s="5">
        <f>SUM($C36:K36)</f>
        <v>674</v>
      </c>
      <c r="M36" t="str">
        <f>" 70歳以上（N = "&amp;TEXT(L36,"#,###")&amp;" : n = "&amp;TEXT($B$36,"#,###")&amp;"）"</f>
        <v xml:space="preserve"> 70歳以上（N = 674 : n = 308）</v>
      </c>
    </row>
    <row r="37" spans="1:21" ht="12.75" customHeight="1" x14ac:dyDescent="0.2">
      <c r="A37" s="275"/>
      <c r="B37" s="18">
        <v>100</v>
      </c>
      <c r="C37" s="18">
        <v>32.1</v>
      </c>
      <c r="D37" s="185">
        <v>94.2</v>
      </c>
      <c r="E37" s="185">
        <v>48.4</v>
      </c>
      <c r="F37" s="185">
        <v>1.3</v>
      </c>
      <c r="G37" s="185">
        <v>14</v>
      </c>
      <c r="H37" s="185">
        <v>23.1</v>
      </c>
      <c r="I37" s="185">
        <v>5.2</v>
      </c>
      <c r="J37" s="185">
        <v>0</v>
      </c>
      <c r="K37" s="186">
        <v>0.6</v>
      </c>
      <c r="L37" s="5"/>
    </row>
    <row r="38" spans="1:21" x14ac:dyDescent="0.2">
      <c r="A38" s="174"/>
      <c r="B38" s="20"/>
      <c r="C38" s="160">
        <f>_xlfn.RANK.EQ(C23,$C$23:$H$23,0)</f>
        <v>2</v>
      </c>
      <c r="D38" s="160">
        <f t="shared" ref="D38:H38" si="6">_xlfn.RANK.EQ(D23,$C$23:$H$23,0)</f>
        <v>1</v>
      </c>
      <c r="E38" s="160">
        <f t="shared" si="6"/>
        <v>3</v>
      </c>
      <c r="F38" s="160">
        <f t="shared" si="6"/>
        <v>6</v>
      </c>
      <c r="G38" s="160">
        <f t="shared" si="6"/>
        <v>4</v>
      </c>
      <c r="H38" s="160">
        <f t="shared" si="6"/>
        <v>5</v>
      </c>
      <c r="I38" s="160">
        <v>7</v>
      </c>
      <c r="J38" s="160">
        <v>8</v>
      </c>
      <c r="K38" s="160">
        <v>9</v>
      </c>
    </row>
    <row r="39" spans="1:21" x14ac:dyDescent="0.2">
      <c r="A39" s="24" t="s">
        <v>2</v>
      </c>
      <c r="B39" s="20"/>
    </row>
    <row r="40" spans="1:21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M40" s="38"/>
      <c r="N40" s="25">
        <v>1</v>
      </c>
      <c r="O40" s="25">
        <v>2</v>
      </c>
      <c r="P40" s="25">
        <v>3</v>
      </c>
      <c r="Q40" s="25">
        <v>4</v>
      </c>
      <c r="R40" s="25">
        <v>5</v>
      </c>
      <c r="S40" s="25">
        <v>6</v>
      </c>
      <c r="T40" s="25">
        <v>7</v>
      </c>
      <c r="U40" s="25">
        <v>8</v>
      </c>
    </row>
    <row r="41" spans="1:21" ht="86.4" x14ac:dyDescent="0.2">
      <c r="A41" s="10" t="str">
        <f>A21</f>
        <v>【年代別】</v>
      </c>
      <c r="B41" s="47" t="str">
        <f t="shared" ref="B41" si="7">B12</f>
        <v>調査数</v>
      </c>
      <c r="C41" s="48" t="s">
        <v>111</v>
      </c>
      <c r="D41" s="93" t="s">
        <v>110</v>
      </c>
      <c r="E41" s="49" t="s">
        <v>112</v>
      </c>
      <c r="F41" s="49" t="s">
        <v>114</v>
      </c>
      <c r="G41" s="49" t="s">
        <v>115</v>
      </c>
      <c r="H41" s="49" t="s">
        <v>113</v>
      </c>
      <c r="I41" s="49" t="s">
        <v>100</v>
      </c>
      <c r="J41" s="49" t="s">
        <v>23</v>
      </c>
      <c r="K41" s="51" t="s">
        <v>0</v>
      </c>
      <c r="L41" s="37" t="s">
        <v>32</v>
      </c>
      <c r="M41" s="10" t="str">
        <f>A41</f>
        <v>【年代別】</v>
      </c>
      <c r="N41" s="48" t="str">
        <f>C$12</f>
        <v>食品や日用品、光熱費などの
物価上昇による支出が増えた</v>
      </c>
      <c r="O41" s="49" t="str">
        <f t="shared" ref="O41" si="8">D$12</f>
        <v>給料等の収入が増えない、または減った</v>
      </c>
      <c r="P41" s="49" t="str">
        <f t="shared" ref="P41" si="9">E$12</f>
        <v>医療・介護費の支出が増えた</v>
      </c>
      <c r="Q41" s="49" t="str">
        <f t="shared" ref="Q41" si="10">F$12</f>
        <v>税金の支出が増えた</v>
      </c>
      <c r="R41" s="49" t="str">
        <f t="shared" ref="R41" si="11">G$12</f>
        <v>各種保険料などの支出が増えた</v>
      </c>
      <c r="S41" s="49" t="str">
        <f t="shared" ref="S41" si="12">H$12</f>
        <v>保育・教育費の支出が増えた</v>
      </c>
      <c r="T41" s="49" t="str">
        <f t="shared" ref="T41" si="13">I$12</f>
        <v>その他</v>
      </c>
      <c r="U41" s="51" t="str">
        <f t="shared" ref="U41" si="14">J$12</f>
        <v>わからない</v>
      </c>
    </row>
    <row r="42" spans="1:21" ht="12.75" customHeight="1" x14ac:dyDescent="0.2">
      <c r="A42" s="270" t="str">
        <f>A22</f>
        <v>全体（n = 976 ）　</v>
      </c>
      <c r="B42" s="101">
        <f t="shared" ref="B42:B56" si="15">B22</f>
        <v>976</v>
      </c>
      <c r="C42" s="109">
        <v>911</v>
      </c>
      <c r="D42" s="110">
        <v>478</v>
      </c>
      <c r="E42" s="110">
        <v>309</v>
      </c>
      <c r="F42" s="110">
        <v>219</v>
      </c>
      <c r="G42" s="110">
        <v>180</v>
      </c>
      <c r="H42" s="110">
        <v>99</v>
      </c>
      <c r="I42" s="110">
        <v>36</v>
      </c>
      <c r="J42" s="110">
        <v>0</v>
      </c>
      <c r="K42" s="112">
        <v>12</v>
      </c>
      <c r="L42" s="154"/>
      <c r="M42" s="83" t="str">
        <f>A44</f>
        <v>18～19歳（n = 5 ）　</v>
      </c>
      <c r="N42" s="76">
        <f>C45</f>
        <v>60</v>
      </c>
      <c r="O42" s="77">
        <f t="shared" ref="O42:U42" si="16">D45</f>
        <v>60</v>
      </c>
      <c r="P42" s="77">
        <f t="shared" si="16"/>
        <v>0</v>
      </c>
      <c r="Q42" s="77">
        <f t="shared" si="16"/>
        <v>20</v>
      </c>
      <c r="R42" s="77">
        <f t="shared" si="16"/>
        <v>0</v>
      </c>
      <c r="S42" s="77">
        <f t="shared" si="16"/>
        <v>40</v>
      </c>
      <c r="T42" s="77">
        <f t="shared" si="16"/>
        <v>40</v>
      </c>
      <c r="U42" s="79">
        <f t="shared" si="16"/>
        <v>0</v>
      </c>
    </row>
    <row r="43" spans="1:21" ht="12.75" customHeight="1" x14ac:dyDescent="0.2">
      <c r="A43" s="271"/>
      <c r="B43" s="102">
        <f t="shared" si="15"/>
        <v>100</v>
      </c>
      <c r="C43" s="113">
        <v>93.3</v>
      </c>
      <c r="D43" s="114">
        <v>49</v>
      </c>
      <c r="E43" s="114">
        <v>31.7</v>
      </c>
      <c r="F43" s="114">
        <v>22.4</v>
      </c>
      <c r="G43" s="114">
        <v>18.399999999999999</v>
      </c>
      <c r="H43" s="114">
        <v>10.1</v>
      </c>
      <c r="I43" s="114">
        <v>3.7</v>
      </c>
      <c r="J43" s="114">
        <v>0</v>
      </c>
      <c r="K43" s="116">
        <v>1.2</v>
      </c>
      <c r="L43" s="154"/>
      <c r="M43" s="83" t="str">
        <f>A46</f>
        <v>20～29歳（n = 34 ）　</v>
      </c>
      <c r="N43" s="76">
        <f>C47</f>
        <v>94.1</v>
      </c>
      <c r="O43" s="77">
        <f t="shared" ref="O43:U43" si="17">D47</f>
        <v>64.7</v>
      </c>
      <c r="P43" s="77">
        <f t="shared" si="17"/>
        <v>5.9</v>
      </c>
      <c r="Q43" s="77">
        <f t="shared" si="17"/>
        <v>47.1</v>
      </c>
      <c r="R43" s="77">
        <f t="shared" si="17"/>
        <v>26.5</v>
      </c>
      <c r="S43" s="77">
        <f t="shared" si="17"/>
        <v>8.8000000000000007</v>
      </c>
      <c r="T43" s="77">
        <f t="shared" si="17"/>
        <v>8.8000000000000007</v>
      </c>
      <c r="U43" s="79">
        <f t="shared" si="17"/>
        <v>0</v>
      </c>
    </row>
    <row r="44" spans="1:21" ht="12.75" customHeight="1" x14ac:dyDescent="0.2">
      <c r="A44" s="270" t="str">
        <f>A24</f>
        <v>18～19歳（n = 5 ）　</v>
      </c>
      <c r="B44" s="101">
        <f t="shared" si="15"/>
        <v>5</v>
      </c>
      <c r="C44" s="117">
        <v>3</v>
      </c>
      <c r="D44" s="118">
        <v>3</v>
      </c>
      <c r="E44" s="118">
        <v>0</v>
      </c>
      <c r="F44" s="118">
        <v>1</v>
      </c>
      <c r="G44" s="118">
        <v>0</v>
      </c>
      <c r="H44" s="118">
        <v>2</v>
      </c>
      <c r="I44" s="118">
        <v>2</v>
      </c>
      <c r="J44" s="118">
        <v>0</v>
      </c>
      <c r="K44" s="119">
        <v>0</v>
      </c>
      <c r="L44" s="154"/>
      <c r="M44" s="83" t="str">
        <f>A48</f>
        <v>30～39歳（n = 84 ）　</v>
      </c>
      <c r="N44" s="76">
        <f t="shared" ref="N44:U44" si="18">C49</f>
        <v>94</v>
      </c>
      <c r="O44" s="77">
        <f t="shared" si="18"/>
        <v>50</v>
      </c>
      <c r="P44" s="77">
        <f t="shared" si="18"/>
        <v>13.1</v>
      </c>
      <c r="Q44" s="77">
        <f t="shared" si="18"/>
        <v>35.700000000000003</v>
      </c>
      <c r="R44" s="77">
        <f t="shared" si="18"/>
        <v>17.899999999999999</v>
      </c>
      <c r="S44" s="77">
        <f t="shared" si="18"/>
        <v>27.4</v>
      </c>
      <c r="T44" s="77">
        <f t="shared" si="18"/>
        <v>1.2</v>
      </c>
      <c r="U44" s="79">
        <f t="shared" si="18"/>
        <v>0</v>
      </c>
    </row>
    <row r="45" spans="1:21" ht="12.75" customHeight="1" x14ac:dyDescent="0.2">
      <c r="A45" s="271"/>
      <c r="B45" s="102">
        <f t="shared" si="15"/>
        <v>100</v>
      </c>
      <c r="C45" s="113">
        <v>60</v>
      </c>
      <c r="D45" s="114">
        <v>60</v>
      </c>
      <c r="E45" s="114">
        <v>0</v>
      </c>
      <c r="F45" s="114">
        <v>20</v>
      </c>
      <c r="G45" s="114">
        <v>0</v>
      </c>
      <c r="H45" s="114">
        <v>40</v>
      </c>
      <c r="I45" s="114">
        <v>40</v>
      </c>
      <c r="J45" s="114">
        <v>0</v>
      </c>
      <c r="K45" s="116">
        <v>0</v>
      </c>
      <c r="L45" s="154"/>
      <c r="M45" s="83" t="str">
        <f>A50</f>
        <v>40～49歳（n = 158 ）　</v>
      </c>
      <c r="N45" s="76">
        <f t="shared" ref="N45:U45" si="19">C51</f>
        <v>91.8</v>
      </c>
      <c r="O45" s="77">
        <f t="shared" si="19"/>
        <v>57</v>
      </c>
      <c r="P45" s="77">
        <f t="shared" si="19"/>
        <v>10.1</v>
      </c>
      <c r="Q45" s="77">
        <f t="shared" si="19"/>
        <v>25.9</v>
      </c>
      <c r="R45" s="77">
        <f t="shared" si="19"/>
        <v>13.9</v>
      </c>
      <c r="S45" s="77">
        <f t="shared" si="19"/>
        <v>28.5</v>
      </c>
      <c r="T45" s="77">
        <f t="shared" si="19"/>
        <v>1.9</v>
      </c>
      <c r="U45" s="79">
        <f t="shared" si="19"/>
        <v>0</v>
      </c>
    </row>
    <row r="46" spans="1:21" ht="12.75" customHeight="1" x14ac:dyDescent="0.2">
      <c r="A46" s="270" t="str">
        <f>A26</f>
        <v>20～29歳（n = 34 ）　</v>
      </c>
      <c r="B46" s="101">
        <f t="shared" si="15"/>
        <v>34</v>
      </c>
      <c r="C46" s="117">
        <v>32</v>
      </c>
      <c r="D46" s="118">
        <v>22</v>
      </c>
      <c r="E46" s="118">
        <v>2</v>
      </c>
      <c r="F46" s="118">
        <v>16</v>
      </c>
      <c r="G46" s="118">
        <v>9</v>
      </c>
      <c r="H46" s="118">
        <v>3</v>
      </c>
      <c r="I46" s="118">
        <v>3</v>
      </c>
      <c r="J46" s="118">
        <v>0</v>
      </c>
      <c r="K46" s="119">
        <v>0</v>
      </c>
      <c r="L46" s="154"/>
      <c r="M46" s="83" t="str">
        <f>A52</f>
        <v>50～59歳（n = 180 ）　</v>
      </c>
      <c r="N46" s="76">
        <f t="shared" ref="N46:U46" si="20">C53</f>
        <v>93.3</v>
      </c>
      <c r="O46" s="77">
        <f t="shared" si="20"/>
        <v>58.3</v>
      </c>
      <c r="P46" s="77">
        <f t="shared" si="20"/>
        <v>25</v>
      </c>
      <c r="Q46" s="77">
        <f t="shared" si="20"/>
        <v>21.7</v>
      </c>
      <c r="R46" s="77">
        <f t="shared" si="20"/>
        <v>14.4</v>
      </c>
      <c r="S46" s="77">
        <f t="shared" si="20"/>
        <v>11.1</v>
      </c>
      <c r="T46" s="77">
        <f t="shared" si="20"/>
        <v>3.9</v>
      </c>
      <c r="U46" s="79">
        <f t="shared" si="20"/>
        <v>0</v>
      </c>
    </row>
    <row r="47" spans="1:21" ht="12.75" customHeight="1" x14ac:dyDescent="0.2">
      <c r="A47" s="271"/>
      <c r="B47" s="102">
        <f t="shared" si="15"/>
        <v>100</v>
      </c>
      <c r="C47" s="113">
        <v>94.1</v>
      </c>
      <c r="D47" s="114">
        <v>64.7</v>
      </c>
      <c r="E47" s="114">
        <v>5.9</v>
      </c>
      <c r="F47" s="114">
        <v>47.1</v>
      </c>
      <c r="G47" s="114">
        <v>26.5</v>
      </c>
      <c r="H47" s="114">
        <v>8.8000000000000007</v>
      </c>
      <c r="I47" s="114">
        <v>8.8000000000000007</v>
      </c>
      <c r="J47" s="114">
        <v>0</v>
      </c>
      <c r="K47" s="116">
        <v>0</v>
      </c>
      <c r="L47" s="154"/>
      <c r="M47" s="83" t="str">
        <f>A54</f>
        <v>60～69歳（n = 185 ）　</v>
      </c>
      <c r="N47" s="76">
        <f t="shared" ref="N47:U47" si="21">C55</f>
        <v>93.5</v>
      </c>
      <c r="O47" s="77">
        <f t="shared" si="21"/>
        <v>60</v>
      </c>
      <c r="P47" s="77">
        <f t="shared" si="21"/>
        <v>41.6</v>
      </c>
      <c r="Q47" s="77">
        <f t="shared" si="21"/>
        <v>22.7</v>
      </c>
      <c r="R47" s="77">
        <f t="shared" si="21"/>
        <v>18.399999999999999</v>
      </c>
      <c r="S47" s="77">
        <f t="shared" si="21"/>
        <v>0.5</v>
      </c>
      <c r="T47" s="77">
        <f t="shared" si="21"/>
        <v>1.6</v>
      </c>
      <c r="U47" s="79">
        <f t="shared" si="21"/>
        <v>0</v>
      </c>
    </row>
    <row r="48" spans="1:21" ht="13.5" customHeight="1" x14ac:dyDescent="0.2">
      <c r="A48" s="270" t="str">
        <f>A28</f>
        <v>30～39歳（n = 84 ）　</v>
      </c>
      <c r="B48" s="101">
        <f t="shared" si="15"/>
        <v>84</v>
      </c>
      <c r="C48" s="117">
        <v>79</v>
      </c>
      <c r="D48" s="118">
        <v>42</v>
      </c>
      <c r="E48" s="118">
        <v>11</v>
      </c>
      <c r="F48" s="118">
        <v>30</v>
      </c>
      <c r="G48" s="118">
        <v>15</v>
      </c>
      <c r="H48" s="118">
        <v>23</v>
      </c>
      <c r="I48" s="118">
        <v>1</v>
      </c>
      <c r="J48" s="118">
        <v>0</v>
      </c>
      <c r="K48" s="119">
        <v>1</v>
      </c>
      <c r="L48" s="154"/>
      <c r="M48" s="82" t="str">
        <f>A56</f>
        <v>70歳以上（n = 308 ）　</v>
      </c>
      <c r="N48" s="66">
        <f t="shared" ref="N48:U48" si="22">C57</f>
        <v>94.2</v>
      </c>
      <c r="O48" s="67">
        <f t="shared" si="22"/>
        <v>32.1</v>
      </c>
      <c r="P48" s="67">
        <f t="shared" si="22"/>
        <v>48.4</v>
      </c>
      <c r="Q48" s="67">
        <f t="shared" si="22"/>
        <v>14</v>
      </c>
      <c r="R48" s="67">
        <f t="shared" si="22"/>
        <v>23.1</v>
      </c>
      <c r="S48" s="67">
        <f t="shared" si="22"/>
        <v>1.3</v>
      </c>
      <c r="T48" s="67">
        <f t="shared" si="22"/>
        <v>5.2</v>
      </c>
      <c r="U48" s="69">
        <f t="shared" si="22"/>
        <v>0</v>
      </c>
    </row>
    <row r="49" spans="1:16" x14ac:dyDescent="0.2">
      <c r="A49" s="271"/>
      <c r="B49" s="102">
        <f t="shared" si="15"/>
        <v>100</v>
      </c>
      <c r="C49" s="113">
        <v>94</v>
      </c>
      <c r="D49" s="114">
        <v>50</v>
      </c>
      <c r="E49" s="114">
        <v>13.1</v>
      </c>
      <c r="F49" s="114">
        <v>35.700000000000003</v>
      </c>
      <c r="G49" s="114">
        <v>17.899999999999999</v>
      </c>
      <c r="H49" s="114">
        <v>27.4</v>
      </c>
      <c r="I49" s="114">
        <v>1.2</v>
      </c>
      <c r="J49" s="114">
        <v>0</v>
      </c>
      <c r="K49" s="116">
        <v>1.2</v>
      </c>
      <c r="L49" s="154"/>
    </row>
    <row r="50" spans="1:16" x14ac:dyDescent="0.2">
      <c r="A50" s="270" t="str">
        <f>A30</f>
        <v>40～49歳（n = 158 ）　</v>
      </c>
      <c r="B50" s="101">
        <f t="shared" si="15"/>
        <v>158</v>
      </c>
      <c r="C50" s="117">
        <v>145</v>
      </c>
      <c r="D50" s="118">
        <v>90</v>
      </c>
      <c r="E50" s="118">
        <v>16</v>
      </c>
      <c r="F50" s="118">
        <v>41</v>
      </c>
      <c r="G50" s="118">
        <v>22</v>
      </c>
      <c r="H50" s="118">
        <v>45</v>
      </c>
      <c r="I50" s="118">
        <v>3</v>
      </c>
      <c r="J50" s="118">
        <v>0</v>
      </c>
      <c r="K50" s="119">
        <v>3</v>
      </c>
      <c r="L50" s="154"/>
    </row>
    <row r="51" spans="1:16" x14ac:dyDescent="0.2">
      <c r="A51" s="271"/>
      <c r="B51" s="102">
        <f t="shared" si="15"/>
        <v>100</v>
      </c>
      <c r="C51" s="113">
        <v>91.8</v>
      </c>
      <c r="D51" s="114">
        <v>57</v>
      </c>
      <c r="E51" s="114">
        <v>10.1</v>
      </c>
      <c r="F51" s="114">
        <v>25.9</v>
      </c>
      <c r="G51" s="114">
        <v>13.9</v>
      </c>
      <c r="H51" s="114">
        <v>28.5</v>
      </c>
      <c r="I51" s="114">
        <v>1.9</v>
      </c>
      <c r="J51" s="114">
        <v>0</v>
      </c>
      <c r="K51" s="116">
        <v>1.9</v>
      </c>
      <c r="L51" s="154"/>
    </row>
    <row r="52" spans="1:16" x14ac:dyDescent="0.2">
      <c r="A52" s="270" t="str">
        <f>A32</f>
        <v>50～59歳（n = 180 ）　</v>
      </c>
      <c r="B52" s="101">
        <f t="shared" si="15"/>
        <v>180</v>
      </c>
      <c r="C52" s="117">
        <v>168</v>
      </c>
      <c r="D52" s="118">
        <v>105</v>
      </c>
      <c r="E52" s="118">
        <v>45</v>
      </c>
      <c r="F52" s="118">
        <v>39</v>
      </c>
      <c r="G52" s="118">
        <v>26</v>
      </c>
      <c r="H52" s="118">
        <v>20</v>
      </c>
      <c r="I52" s="118">
        <v>7</v>
      </c>
      <c r="J52" s="118">
        <v>0</v>
      </c>
      <c r="K52" s="119">
        <v>4</v>
      </c>
      <c r="L52" s="154"/>
    </row>
    <row r="53" spans="1:16" x14ac:dyDescent="0.2">
      <c r="A53" s="271"/>
      <c r="B53" s="102">
        <f t="shared" si="15"/>
        <v>100</v>
      </c>
      <c r="C53" s="113">
        <v>93.3</v>
      </c>
      <c r="D53" s="114">
        <v>58.3</v>
      </c>
      <c r="E53" s="114">
        <v>25</v>
      </c>
      <c r="F53" s="114">
        <v>21.7</v>
      </c>
      <c r="G53" s="114">
        <v>14.4</v>
      </c>
      <c r="H53" s="114">
        <v>11.1</v>
      </c>
      <c r="I53" s="114">
        <v>3.9</v>
      </c>
      <c r="J53" s="114">
        <v>0</v>
      </c>
      <c r="K53" s="116">
        <v>2.2000000000000002</v>
      </c>
      <c r="L53" s="154"/>
    </row>
    <row r="54" spans="1:16" x14ac:dyDescent="0.2">
      <c r="A54" s="270" t="str">
        <f>A34</f>
        <v>60～69歳（n = 185 ）　</v>
      </c>
      <c r="B54" s="101">
        <f t="shared" si="15"/>
        <v>185</v>
      </c>
      <c r="C54" s="117">
        <v>173</v>
      </c>
      <c r="D54" s="118">
        <v>111</v>
      </c>
      <c r="E54" s="118">
        <v>77</v>
      </c>
      <c r="F54" s="118">
        <v>42</v>
      </c>
      <c r="G54" s="118">
        <v>34</v>
      </c>
      <c r="H54" s="118">
        <v>1</v>
      </c>
      <c r="I54" s="118">
        <v>3</v>
      </c>
      <c r="J54" s="118">
        <v>0</v>
      </c>
      <c r="K54" s="119">
        <v>1</v>
      </c>
      <c r="L54" s="154"/>
    </row>
    <row r="55" spans="1:16" x14ac:dyDescent="0.2">
      <c r="A55" s="271"/>
      <c r="B55" s="102">
        <f t="shared" si="15"/>
        <v>100</v>
      </c>
      <c r="C55" s="113">
        <v>93.5</v>
      </c>
      <c r="D55" s="114">
        <v>60</v>
      </c>
      <c r="E55" s="114">
        <v>41.6</v>
      </c>
      <c r="F55" s="114">
        <v>22.7</v>
      </c>
      <c r="G55" s="114">
        <v>18.399999999999999</v>
      </c>
      <c r="H55" s="114">
        <v>0.5</v>
      </c>
      <c r="I55" s="114">
        <v>1.6</v>
      </c>
      <c r="J55" s="114">
        <v>0</v>
      </c>
      <c r="K55" s="116">
        <v>0.5</v>
      </c>
      <c r="L55" s="154"/>
    </row>
    <row r="56" spans="1:16" x14ac:dyDescent="0.2">
      <c r="A56" s="270" t="str">
        <f>A36</f>
        <v>70歳以上（n = 308 ）　</v>
      </c>
      <c r="B56" s="101">
        <f t="shared" si="15"/>
        <v>308</v>
      </c>
      <c r="C56" s="117">
        <v>290</v>
      </c>
      <c r="D56" s="118">
        <v>99</v>
      </c>
      <c r="E56" s="118">
        <v>149</v>
      </c>
      <c r="F56" s="118">
        <v>43</v>
      </c>
      <c r="G56" s="118">
        <v>71</v>
      </c>
      <c r="H56" s="118">
        <v>4</v>
      </c>
      <c r="I56" s="118">
        <v>16</v>
      </c>
      <c r="J56" s="118">
        <v>0</v>
      </c>
      <c r="K56" s="119">
        <v>2</v>
      </c>
      <c r="L56" s="154"/>
    </row>
    <row r="57" spans="1:16" x14ac:dyDescent="0.2">
      <c r="A57" s="271"/>
      <c r="B57" s="102">
        <f>B37</f>
        <v>100</v>
      </c>
      <c r="C57" s="113">
        <v>94.2</v>
      </c>
      <c r="D57" s="114">
        <v>32.1</v>
      </c>
      <c r="E57" s="114">
        <v>48.4</v>
      </c>
      <c r="F57" s="114">
        <v>14</v>
      </c>
      <c r="G57" s="114">
        <v>23.1</v>
      </c>
      <c r="H57" s="114">
        <v>1.3</v>
      </c>
      <c r="I57" s="114">
        <v>5.2</v>
      </c>
      <c r="J57" s="114">
        <v>0</v>
      </c>
      <c r="K57" s="116">
        <v>0.6</v>
      </c>
      <c r="L57" s="154"/>
    </row>
    <row r="58" spans="1:16" x14ac:dyDescent="0.2">
      <c r="M58" s="7"/>
      <c r="N58" s="7"/>
      <c r="O58" s="7"/>
      <c r="P58" s="7"/>
    </row>
    <row r="59" spans="1:16" x14ac:dyDescent="0.2">
      <c r="A59" s="3" t="s">
        <v>150</v>
      </c>
      <c r="B59" s="1" t="str">
        <f>B20</f>
        <v>くらしが苦しくなったと感じる理由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</row>
    <row r="60" spans="1:16" ht="67.5" customHeight="1" x14ac:dyDescent="0.2">
      <c r="A60" s="11" t="s">
        <v>27</v>
      </c>
      <c r="B60" s="47" t="str">
        <f>B21</f>
        <v>調査数</v>
      </c>
      <c r="C60" s="48" t="str">
        <f t="shared" ref="C60:K60" si="23">C21</f>
        <v>給料等の収入が増えない、または減った</v>
      </c>
      <c r="D60" s="49" t="str">
        <f t="shared" si="23"/>
        <v>食品や日用品、光熱費などの
物価上昇による支出が増えた</v>
      </c>
      <c r="E60" s="49" t="str">
        <f t="shared" si="23"/>
        <v>医療・介護費の支出が増えた</v>
      </c>
      <c r="F60" s="49" t="str">
        <f t="shared" si="23"/>
        <v>保育・教育費の支出が増えた</v>
      </c>
      <c r="G60" s="49" t="str">
        <f t="shared" si="23"/>
        <v>税金の支出が増えた</v>
      </c>
      <c r="H60" s="49" t="str">
        <f t="shared" si="23"/>
        <v>各種保険料などの支出が増えた</v>
      </c>
      <c r="I60" s="49" t="str">
        <f t="shared" si="23"/>
        <v>その他</v>
      </c>
      <c r="J60" s="49" t="str">
        <f t="shared" si="23"/>
        <v>わからない</v>
      </c>
      <c r="K60" s="51" t="str">
        <f t="shared" si="23"/>
        <v>無回答</v>
      </c>
      <c r="L60" s="5" t="s">
        <v>116</v>
      </c>
    </row>
    <row r="61" spans="1:16" x14ac:dyDescent="0.2">
      <c r="A61" s="270" t="str">
        <f>A42</f>
        <v>全体（n = 976 ）　</v>
      </c>
      <c r="B61" s="32">
        <v>976</v>
      </c>
      <c r="C61" s="29">
        <v>478</v>
      </c>
      <c r="D61" s="30">
        <v>911</v>
      </c>
      <c r="E61" s="30">
        <v>309</v>
      </c>
      <c r="F61" s="30">
        <v>99</v>
      </c>
      <c r="G61" s="30">
        <v>219</v>
      </c>
      <c r="H61" s="30">
        <v>180</v>
      </c>
      <c r="I61" s="30">
        <v>36</v>
      </c>
      <c r="J61" s="30">
        <v>0</v>
      </c>
      <c r="K61" s="31">
        <v>12</v>
      </c>
      <c r="L61" s="5">
        <f>SUM($C61:K61)</f>
        <v>2244</v>
      </c>
    </row>
    <row r="62" spans="1:16" x14ac:dyDescent="0.2">
      <c r="A62" s="271"/>
      <c r="B62" s="33">
        <v>100</v>
      </c>
      <c r="C62" s="18">
        <v>49</v>
      </c>
      <c r="D62" s="185">
        <v>93.3</v>
      </c>
      <c r="E62" s="185">
        <v>31.7</v>
      </c>
      <c r="F62" s="185">
        <v>10.1</v>
      </c>
      <c r="G62" s="185">
        <v>22.4</v>
      </c>
      <c r="H62" s="185">
        <v>18.399999999999999</v>
      </c>
      <c r="I62" s="185">
        <v>3.7</v>
      </c>
      <c r="J62" s="185">
        <v>0</v>
      </c>
      <c r="K62" s="186">
        <v>1.2</v>
      </c>
      <c r="L62" s="5"/>
    </row>
    <row r="63" spans="1:16" ht="13.5" customHeight="1" x14ac:dyDescent="0.2">
      <c r="A63" s="274" t="str">
        <f>"岐阜圏域（n = "&amp;TEXT(B63,"#,###")&amp;" ）　"</f>
        <v>岐阜圏域（n = 385 ）　</v>
      </c>
      <c r="B63" s="32">
        <v>385</v>
      </c>
      <c r="C63" s="26">
        <v>198</v>
      </c>
      <c r="D63" s="27">
        <v>353</v>
      </c>
      <c r="E63" s="27">
        <v>118</v>
      </c>
      <c r="F63" s="27">
        <v>48</v>
      </c>
      <c r="G63" s="27">
        <v>85</v>
      </c>
      <c r="H63" s="27">
        <v>83</v>
      </c>
      <c r="I63" s="27">
        <v>10</v>
      </c>
      <c r="J63" s="27">
        <v>0</v>
      </c>
      <c r="K63" s="28">
        <v>8</v>
      </c>
      <c r="L63" s="5">
        <f>SUM($C63:K63)</f>
        <v>903</v>
      </c>
      <c r="M63" t="str">
        <f>" 岐阜圏域（N = "&amp;TEXT(L63,"#,###")&amp;" : n = "&amp;TEXT($B$63,"#,###")&amp;"）"</f>
        <v xml:space="preserve"> 岐阜圏域（N = 903 : n = 385）</v>
      </c>
    </row>
    <row r="64" spans="1:16" x14ac:dyDescent="0.2">
      <c r="A64" s="275"/>
      <c r="B64" s="18">
        <v>100</v>
      </c>
      <c r="C64" s="18">
        <v>51.4</v>
      </c>
      <c r="D64" s="185">
        <v>91.7</v>
      </c>
      <c r="E64" s="185">
        <v>30.6</v>
      </c>
      <c r="F64" s="185">
        <v>12.5</v>
      </c>
      <c r="G64" s="185">
        <v>22.1</v>
      </c>
      <c r="H64" s="185">
        <v>21.6</v>
      </c>
      <c r="I64" s="185">
        <v>2.6</v>
      </c>
      <c r="J64" s="185">
        <v>0</v>
      </c>
      <c r="K64" s="186">
        <v>2.1</v>
      </c>
      <c r="L64" s="5"/>
    </row>
    <row r="65" spans="1:21" ht="13.5" customHeight="1" x14ac:dyDescent="0.2">
      <c r="A65" s="274" t="str">
        <f>"西濃圏域（n = "&amp;TEXT(B65,"#,###")&amp;" ）　"</f>
        <v>西濃圏域（n = 164 ）　</v>
      </c>
      <c r="B65" s="32">
        <v>164</v>
      </c>
      <c r="C65" s="26">
        <v>75</v>
      </c>
      <c r="D65" s="27">
        <v>153</v>
      </c>
      <c r="E65" s="27">
        <v>59</v>
      </c>
      <c r="F65" s="27">
        <v>16</v>
      </c>
      <c r="G65" s="27">
        <v>41</v>
      </c>
      <c r="H65" s="27">
        <v>25</v>
      </c>
      <c r="I65" s="27">
        <v>5</v>
      </c>
      <c r="J65" s="27">
        <v>0</v>
      </c>
      <c r="K65" s="28">
        <v>1</v>
      </c>
      <c r="L65" s="5">
        <f>SUM($C65:K65)</f>
        <v>375</v>
      </c>
      <c r="M65" t="str">
        <f>" 西濃圏域（N = "&amp;TEXT(L65,"#,###")&amp;" : n = "&amp;TEXT($B$65,"#,###")&amp;"）"</f>
        <v xml:space="preserve"> 西濃圏域（N = 375 : n = 164）</v>
      </c>
    </row>
    <row r="66" spans="1:21" x14ac:dyDescent="0.2">
      <c r="A66" s="275"/>
      <c r="B66" s="18">
        <v>100</v>
      </c>
      <c r="C66" s="18">
        <v>45.7</v>
      </c>
      <c r="D66" s="185">
        <v>93.3</v>
      </c>
      <c r="E66" s="185">
        <v>36</v>
      </c>
      <c r="F66" s="185">
        <v>9.8000000000000007</v>
      </c>
      <c r="G66" s="185">
        <v>25</v>
      </c>
      <c r="H66" s="185">
        <v>15.2</v>
      </c>
      <c r="I66" s="185">
        <v>3</v>
      </c>
      <c r="J66" s="185">
        <v>0</v>
      </c>
      <c r="K66" s="186">
        <v>0.6</v>
      </c>
      <c r="L66" s="5"/>
    </row>
    <row r="67" spans="1:21" ht="13.5" customHeight="1" x14ac:dyDescent="0.2">
      <c r="A67" s="274" t="str">
        <f>"中濃圏域（n = "&amp;TEXT(B67,"#,###")&amp;" ）　"</f>
        <v>中濃圏域（n = 173 ）　</v>
      </c>
      <c r="B67" s="32">
        <v>173</v>
      </c>
      <c r="C67" s="26">
        <v>86</v>
      </c>
      <c r="D67" s="27">
        <v>167</v>
      </c>
      <c r="E67" s="27">
        <v>48</v>
      </c>
      <c r="F67" s="27">
        <v>16</v>
      </c>
      <c r="G67" s="27">
        <v>39</v>
      </c>
      <c r="H67" s="27">
        <v>36</v>
      </c>
      <c r="I67" s="27">
        <v>8</v>
      </c>
      <c r="J67" s="27">
        <v>0</v>
      </c>
      <c r="K67" s="28">
        <v>0</v>
      </c>
      <c r="L67" s="5">
        <f>SUM($C67:K67)</f>
        <v>400</v>
      </c>
      <c r="M67" t="str">
        <f>" 中濃圏域（N = "&amp;TEXT(L67,"#,###")&amp;" : n = "&amp;TEXT($B$67,"#,###")&amp;"）"</f>
        <v xml:space="preserve"> 中濃圏域（N = 400 : n = 173）</v>
      </c>
    </row>
    <row r="68" spans="1:21" x14ac:dyDescent="0.2">
      <c r="A68" s="275"/>
      <c r="B68" s="18">
        <v>100</v>
      </c>
      <c r="C68" s="18">
        <v>49.7</v>
      </c>
      <c r="D68" s="185">
        <v>96.5</v>
      </c>
      <c r="E68" s="185">
        <v>27.7</v>
      </c>
      <c r="F68" s="185">
        <v>9.1999999999999993</v>
      </c>
      <c r="G68" s="185">
        <v>22.5</v>
      </c>
      <c r="H68" s="185">
        <v>20.8</v>
      </c>
      <c r="I68" s="185">
        <v>4.5999999999999996</v>
      </c>
      <c r="J68" s="185">
        <v>0</v>
      </c>
      <c r="K68" s="186">
        <v>0</v>
      </c>
      <c r="L68" s="5"/>
    </row>
    <row r="69" spans="1:21" ht="13.5" customHeight="1" x14ac:dyDescent="0.2">
      <c r="A69" s="274" t="str">
        <f>"東濃圏域（n = "&amp;TEXT(B69,"#,###")&amp;" ）　"</f>
        <v>東濃圏域（n = 166 ）　</v>
      </c>
      <c r="B69" s="32">
        <v>166</v>
      </c>
      <c r="C69" s="26">
        <v>82</v>
      </c>
      <c r="D69" s="27">
        <v>154</v>
      </c>
      <c r="E69" s="27">
        <v>50</v>
      </c>
      <c r="F69" s="27">
        <v>14</v>
      </c>
      <c r="G69" s="27">
        <v>32</v>
      </c>
      <c r="H69" s="27">
        <v>27</v>
      </c>
      <c r="I69" s="27">
        <v>8</v>
      </c>
      <c r="J69" s="27">
        <v>0</v>
      </c>
      <c r="K69" s="28">
        <v>2</v>
      </c>
      <c r="L69" s="5">
        <f>SUM($C69:K69)</f>
        <v>369</v>
      </c>
      <c r="M69" t="str">
        <f>" 東濃圏域（N = "&amp;TEXT(L69,"#,###")&amp;" : n = "&amp;TEXT($B$69,"#,###")&amp;"）"</f>
        <v xml:space="preserve"> 東濃圏域（N = 369 : n = 166）</v>
      </c>
    </row>
    <row r="70" spans="1:21" x14ac:dyDescent="0.2">
      <c r="A70" s="275"/>
      <c r="B70" s="18">
        <v>100</v>
      </c>
      <c r="C70" s="18">
        <v>49.4</v>
      </c>
      <c r="D70" s="185">
        <v>92.8</v>
      </c>
      <c r="E70" s="185">
        <v>30.1</v>
      </c>
      <c r="F70" s="185">
        <v>8.4</v>
      </c>
      <c r="G70" s="185">
        <v>19.3</v>
      </c>
      <c r="H70" s="185">
        <v>16.3</v>
      </c>
      <c r="I70" s="185">
        <v>4.8</v>
      </c>
      <c r="J70" s="185">
        <v>0</v>
      </c>
      <c r="K70" s="186">
        <v>1.2</v>
      </c>
      <c r="L70" s="5"/>
    </row>
    <row r="71" spans="1:21" ht="13.5" customHeight="1" x14ac:dyDescent="0.2">
      <c r="A71" s="274" t="str">
        <f>"飛騨圏域（n = "&amp;TEXT(B71,"#,###")&amp;" ）　"</f>
        <v>飛騨圏域（n = 57 ）　</v>
      </c>
      <c r="B71" s="32">
        <v>57</v>
      </c>
      <c r="C71" s="26">
        <v>25</v>
      </c>
      <c r="D71" s="27">
        <v>55</v>
      </c>
      <c r="E71" s="27">
        <v>19</v>
      </c>
      <c r="F71" s="27">
        <v>4</v>
      </c>
      <c r="G71" s="27">
        <v>13</v>
      </c>
      <c r="H71" s="27">
        <v>4</v>
      </c>
      <c r="I71" s="27">
        <v>4</v>
      </c>
      <c r="J71" s="27">
        <v>0</v>
      </c>
      <c r="K71" s="28">
        <v>0</v>
      </c>
      <c r="L71" s="5">
        <f>SUM($C71:K71)</f>
        <v>124</v>
      </c>
      <c r="M71" t="str">
        <f>" 飛騨圏域（N = "&amp;TEXT(L71,"#,###")&amp;" : n = "&amp;TEXT($B$71,"#,###")&amp;"）"</f>
        <v xml:space="preserve"> 飛騨圏域（N = 124 : n = 57）</v>
      </c>
    </row>
    <row r="72" spans="1:21" x14ac:dyDescent="0.2">
      <c r="A72" s="275"/>
      <c r="B72" s="18">
        <v>100</v>
      </c>
      <c r="C72" s="18">
        <v>43.9</v>
      </c>
      <c r="D72" s="185">
        <v>96.5</v>
      </c>
      <c r="E72" s="185">
        <v>33.299999999999997</v>
      </c>
      <c r="F72" s="185">
        <v>7</v>
      </c>
      <c r="G72" s="185">
        <v>22.8</v>
      </c>
      <c r="H72" s="185">
        <v>7</v>
      </c>
      <c r="I72" s="185">
        <v>7</v>
      </c>
      <c r="J72" s="185">
        <v>0</v>
      </c>
      <c r="K72" s="186">
        <v>0</v>
      </c>
      <c r="L72" s="5"/>
    </row>
    <row r="73" spans="1:21" x14ac:dyDescent="0.2">
      <c r="A73" s="174"/>
      <c r="B73" s="20"/>
      <c r="C73" s="160">
        <f>_xlfn.RANK.EQ(C62,$C$62:$H$62,0)</f>
        <v>2</v>
      </c>
      <c r="D73" s="160">
        <f t="shared" ref="D73:H73" si="24">_xlfn.RANK.EQ(D62,$C$62:$H$62,0)</f>
        <v>1</v>
      </c>
      <c r="E73" s="160">
        <f t="shared" si="24"/>
        <v>3</v>
      </c>
      <c r="F73" s="160">
        <f t="shared" si="24"/>
        <v>6</v>
      </c>
      <c r="G73" s="160">
        <f t="shared" si="24"/>
        <v>4</v>
      </c>
      <c r="H73" s="160">
        <f t="shared" si="24"/>
        <v>5</v>
      </c>
      <c r="I73" s="160">
        <v>7</v>
      </c>
      <c r="J73" s="160">
        <v>8</v>
      </c>
      <c r="K73" s="160">
        <v>9</v>
      </c>
    </row>
    <row r="74" spans="1:21" x14ac:dyDescent="0.2">
      <c r="A74" s="24" t="s">
        <v>2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5"/>
    </row>
    <row r="75" spans="1:21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8</v>
      </c>
      <c r="M75" s="38"/>
      <c r="N75" s="25">
        <v>1</v>
      </c>
      <c r="O75" s="25">
        <v>2</v>
      </c>
      <c r="P75" s="25">
        <v>3</v>
      </c>
      <c r="Q75" s="25">
        <v>4</v>
      </c>
      <c r="R75" s="25">
        <v>5</v>
      </c>
      <c r="S75" s="25">
        <v>6</v>
      </c>
      <c r="T75" s="25">
        <v>7</v>
      </c>
      <c r="U75" s="25">
        <v>8</v>
      </c>
    </row>
    <row r="76" spans="1:21" ht="67.5" customHeight="1" x14ac:dyDescent="0.2">
      <c r="A76" s="10" t="str">
        <f>A60</f>
        <v>【居住圏域別】</v>
      </c>
      <c r="B76" s="47" t="str">
        <f t="shared" ref="B76" si="25">B41</f>
        <v>調査数</v>
      </c>
      <c r="C76" s="48" t="s">
        <v>111</v>
      </c>
      <c r="D76" s="93" t="s">
        <v>110</v>
      </c>
      <c r="E76" s="49" t="s">
        <v>112</v>
      </c>
      <c r="F76" s="49" t="s">
        <v>114</v>
      </c>
      <c r="G76" s="49" t="s">
        <v>115</v>
      </c>
      <c r="H76" s="49" t="s">
        <v>113</v>
      </c>
      <c r="I76" s="49" t="s">
        <v>100</v>
      </c>
      <c r="J76" s="49" t="s">
        <v>23</v>
      </c>
      <c r="K76" s="51" t="s">
        <v>0</v>
      </c>
      <c r="L76" s="37" t="s">
        <v>32</v>
      </c>
      <c r="M76" s="10" t="str">
        <f>A76</f>
        <v>【居住圏域別】</v>
      </c>
      <c r="N76" s="48" t="str">
        <f>C$12</f>
        <v>食品や日用品、光熱費などの
物価上昇による支出が増えた</v>
      </c>
      <c r="O76" s="49" t="str">
        <f t="shared" ref="O76" si="26">D$12</f>
        <v>給料等の収入が増えない、または減った</v>
      </c>
      <c r="P76" s="49" t="str">
        <f t="shared" ref="P76" si="27">E$12</f>
        <v>医療・介護費の支出が増えた</v>
      </c>
      <c r="Q76" s="49" t="str">
        <f t="shared" ref="Q76" si="28">F$12</f>
        <v>税金の支出が増えた</v>
      </c>
      <c r="R76" s="49" t="str">
        <f t="shared" ref="R76" si="29">G$12</f>
        <v>各種保険料などの支出が増えた</v>
      </c>
      <c r="S76" s="49" t="str">
        <f t="shared" ref="S76" si="30">H$12</f>
        <v>保育・教育費の支出が増えた</v>
      </c>
      <c r="T76" s="49" t="str">
        <f t="shared" ref="T76" si="31">I$12</f>
        <v>その他</v>
      </c>
      <c r="U76" s="51" t="str">
        <f t="shared" ref="U76" si="32">J$12</f>
        <v>わからない</v>
      </c>
    </row>
    <row r="77" spans="1:21" ht="12.75" customHeight="1" x14ac:dyDescent="0.2">
      <c r="A77" s="270" t="str">
        <f>A61</f>
        <v>全体（n = 976 ）　</v>
      </c>
      <c r="B77" s="101">
        <f>B61</f>
        <v>976</v>
      </c>
      <c r="C77" s="117">
        <v>911</v>
      </c>
      <c r="D77" s="118">
        <v>478</v>
      </c>
      <c r="E77" s="118">
        <v>309</v>
      </c>
      <c r="F77" s="118">
        <v>219</v>
      </c>
      <c r="G77" s="118">
        <v>180</v>
      </c>
      <c r="H77" s="118">
        <v>99</v>
      </c>
      <c r="I77" s="118">
        <v>36</v>
      </c>
      <c r="J77" s="118">
        <v>0</v>
      </c>
      <c r="K77" s="119">
        <v>12</v>
      </c>
      <c r="M77" s="81" t="str">
        <f>A79</f>
        <v>岐阜圏域（n = 385 ）　</v>
      </c>
      <c r="N77" s="72">
        <f t="shared" ref="N77:U77" si="33">C80</f>
        <v>91.7</v>
      </c>
      <c r="O77" s="73">
        <f t="shared" si="33"/>
        <v>51.4</v>
      </c>
      <c r="P77" s="73">
        <f t="shared" si="33"/>
        <v>30.6</v>
      </c>
      <c r="Q77" s="73">
        <f t="shared" si="33"/>
        <v>22.1</v>
      </c>
      <c r="R77" s="73">
        <f t="shared" si="33"/>
        <v>21.6</v>
      </c>
      <c r="S77" s="73">
        <f t="shared" si="33"/>
        <v>12.5</v>
      </c>
      <c r="T77" s="73">
        <f t="shared" si="33"/>
        <v>2.6</v>
      </c>
      <c r="U77" s="75">
        <f t="shared" si="33"/>
        <v>0</v>
      </c>
    </row>
    <row r="78" spans="1:21" ht="12.75" customHeight="1" x14ac:dyDescent="0.2">
      <c r="A78" s="271"/>
      <c r="B78" s="102">
        <f>B62</f>
        <v>100</v>
      </c>
      <c r="C78" s="113">
        <v>93.3</v>
      </c>
      <c r="D78" s="114">
        <v>49</v>
      </c>
      <c r="E78" s="114">
        <v>31.7</v>
      </c>
      <c r="F78" s="114">
        <v>22.4</v>
      </c>
      <c r="G78" s="114">
        <v>18.399999999999999</v>
      </c>
      <c r="H78" s="114">
        <v>10.1</v>
      </c>
      <c r="I78" s="114">
        <v>3.7</v>
      </c>
      <c r="J78" s="114">
        <v>0</v>
      </c>
      <c r="K78" s="116">
        <v>1.2</v>
      </c>
      <c r="M78" s="83" t="str">
        <f>A81</f>
        <v>西濃圏域（n = 164 ）　</v>
      </c>
      <c r="N78" s="76">
        <f t="shared" ref="N78:U78" si="34">C82</f>
        <v>93.3</v>
      </c>
      <c r="O78" s="77">
        <f t="shared" si="34"/>
        <v>45.7</v>
      </c>
      <c r="P78" s="77">
        <f t="shared" si="34"/>
        <v>36</v>
      </c>
      <c r="Q78" s="77">
        <f t="shared" si="34"/>
        <v>25</v>
      </c>
      <c r="R78" s="77">
        <f t="shared" si="34"/>
        <v>15.2</v>
      </c>
      <c r="S78" s="77">
        <f t="shared" si="34"/>
        <v>9.8000000000000007</v>
      </c>
      <c r="T78" s="77">
        <f t="shared" si="34"/>
        <v>3</v>
      </c>
      <c r="U78" s="79">
        <f t="shared" si="34"/>
        <v>0</v>
      </c>
    </row>
    <row r="79" spans="1:21" ht="12.75" customHeight="1" x14ac:dyDescent="0.2">
      <c r="A79" s="270" t="str">
        <f>A63</f>
        <v>岐阜圏域（n = 385 ）　</v>
      </c>
      <c r="B79" s="101">
        <f t="shared" ref="B79" si="35">B63</f>
        <v>385</v>
      </c>
      <c r="C79" s="109">
        <v>353</v>
      </c>
      <c r="D79" s="110">
        <v>198</v>
      </c>
      <c r="E79" s="110">
        <v>118</v>
      </c>
      <c r="F79" s="110">
        <v>85</v>
      </c>
      <c r="G79" s="110">
        <v>83</v>
      </c>
      <c r="H79" s="110">
        <v>48</v>
      </c>
      <c r="I79" s="110">
        <v>10</v>
      </c>
      <c r="J79" s="110">
        <v>0</v>
      </c>
      <c r="K79" s="112">
        <v>8</v>
      </c>
      <c r="M79" s="83" t="str">
        <f>A83</f>
        <v>中濃圏域（n = 173 ）　</v>
      </c>
      <c r="N79" s="76">
        <f t="shared" ref="N79:U79" si="36">C84</f>
        <v>96.5</v>
      </c>
      <c r="O79" s="77">
        <f t="shared" si="36"/>
        <v>49.7</v>
      </c>
      <c r="P79" s="77">
        <f t="shared" si="36"/>
        <v>27.7</v>
      </c>
      <c r="Q79" s="77">
        <f t="shared" si="36"/>
        <v>22.5</v>
      </c>
      <c r="R79" s="77">
        <f t="shared" si="36"/>
        <v>20.8</v>
      </c>
      <c r="S79" s="77">
        <f t="shared" si="36"/>
        <v>9.1999999999999993</v>
      </c>
      <c r="T79" s="77">
        <f t="shared" si="36"/>
        <v>4.5999999999999996</v>
      </c>
      <c r="U79" s="79">
        <f t="shared" si="36"/>
        <v>0</v>
      </c>
    </row>
    <row r="80" spans="1:21" ht="12.75" customHeight="1" x14ac:dyDescent="0.2">
      <c r="A80" s="271"/>
      <c r="B80" s="113">
        <f t="shared" ref="B80" si="37">B64</f>
        <v>100</v>
      </c>
      <c r="C80" s="113">
        <v>91.7</v>
      </c>
      <c r="D80" s="114">
        <v>51.4</v>
      </c>
      <c r="E80" s="114">
        <v>30.6</v>
      </c>
      <c r="F80" s="114">
        <v>22.1</v>
      </c>
      <c r="G80" s="114">
        <v>21.6</v>
      </c>
      <c r="H80" s="114">
        <v>12.5</v>
      </c>
      <c r="I80" s="114">
        <v>2.6</v>
      </c>
      <c r="J80" s="114">
        <v>0</v>
      </c>
      <c r="K80" s="116">
        <v>2.1</v>
      </c>
      <c r="M80" s="83" t="str">
        <f>A85</f>
        <v>東濃圏域（n = 166 ）　</v>
      </c>
      <c r="N80" s="76">
        <f t="shared" ref="N80:U80" si="38">C86</f>
        <v>92.8</v>
      </c>
      <c r="O80" s="77">
        <f t="shared" si="38"/>
        <v>49.4</v>
      </c>
      <c r="P80" s="77">
        <f t="shared" si="38"/>
        <v>30.1</v>
      </c>
      <c r="Q80" s="77">
        <f t="shared" si="38"/>
        <v>19.3</v>
      </c>
      <c r="R80" s="77">
        <f t="shared" si="38"/>
        <v>16.3</v>
      </c>
      <c r="S80" s="77">
        <f t="shared" si="38"/>
        <v>8.4</v>
      </c>
      <c r="T80" s="77">
        <f t="shared" si="38"/>
        <v>4.8</v>
      </c>
      <c r="U80" s="79">
        <f t="shared" si="38"/>
        <v>0</v>
      </c>
    </row>
    <row r="81" spans="1:21" ht="13.5" customHeight="1" x14ac:dyDescent="0.2">
      <c r="A81" s="270" t="str">
        <f>A65</f>
        <v>西濃圏域（n = 164 ）　</v>
      </c>
      <c r="B81" s="101">
        <f t="shared" ref="B81" si="39">B65</f>
        <v>164</v>
      </c>
      <c r="C81" s="109">
        <v>153</v>
      </c>
      <c r="D81" s="110">
        <v>75</v>
      </c>
      <c r="E81" s="110">
        <v>59</v>
      </c>
      <c r="F81" s="110">
        <v>41</v>
      </c>
      <c r="G81" s="110">
        <v>25</v>
      </c>
      <c r="H81" s="110">
        <v>16</v>
      </c>
      <c r="I81" s="110">
        <v>5</v>
      </c>
      <c r="J81" s="110">
        <v>0</v>
      </c>
      <c r="K81" s="112">
        <v>1</v>
      </c>
      <c r="M81" s="82" t="str">
        <f>A87</f>
        <v>飛騨圏域（n = 57 ）　</v>
      </c>
      <c r="N81" s="66">
        <f t="shared" ref="N81:U81" si="40">C88</f>
        <v>96.5</v>
      </c>
      <c r="O81" s="67">
        <f t="shared" si="40"/>
        <v>43.9</v>
      </c>
      <c r="P81" s="67">
        <f t="shared" si="40"/>
        <v>33.299999999999997</v>
      </c>
      <c r="Q81" s="67">
        <f t="shared" si="40"/>
        <v>22.8</v>
      </c>
      <c r="R81" s="67">
        <f t="shared" si="40"/>
        <v>7</v>
      </c>
      <c r="S81" s="67">
        <f t="shared" si="40"/>
        <v>7</v>
      </c>
      <c r="T81" s="67">
        <f t="shared" si="40"/>
        <v>7</v>
      </c>
      <c r="U81" s="69">
        <f t="shared" si="40"/>
        <v>0</v>
      </c>
    </row>
    <row r="82" spans="1:21" x14ac:dyDescent="0.2">
      <c r="A82" s="271"/>
      <c r="B82" s="113">
        <f t="shared" ref="B82" si="41">B66</f>
        <v>100</v>
      </c>
      <c r="C82" s="113">
        <v>93.3</v>
      </c>
      <c r="D82" s="114">
        <v>45.7</v>
      </c>
      <c r="E82" s="114">
        <v>36</v>
      </c>
      <c r="F82" s="114">
        <v>25</v>
      </c>
      <c r="G82" s="114">
        <v>15.2</v>
      </c>
      <c r="H82" s="114">
        <v>9.8000000000000007</v>
      </c>
      <c r="I82" s="114">
        <v>3</v>
      </c>
      <c r="J82" s="114">
        <v>0</v>
      </c>
      <c r="K82" s="116">
        <v>0.6</v>
      </c>
    </row>
    <row r="83" spans="1:21" x14ac:dyDescent="0.2">
      <c r="A83" s="270" t="str">
        <f>A67</f>
        <v>中濃圏域（n = 173 ）　</v>
      </c>
      <c r="B83" s="101">
        <f t="shared" ref="B83" si="42">B67</f>
        <v>173</v>
      </c>
      <c r="C83" s="109">
        <v>167</v>
      </c>
      <c r="D83" s="110">
        <v>86</v>
      </c>
      <c r="E83" s="110">
        <v>48</v>
      </c>
      <c r="F83" s="110">
        <v>39</v>
      </c>
      <c r="G83" s="110">
        <v>36</v>
      </c>
      <c r="H83" s="110">
        <v>16</v>
      </c>
      <c r="I83" s="110">
        <v>8</v>
      </c>
      <c r="J83" s="110">
        <v>0</v>
      </c>
      <c r="K83" s="112">
        <v>0</v>
      </c>
    </row>
    <row r="84" spans="1:21" x14ac:dyDescent="0.2">
      <c r="A84" s="271"/>
      <c r="B84" s="113">
        <f t="shared" ref="B84" si="43">B68</f>
        <v>100</v>
      </c>
      <c r="C84" s="113">
        <v>96.5</v>
      </c>
      <c r="D84" s="114">
        <v>49.7</v>
      </c>
      <c r="E84" s="114">
        <v>27.7</v>
      </c>
      <c r="F84" s="114">
        <v>22.5</v>
      </c>
      <c r="G84" s="114">
        <v>20.8</v>
      </c>
      <c r="H84" s="114">
        <v>9.1999999999999993</v>
      </c>
      <c r="I84" s="114">
        <v>4.5999999999999996</v>
      </c>
      <c r="J84" s="114">
        <v>0</v>
      </c>
      <c r="K84" s="116">
        <v>0</v>
      </c>
    </row>
    <row r="85" spans="1:21" x14ac:dyDescent="0.2">
      <c r="A85" s="270" t="str">
        <f>A69</f>
        <v>東濃圏域（n = 166 ）　</v>
      </c>
      <c r="B85" s="101">
        <f t="shared" ref="B85" si="44">B69</f>
        <v>166</v>
      </c>
      <c r="C85" s="109">
        <v>154</v>
      </c>
      <c r="D85" s="110">
        <v>82</v>
      </c>
      <c r="E85" s="110">
        <v>50</v>
      </c>
      <c r="F85" s="110">
        <v>32</v>
      </c>
      <c r="G85" s="110">
        <v>27</v>
      </c>
      <c r="H85" s="110">
        <v>14</v>
      </c>
      <c r="I85" s="110">
        <v>8</v>
      </c>
      <c r="J85" s="110">
        <v>0</v>
      </c>
      <c r="K85" s="112">
        <v>2</v>
      </c>
    </row>
    <row r="86" spans="1:21" x14ac:dyDescent="0.2">
      <c r="A86" s="271"/>
      <c r="B86" s="113">
        <f t="shared" ref="B86" si="45">B70</f>
        <v>100</v>
      </c>
      <c r="C86" s="113">
        <v>92.8</v>
      </c>
      <c r="D86" s="114">
        <v>49.4</v>
      </c>
      <c r="E86" s="114">
        <v>30.1</v>
      </c>
      <c r="F86" s="114">
        <v>19.3</v>
      </c>
      <c r="G86" s="114">
        <v>16.3</v>
      </c>
      <c r="H86" s="114">
        <v>8.4</v>
      </c>
      <c r="I86" s="114">
        <v>4.8</v>
      </c>
      <c r="J86" s="114">
        <v>0</v>
      </c>
      <c r="K86" s="116">
        <v>1.2</v>
      </c>
    </row>
    <row r="87" spans="1:21" x14ac:dyDescent="0.2">
      <c r="A87" s="270" t="str">
        <f>A71</f>
        <v>飛騨圏域（n = 57 ）　</v>
      </c>
      <c r="B87" s="101">
        <f t="shared" ref="B87" si="46">B71</f>
        <v>57</v>
      </c>
      <c r="C87" s="109">
        <v>55</v>
      </c>
      <c r="D87" s="110">
        <v>25</v>
      </c>
      <c r="E87" s="110">
        <v>19</v>
      </c>
      <c r="F87" s="110">
        <v>13</v>
      </c>
      <c r="G87" s="110">
        <v>4</v>
      </c>
      <c r="H87" s="110">
        <v>4</v>
      </c>
      <c r="I87" s="110">
        <v>4</v>
      </c>
      <c r="J87" s="110">
        <v>0</v>
      </c>
      <c r="K87" s="112">
        <v>0</v>
      </c>
    </row>
    <row r="88" spans="1:21" x14ac:dyDescent="0.2">
      <c r="A88" s="271"/>
      <c r="B88" s="113">
        <f t="shared" ref="B88" si="47">B72</f>
        <v>100</v>
      </c>
      <c r="C88" s="113">
        <v>96.5</v>
      </c>
      <c r="D88" s="114">
        <v>43.9</v>
      </c>
      <c r="E88" s="114">
        <v>33.299999999999997</v>
      </c>
      <c r="F88" s="114">
        <v>22.8</v>
      </c>
      <c r="G88" s="114">
        <v>7</v>
      </c>
      <c r="H88" s="114">
        <v>7</v>
      </c>
      <c r="I88" s="114">
        <v>7</v>
      </c>
      <c r="J88" s="114">
        <v>0</v>
      </c>
      <c r="K88" s="116">
        <v>0</v>
      </c>
    </row>
    <row r="90" spans="1:21" x14ac:dyDescent="0.2">
      <c r="A90" s="3" t="s">
        <v>173</v>
      </c>
      <c r="B90" s="1" t="str">
        <f>B59</f>
        <v>くらしが苦しくなったと感じる理由</v>
      </c>
      <c r="C90" s="7"/>
      <c r="D90" s="80" t="s">
        <v>185</v>
      </c>
      <c r="E90" s="7"/>
      <c r="F90" s="7"/>
      <c r="G90" s="7"/>
      <c r="H90" s="8" t="s">
        <v>1</v>
      </c>
      <c r="I90" s="7"/>
      <c r="J90" s="7"/>
      <c r="K90" s="7"/>
      <c r="L90" s="7"/>
      <c r="M90" s="7"/>
      <c r="N90" s="7"/>
      <c r="O90" s="7"/>
      <c r="P90" s="7"/>
    </row>
    <row r="91" spans="1:21" ht="86.4" x14ac:dyDescent="0.2">
      <c r="A91" s="10" t="s">
        <v>29</v>
      </c>
      <c r="B91" s="12" t="str">
        <f>B60</f>
        <v>調査数</v>
      </c>
      <c r="C91" s="13" t="str">
        <f>C60</f>
        <v>給料等の収入が増えない、または減った</v>
      </c>
      <c r="D91" s="14" t="str">
        <f t="shared" ref="D91:K91" si="48">D60</f>
        <v>食品や日用品、光熱費などの
物価上昇による支出が増えた</v>
      </c>
      <c r="E91" s="14" t="str">
        <f t="shared" si="48"/>
        <v>医療・介護費の支出が増えた</v>
      </c>
      <c r="F91" s="14" t="str">
        <f t="shared" si="48"/>
        <v>保育・教育費の支出が増えた</v>
      </c>
      <c r="G91" s="14" t="str">
        <f t="shared" si="48"/>
        <v>税金の支出が増えた</v>
      </c>
      <c r="H91" s="14" t="str">
        <f t="shared" si="48"/>
        <v>各種保険料などの支出が増えた</v>
      </c>
      <c r="I91" s="14" t="str">
        <f t="shared" si="48"/>
        <v>その他</v>
      </c>
      <c r="J91" s="14" t="str">
        <f t="shared" si="48"/>
        <v>わからない</v>
      </c>
      <c r="K91" s="16" t="str">
        <f t="shared" si="48"/>
        <v>無回答</v>
      </c>
      <c r="L91" s="5" t="s">
        <v>116</v>
      </c>
      <c r="M91" s="182"/>
    </row>
    <row r="92" spans="1:21" x14ac:dyDescent="0.2">
      <c r="A92" s="280" t="str">
        <f>A77</f>
        <v>全体（n = 976 ）　</v>
      </c>
      <c r="B92" s="32">
        <v>976</v>
      </c>
      <c r="C92" s="29">
        <v>478</v>
      </c>
      <c r="D92" s="30">
        <v>911</v>
      </c>
      <c r="E92" s="30">
        <v>309</v>
      </c>
      <c r="F92" s="30">
        <v>99</v>
      </c>
      <c r="G92" s="30">
        <v>219</v>
      </c>
      <c r="H92" s="30">
        <v>180</v>
      </c>
      <c r="I92" s="30">
        <v>36</v>
      </c>
      <c r="J92" s="30">
        <v>0</v>
      </c>
      <c r="K92" s="31">
        <v>12</v>
      </c>
      <c r="L92" s="5">
        <f>SUM($C92:K92)</f>
        <v>2244</v>
      </c>
      <c r="M92" s="154"/>
    </row>
    <row r="93" spans="1:21" x14ac:dyDescent="0.2">
      <c r="A93" s="281"/>
      <c r="B93" s="33">
        <v>100</v>
      </c>
      <c r="C93" s="18">
        <v>49</v>
      </c>
      <c r="D93" s="185">
        <v>93.3</v>
      </c>
      <c r="E93" s="185">
        <v>31.7</v>
      </c>
      <c r="F93" s="185">
        <v>10.1</v>
      </c>
      <c r="G93" s="185">
        <v>22.4</v>
      </c>
      <c r="H93" s="185">
        <v>18.399999999999999</v>
      </c>
      <c r="I93" s="185">
        <v>3.7</v>
      </c>
      <c r="J93" s="185">
        <v>0</v>
      </c>
      <c r="K93" s="186">
        <v>1.2</v>
      </c>
      <c r="L93" s="179"/>
    </row>
    <row r="94" spans="1:21" ht="13.5" customHeight="1" x14ac:dyDescent="0.2">
      <c r="A94" s="260" t="str">
        <f>"自営業（n = "&amp;TEXT(B94,"#,###")&amp;" ）　"</f>
        <v>自営業（n = 74 ）　</v>
      </c>
      <c r="B94" s="32">
        <v>74</v>
      </c>
      <c r="C94" s="26">
        <v>39</v>
      </c>
      <c r="D94" s="27">
        <v>67</v>
      </c>
      <c r="E94" s="27">
        <v>24</v>
      </c>
      <c r="F94" s="27">
        <v>4</v>
      </c>
      <c r="G94" s="27">
        <v>19</v>
      </c>
      <c r="H94" s="27">
        <v>19</v>
      </c>
      <c r="I94" s="27">
        <v>0</v>
      </c>
      <c r="J94" s="27">
        <v>0</v>
      </c>
      <c r="K94" s="28">
        <v>0</v>
      </c>
      <c r="L94" s="5">
        <f>SUM($C94:K94)</f>
        <v>172</v>
      </c>
      <c r="M94" t="str">
        <f>" 自営業（N = "&amp;TEXT(L94,"#,###")&amp;" : n = "&amp;TEXT($B$94,"#,###")&amp;"）"</f>
        <v xml:space="preserve"> 自営業（N = 172 : n = 74）</v>
      </c>
    </row>
    <row r="95" spans="1:21" x14ac:dyDescent="0.2">
      <c r="A95" s="261"/>
      <c r="B95" s="18">
        <v>100</v>
      </c>
      <c r="C95" s="18">
        <v>52.7</v>
      </c>
      <c r="D95" s="185">
        <v>90.5</v>
      </c>
      <c r="E95" s="185">
        <v>32.4</v>
      </c>
      <c r="F95" s="185">
        <v>5.4</v>
      </c>
      <c r="G95" s="185">
        <v>25.7</v>
      </c>
      <c r="H95" s="185">
        <v>25.7</v>
      </c>
      <c r="I95" s="185">
        <v>0</v>
      </c>
      <c r="J95" s="185">
        <v>0</v>
      </c>
      <c r="K95" s="186">
        <v>0</v>
      </c>
      <c r="L95" s="179"/>
    </row>
    <row r="96" spans="1:21" ht="13.5" customHeight="1" x14ac:dyDescent="0.2">
      <c r="A96" s="260" t="str">
        <f>"自由業(※1)（n = "&amp;TEXT(B96,"#,###")&amp;" ）　"</f>
        <v>自由業(※1)（n = 12 ）　</v>
      </c>
      <c r="B96" s="32">
        <v>12</v>
      </c>
      <c r="C96" s="26">
        <v>9</v>
      </c>
      <c r="D96" s="27">
        <v>12</v>
      </c>
      <c r="E96" s="27">
        <v>3</v>
      </c>
      <c r="F96" s="27">
        <v>0</v>
      </c>
      <c r="G96" s="27">
        <v>4</v>
      </c>
      <c r="H96" s="27">
        <v>2</v>
      </c>
      <c r="I96" s="27">
        <v>0</v>
      </c>
      <c r="J96" s="27">
        <v>0</v>
      </c>
      <c r="K96" s="28">
        <v>0</v>
      </c>
      <c r="L96" s="5">
        <f>SUM($C96:K96)</f>
        <v>30</v>
      </c>
      <c r="M96" t="str">
        <f>" 自由業（N = "&amp;TEXT(L96,"#,###")&amp;" : n = "&amp;TEXT($B$96,"#,###")&amp;"）"</f>
        <v xml:space="preserve"> 自由業（N = 30 : n = 12）</v>
      </c>
    </row>
    <row r="97" spans="1:14" x14ac:dyDescent="0.2">
      <c r="A97" s="261"/>
      <c r="B97" s="18">
        <v>100</v>
      </c>
      <c r="C97" s="18">
        <v>75</v>
      </c>
      <c r="D97" s="185">
        <v>100</v>
      </c>
      <c r="E97" s="185">
        <v>25</v>
      </c>
      <c r="F97" s="185">
        <v>0</v>
      </c>
      <c r="G97" s="185">
        <v>33.299999999999997</v>
      </c>
      <c r="H97" s="185">
        <v>16.7</v>
      </c>
      <c r="I97" s="185">
        <v>0</v>
      </c>
      <c r="J97" s="185">
        <v>0</v>
      </c>
      <c r="K97" s="186">
        <v>0</v>
      </c>
      <c r="L97" s="179"/>
    </row>
    <row r="98" spans="1:14" ht="13.5" customHeight="1" x14ac:dyDescent="0.2">
      <c r="A98" s="260" t="str">
        <f>"会社・団体役員（n = "&amp;TEXT(B98,"#,###")&amp;" ）　"</f>
        <v>会社・団体役員（n = 78 ）　</v>
      </c>
      <c r="B98" s="32">
        <v>78</v>
      </c>
      <c r="C98" s="26">
        <v>37</v>
      </c>
      <c r="D98" s="27">
        <v>74</v>
      </c>
      <c r="E98" s="27">
        <v>19</v>
      </c>
      <c r="F98" s="27">
        <v>13</v>
      </c>
      <c r="G98" s="27">
        <v>26</v>
      </c>
      <c r="H98" s="27">
        <v>15</v>
      </c>
      <c r="I98" s="27">
        <v>3</v>
      </c>
      <c r="J98" s="27">
        <v>0</v>
      </c>
      <c r="K98" s="28">
        <v>1</v>
      </c>
      <c r="L98" s="5">
        <f>SUM($C98:K98)</f>
        <v>188</v>
      </c>
      <c r="M98" t="str">
        <f>" 会社・団体役員（N = "&amp;TEXT(L98,"#,###")&amp;" : n = "&amp;TEXT($B$98,"#,###")&amp;"）"</f>
        <v xml:space="preserve"> 会社・団体役員（N = 188 : n = 78）</v>
      </c>
    </row>
    <row r="99" spans="1:14" x14ac:dyDescent="0.2">
      <c r="A99" s="261"/>
      <c r="B99" s="18">
        <v>100</v>
      </c>
      <c r="C99" s="18">
        <v>47.4</v>
      </c>
      <c r="D99" s="185">
        <v>94.9</v>
      </c>
      <c r="E99" s="185">
        <v>24.4</v>
      </c>
      <c r="F99" s="185">
        <v>16.7</v>
      </c>
      <c r="G99" s="185">
        <v>33.299999999999997</v>
      </c>
      <c r="H99" s="185">
        <v>19.2</v>
      </c>
      <c r="I99" s="185">
        <v>3.8</v>
      </c>
      <c r="J99" s="185">
        <v>0</v>
      </c>
      <c r="K99" s="186">
        <v>1.3</v>
      </c>
      <c r="L99" s="179"/>
    </row>
    <row r="100" spans="1:14" ht="13.5" customHeight="1" x14ac:dyDescent="0.2">
      <c r="A100" s="260" t="str">
        <f>"正規の従業員・職員（n = "&amp;TEXT(B100,"#,###")&amp;" ）　"</f>
        <v>正規の従業員・職員（n = 222 ）　</v>
      </c>
      <c r="B100" s="32">
        <v>222</v>
      </c>
      <c r="C100" s="26">
        <v>142</v>
      </c>
      <c r="D100" s="27">
        <v>213</v>
      </c>
      <c r="E100" s="27">
        <v>45</v>
      </c>
      <c r="F100" s="27">
        <v>45</v>
      </c>
      <c r="G100" s="27">
        <v>53</v>
      </c>
      <c r="H100" s="27">
        <v>37</v>
      </c>
      <c r="I100" s="27">
        <v>5</v>
      </c>
      <c r="J100" s="27">
        <v>0</v>
      </c>
      <c r="K100" s="28">
        <v>1</v>
      </c>
      <c r="L100" s="5">
        <f>SUM($C100:K100)</f>
        <v>541</v>
      </c>
      <c r="M100" t="str">
        <f>" 正規の従業員・職員（N = "&amp;TEXT(L100,"#,###")&amp;" : n = "&amp;TEXT($B$100,"#,###")&amp;"）"</f>
        <v xml:space="preserve"> 正規の従業員・職員（N = 541 : n = 222）</v>
      </c>
    </row>
    <row r="101" spans="1:14" x14ac:dyDescent="0.2">
      <c r="A101" s="261"/>
      <c r="B101" s="18">
        <v>100</v>
      </c>
      <c r="C101" s="18">
        <v>64</v>
      </c>
      <c r="D101" s="185">
        <v>95.9</v>
      </c>
      <c r="E101" s="185">
        <v>20.3</v>
      </c>
      <c r="F101" s="185">
        <v>20.3</v>
      </c>
      <c r="G101" s="185">
        <v>23.9</v>
      </c>
      <c r="H101" s="185">
        <v>16.7</v>
      </c>
      <c r="I101" s="185">
        <v>2.2999999999999998</v>
      </c>
      <c r="J101" s="185">
        <v>0</v>
      </c>
      <c r="K101" s="186">
        <v>0.5</v>
      </c>
      <c r="L101" s="179"/>
    </row>
    <row r="102" spans="1:14" ht="13.5" customHeight="1" x14ac:dyDescent="0.2">
      <c r="A102" s="260" t="str">
        <f>"パートタイム・アルバイト・派遣（n = "&amp;TEXT(B102,"#,###")&amp;" ）　"</f>
        <v>パートタイム・アルバイト・派遣（n = 198 ）　</v>
      </c>
      <c r="B102" s="32">
        <v>198</v>
      </c>
      <c r="C102" s="26">
        <v>121</v>
      </c>
      <c r="D102" s="27">
        <v>185</v>
      </c>
      <c r="E102" s="27">
        <v>49</v>
      </c>
      <c r="F102" s="27">
        <v>25</v>
      </c>
      <c r="G102" s="27">
        <v>47</v>
      </c>
      <c r="H102" s="27">
        <v>25</v>
      </c>
      <c r="I102" s="27">
        <v>4</v>
      </c>
      <c r="J102" s="27">
        <v>0</v>
      </c>
      <c r="K102" s="28">
        <v>6</v>
      </c>
      <c r="L102" s="5">
        <f>SUM($C102:K102)</f>
        <v>462</v>
      </c>
      <c r="M102" t="str">
        <f>" パートタイム・アルバイト・派遣（N = "&amp;TEXT(L102,"#,###")&amp;" : n = "&amp;TEXT($B$102,"#,###")&amp;"）"</f>
        <v xml:space="preserve"> パートタイム・アルバイト・派遣（N = 462 : n = 198）</v>
      </c>
    </row>
    <row r="103" spans="1:14" x14ac:dyDescent="0.2">
      <c r="A103" s="261"/>
      <c r="B103" s="18">
        <v>100</v>
      </c>
      <c r="C103" s="18">
        <v>61.1</v>
      </c>
      <c r="D103" s="185">
        <v>93.4</v>
      </c>
      <c r="E103" s="185">
        <v>24.7</v>
      </c>
      <c r="F103" s="185">
        <v>12.6</v>
      </c>
      <c r="G103" s="185">
        <v>23.7</v>
      </c>
      <c r="H103" s="185">
        <v>12.6</v>
      </c>
      <c r="I103" s="185">
        <v>2</v>
      </c>
      <c r="J103" s="185">
        <v>0</v>
      </c>
      <c r="K103" s="186">
        <v>3</v>
      </c>
      <c r="L103" s="179"/>
    </row>
    <row r="104" spans="1:14" ht="13.5" customHeight="1" x14ac:dyDescent="0.2">
      <c r="A104" s="260" t="str">
        <f>"学生（n = "&amp;TEXT(B104,"#,###")&amp;" ）　"</f>
        <v>学生（n = 9 ）　</v>
      </c>
      <c r="B104" s="32">
        <v>9</v>
      </c>
      <c r="C104" s="26">
        <v>5</v>
      </c>
      <c r="D104" s="27">
        <v>7</v>
      </c>
      <c r="E104" s="27">
        <v>0</v>
      </c>
      <c r="F104" s="27">
        <v>3</v>
      </c>
      <c r="G104" s="27">
        <v>3</v>
      </c>
      <c r="H104" s="27">
        <v>1</v>
      </c>
      <c r="I104" s="27">
        <v>3</v>
      </c>
      <c r="J104" s="27">
        <v>0</v>
      </c>
      <c r="K104" s="28">
        <v>0</v>
      </c>
      <c r="L104" s="5">
        <f>SUM($C104:K104)</f>
        <v>22</v>
      </c>
      <c r="M104" t="str">
        <f>" 学生（N = "&amp;TEXT(L104,"#,###")&amp;" : n = "&amp;TEXT($B$104,"#,###")&amp;"）"</f>
        <v xml:space="preserve"> 学生（N = 22 : n = 9）</v>
      </c>
    </row>
    <row r="105" spans="1:14" x14ac:dyDescent="0.2">
      <c r="A105" s="261"/>
      <c r="B105" s="18">
        <v>100</v>
      </c>
      <c r="C105" s="18">
        <v>55.6</v>
      </c>
      <c r="D105" s="185">
        <v>77.8</v>
      </c>
      <c r="E105" s="185">
        <v>0</v>
      </c>
      <c r="F105" s="185">
        <v>33.299999999999997</v>
      </c>
      <c r="G105" s="185">
        <v>33.299999999999997</v>
      </c>
      <c r="H105" s="185">
        <v>11.1</v>
      </c>
      <c r="I105" s="185">
        <v>33.299999999999997</v>
      </c>
      <c r="J105" s="185">
        <v>0</v>
      </c>
      <c r="K105" s="186">
        <v>0</v>
      </c>
      <c r="L105" s="179"/>
    </row>
    <row r="106" spans="1:14" ht="13.5" customHeight="1" x14ac:dyDescent="0.2">
      <c r="A106" s="260" t="str">
        <f>"家事従事（n = "&amp;TEXT(B106,"#,###")&amp;" ）　"</f>
        <v>家事従事（n = 95 ）　</v>
      </c>
      <c r="B106" s="32">
        <v>95</v>
      </c>
      <c r="C106" s="26">
        <v>40</v>
      </c>
      <c r="D106" s="27">
        <v>86</v>
      </c>
      <c r="E106" s="27">
        <v>43</v>
      </c>
      <c r="F106" s="27">
        <v>3</v>
      </c>
      <c r="G106" s="27">
        <v>13</v>
      </c>
      <c r="H106" s="27">
        <v>13</v>
      </c>
      <c r="I106" s="27">
        <v>6</v>
      </c>
      <c r="J106" s="27">
        <v>0</v>
      </c>
      <c r="K106" s="28">
        <v>2</v>
      </c>
      <c r="L106" s="5">
        <f>SUM($C106:K106)</f>
        <v>206</v>
      </c>
      <c r="M106" t="str">
        <f>" 家事従事（N = "&amp;TEXT(L106,"#,###")&amp;" : n = "&amp;TEXT($B$106,"#,###")&amp;"）"</f>
        <v xml:space="preserve"> 家事従事（N = 206 : n = 95）</v>
      </c>
    </row>
    <row r="107" spans="1:14" x14ac:dyDescent="0.2">
      <c r="A107" s="261"/>
      <c r="B107" s="18">
        <v>100</v>
      </c>
      <c r="C107" s="18">
        <v>42.1</v>
      </c>
      <c r="D107" s="185">
        <v>90.5</v>
      </c>
      <c r="E107" s="185">
        <v>45.3</v>
      </c>
      <c r="F107" s="185">
        <v>3.2</v>
      </c>
      <c r="G107" s="185">
        <v>13.7</v>
      </c>
      <c r="H107" s="185">
        <v>13.7</v>
      </c>
      <c r="I107" s="185">
        <v>6.3</v>
      </c>
      <c r="J107" s="185">
        <v>0</v>
      </c>
      <c r="K107" s="186">
        <v>2.1</v>
      </c>
      <c r="L107" s="179"/>
    </row>
    <row r="108" spans="1:14" ht="13.5" customHeight="1" x14ac:dyDescent="0.2">
      <c r="A108" s="260" t="str">
        <f>"無職（n = "&amp;TEXT(B108,"#,###")&amp;" ）　"</f>
        <v>無職（n = 248 ）　</v>
      </c>
      <c r="B108" s="32">
        <v>248</v>
      </c>
      <c r="C108" s="26">
        <v>65</v>
      </c>
      <c r="D108" s="27">
        <v>231</v>
      </c>
      <c r="E108" s="27">
        <v>113</v>
      </c>
      <c r="F108" s="27">
        <v>4</v>
      </c>
      <c r="G108" s="27">
        <v>40</v>
      </c>
      <c r="H108" s="27">
        <v>60</v>
      </c>
      <c r="I108" s="27">
        <v>13</v>
      </c>
      <c r="J108" s="27">
        <v>0</v>
      </c>
      <c r="K108" s="28">
        <v>1</v>
      </c>
      <c r="L108" s="5">
        <f>SUM($C108:K108)</f>
        <v>527</v>
      </c>
      <c r="M108" t="str">
        <f>" 無職（N = "&amp;TEXT(L108,"#,###")&amp;" : n = "&amp;TEXT($B$108,"#,###")&amp;"）"</f>
        <v xml:space="preserve"> 無職（N = 527 : n = 248）</v>
      </c>
    </row>
    <row r="109" spans="1:14" x14ac:dyDescent="0.2">
      <c r="A109" s="261"/>
      <c r="B109" s="18">
        <v>100</v>
      </c>
      <c r="C109" s="18">
        <v>26.2</v>
      </c>
      <c r="D109" s="185">
        <v>93.1</v>
      </c>
      <c r="E109" s="185">
        <v>45.6</v>
      </c>
      <c r="F109" s="185">
        <v>1.6</v>
      </c>
      <c r="G109" s="185">
        <v>16.100000000000001</v>
      </c>
      <c r="H109" s="185">
        <v>24.2</v>
      </c>
      <c r="I109" s="185">
        <v>5.2</v>
      </c>
      <c r="J109" s="185">
        <v>0</v>
      </c>
      <c r="K109" s="186">
        <v>0.4</v>
      </c>
      <c r="L109" s="179"/>
    </row>
    <row r="110" spans="1:14" ht="13.5" customHeight="1" x14ac:dyDescent="0.2">
      <c r="A110" s="260" t="str">
        <f>"その他（n = "&amp;TEXT(B110,"#,###")&amp;" ）　"</f>
        <v>その他（n = 21 ）　</v>
      </c>
      <c r="B110" s="32">
        <v>21</v>
      </c>
      <c r="C110" s="26">
        <v>14</v>
      </c>
      <c r="D110" s="27">
        <v>19</v>
      </c>
      <c r="E110" s="27">
        <v>4</v>
      </c>
      <c r="F110" s="27">
        <v>2</v>
      </c>
      <c r="G110" s="27">
        <v>8</v>
      </c>
      <c r="H110" s="27">
        <v>3</v>
      </c>
      <c r="I110" s="27">
        <v>1</v>
      </c>
      <c r="J110" s="27">
        <v>0</v>
      </c>
      <c r="K110" s="28">
        <v>0</v>
      </c>
      <c r="L110" s="5">
        <f>SUM($C110:K110)</f>
        <v>51</v>
      </c>
      <c r="M110" t="str">
        <f>" その他（N = "&amp;TEXT(L110,"#,###")&amp;" : n = "&amp;TEXT($B$110,"#,###")&amp;"）"</f>
        <v xml:space="preserve"> その他（N = 51 : n = 21）</v>
      </c>
      <c r="N110" s="154"/>
    </row>
    <row r="111" spans="1:14" x14ac:dyDescent="0.2">
      <c r="A111" s="261"/>
      <c r="B111" s="18">
        <v>100</v>
      </c>
      <c r="C111" s="18">
        <v>66.7</v>
      </c>
      <c r="D111" s="185">
        <v>90.5</v>
      </c>
      <c r="E111" s="185">
        <v>19</v>
      </c>
      <c r="F111" s="185">
        <v>9.5</v>
      </c>
      <c r="G111" s="185">
        <v>38.1</v>
      </c>
      <c r="H111" s="185">
        <v>14.3</v>
      </c>
      <c r="I111" s="185">
        <v>4.8</v>
      </c>
      <c r="J111" s="185">
        <v>0</v>
      </c>
      <c r="K111" s="186">
        <v>0</v>
      </c>
      <c r="L111" s="92"/>
      <c r="M111" t="str">
        <f>" その他（N = "&amp;TEXT(L153,"#,###")&amp;" : n = "&amp;TEXT($B$153,"#,###")&amp;"）"</f>
        <v xml:space="preserve"> その他（N = 103 : n = 42）</v>
      </c>
    </row>
    <row r="112" spans="1:14" x14ac:dyDescent="0.2">
      <c r="A112" s="174"/>
      <c r="B112" s="20"/>
      <c r="C112" s="160">
        <f>_xlfn.RANK.EQ(C93,$C$93:$H$93,0)</f>
        <v>2</v>
      </c>
      <c r="D112" s="160">
        <f t="shared" ref="D112:H112" si="49">_xlfn.RANK.EQ(D93,$C$93:$H$93,0)</f>
        <v>1</v>
      </c>
      <c r="E112" s="160">
        <f t="shared" si="49"/>
        <v>3</v>
      </c>
      <c r="F112" s="160">
        <f t="shared" si="49"/>
        <v>6</v>
      </c>
      <c r="G112" s="160">
        <f t="shared" si="49"/>
        <v>4</v>
      </c>
      <c r="H112" s="160">
        <f t="shared" si="49"/>
        <v>5</v>
      </c>
      <c r="I112" s="25">
        <v>7</v>
      </c>
      <c r="J112" s="25">
        <v>8</v>
      </c>
      <c r="K112" s="25">
        <v>9</v>
      </c>
    </row>
    <row r="113" spans="1:13" x14ac:dyDescent="0.2">
      <c r="A113" s="24" t="s">
        <v>2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</row>
    <row r="114" spans="1:13" x14ac:dyDescent="0.2">
      <c r="A114" s="6" t="s">
        <v>4</v>
      </c>
      <c r="B114" s="4"/>
      <c r="C114" s="25">
        <v>1</v>
      </c>
      <c r="D114" s="25">
        <v>2</v>
      </c>
      <c r="E114" s="25">
        <v>3</v>
      </c>
      <c r="F114" s="25">
        <v>4</v>
      </c>
      <c r="G114" s="25">
        <v>5</v>
      </c>
      <c r="H114" s="25">
        <v>6</v>
      </c>
      <c r="I114" s="25">
        <v>7</v>
      </c>
      <c r="J114" s="25">
        <v>8</v>
      </c>
      <c r="K114" s="25">
        <v>9</v>
      </c>
    </row>
    <row r="115" spans="1:13" ht="86.4" x14ac:dyDescent="0.2">
      <c r="A115" s="10" t="str">
        <f>A91</f>
        <v>【職業別】</v>
      </c>
      <c r="B115" s="12" t="str">
        <f>B76</f>
        <v>調査数</v>
      </c>
      <c r="C115" s="48" t="s">
        <v>111</v>
      </c>
      <c r="D115" s="93" t="s">
        <v>110</v>
      </c>
      <c r="E115" s="49" t="s">
        <v>112</v>
      </c>
      <c r="F115" s="49" t="s">
        <v>114</v>
      </c>
      <c r="G115" s="49" t="s">
        <v>115</v>
      </c>
      <c r="H115" s="49" t="s">
        <v>113</v>
      </c>
      <c r="I115" s="49" t="s">
        <v>100</v>
      </c>
      <c r="J115" s="49" t="s">
        <v>23</v>
      </c>
      <c r="K115" s="51" t="s">
        <v>0</v>
      </c>
      <c r="M115" s="178">
        <v>1</v>
      </c>
    </row>
    <row r="116" spans="1:13" x14ac:dyDescent="0.2">
      <c r="A116" s="280" t="str">
        <f>A92</f>
        <v>全体（n = 976 ）　</v>
      </c>
      <c r="B116" s="101">
        <f>B92</f>
        <v>976</v>
      </c>
      <c r="C116" s="109">
        <v>911</v>
      </c>
      <c r="D116" s="110">
        <v>478</v>
      </c>
      <c r="E116" s="110">
        <v>309</v>
      </c>
      <c r="F116" s="110">
        <v>219</v>
      </c>
      <c r="G116" s="110">
        <v>180</v>
      </c>
      <c r="H116" s="110">
        <v>99</v>
      </c>
      <c r="I116" s="110">
        <v>36</v>
      </c>
      <c r="J116" s="110">
        <v>0</v>
      </c>
      <c r="K116" s="112">
        <v>12</v>
      </c>
      <c r="L116" s="154"/>
      <c r="M116" s="178">
        <v>2</v>
      </c>
    </row>
    <row r="117" spans="1:13" x14ac:dyDescent="0.2">
      <c r="A117" s="281"/>
      <c r="B117" s="181">
        <f t="shared" ref="B117:B135" si="50">B93</f>
        <v>100</v>
      </c>
      <c r="C117" s="113">
        <v>93.3</v>
      </c>
      <c r="D117" s="114">
        <v>49</v>
      </c>
      <c r="E117" s="114">
        <v>31.7</v>
      </c>
      <c r="F117" s="114">
        <v>22.4</v>
      </c>
      <c r="G117" s="114">
        <v>18.399999999999999</v>
      </c>
      <c r="H117" s="114">
        <v>10.1</v>
      </c>
      <c r="I117" s="114">
        <v>3.7</v>
      </c>
      <c r="J117" s="114">
        <v>0</v>
      </c>
      <c r="K117" s="116">
        <v>1.2</v>
      </c>
      <c r="L117" s="154"/>
      <c r="M117" s="178">
        <v>3</v>
      </c>
    </row>
    <row r="118" spans="1:13" x14ac:dyDescent="0.2">
      <c r="A118" s="280" t="str">
        <f>A94</f>
        <v>自営業（n = 74 ）　</v>
      </c>
      <c r="B118" s="101">
        <f t="shared" si="50"/>
        <v>74</v>
      </c>
      <c r="C118" s="117">
        <v>67</v>
      </c>
      <c r="D118" s="118">
        <v>39</v>
      </c>
      <c r="E118" s="118">
        <v>24</v>
      </c>
      <c r="F118" s="118">
        <v>19</v>
      </c>
      <c r="G118" s="118">
        <v>19</v>
      </c>
      <c r="H118" s="118">
        <v>4</v>
      </c>
      <c r="I118" s="118">
        <v>0</v>
      </c>
      <c r="J118" s="118">
        <v>0</v>
      </c>
      <c r="K118" s="119">
        <v>0</v>
      </c>
      <c r="L118" s="154"/>
      <c r="M118" s="178">
        <v>4</v>
      </c>
    </row>
    <row r="119" spans="1:13" x14ac:dyDescent="0.2">
      <c r="A119" s="281"/>
      <c r="B119" s="181">
        <f t="shared" si="50"/>
        <v>100</v>
      </c>
      <c r="C119" s="113">
        <v>90.5</v>
      </c>
      <c r="D119" s="114">
        <v>52.7</v>
      </c>
      <c r="E119" s="114">
        <v>32.4</v>
      </c>
      <c r="F119" s="114">
        <v>25.7</v>
      </c>
      <c r="G119" s="114">
        <v>25.7</v>
      </c>
      <c r="H119" s="114">
        <v>5.4</v>
      </c>
      <c r="I119" s="114">
        <v>0</v>
      </c>
      <c r="J119" s="114">
        <v>0</v>
      </c>
      <c r="K119" s="116">
        <v>0</v>
      </c>
      <c r="L119" s="154"/>
      <c r="M119" s="178">
        <v>5</v>
      </c>
    </row>
    <row r="120" spans="1:13" x14ac:dyDescent="0.2">
      <c r="A120" s="280" t="str">
        <f>A96</f>
        <v>自由業(※1)（n = 12 ）　</v>
      </c>
      <c r="B120" s="101">
        <f t="shared" si="50"/>
        <v>12</v>
      </c>
      <c r="C120" s="117">
        <v>12</v>
      </c>
      <c r="D120" s="118">
        <v>9</v>
      </c>
      <c r="E120" s="118">
        <v>3</v>
      </c>
      <c r="F120" s="118">
        <v>4</v>
      </c>
      <c r="G120" s="118">
        <v>2</v>
      </c>
      <c r="H120" s="118">
        <v>0</v>
      </c>
      <c r="I120" s="118">
        <v>0</v>
      </c>
      <c r="J120" s="118">
        <v>0</v>
      </c>
      <c r="K120" s="119">
        <v>0</v>
      </c>
      <c r="L120" s="154"/>
      <c r="M120" s="178">
        <v>6</v>
      </c>
    </row>
    <row r="121" spans="1:13" x14ac:dyDescent="0.2">
      <c r="A121" s="281"/>
      <c r="B121" s="181">
        <f t="shared" si="50"/>
        <v>100</v>
      </c>
      <c r="C121" s="113">
        <v>100</v>
      </c>
      <c r="D121" s="114">
        <v>75</v>
      </c>
      <c r="E121" s="114">
        <v>25</v>
      </c>
      <c r="F121" s="114">
        <v>33.299999999999997</v>
      </c>
      <c r="G121" s="114">
        <v>16.7</v>
      </c>
      <c r="H121" s="114">
        <v>0</v>
      </c>
      <c r="I121" s="114">
        <v>0</v>
      </c>
      <c r="J121" s="114">
        <v>0</v>
      </c>
      <c r="K121" s="116">
        <v>0</v>
      </c>
      <c r="L121" s="154"/>
      <c r="M121" s="178">
        <v>7</v>
      </c>
    </row>
    <row r="122" spans="1:13" x14ac:dyDescent="0.2">
      <c r="A122" s="280" t="str">
        <f>A98</f>
        <v>会社・団体役員（n = 78 ）　</v>
      </c>
      <c r="B122" s="101">
        <f t="shared" si="50"/>
        <v>78</v>
      </c>
      <c r="C122" s="117">
        <v>74</v>
      </c>
      <c r="D122" s="118">
        <v>37</v>
      </c>
      <c r="E122" s="118">
        <v>19</v>
      </c>
      <c r="F122" s="118">
        <v>26</v>
      </c>
      <c r="G122" s="118">
        <v>15</v>
      </c>
      <c r="H122" s="118">
        <v>13</v>
      </c>
      <c r="I122" s="118">
        <v>3</v>
      </c>
      <c r="J122" s="118">
        <v>0</v>
      </c>
      <c r="K122" s="119">
        <v>1</v>
      </c>
      <c r="L122" s="154"/>
      <c r="M122" s="178">
        <v>8</v>
      </c>
    </row>
    <row r="123" spans="1:13" x14ac:dyDescent="0.2">
      <c r="A123" s="281"/>
      <c r="B123" s="181">
        <f t="shared" si="50"/>
        <v>100</v>
      </c>
      <c r="C123" s="113">
        <v>94.9</v>
      </c>
      <c r="D123" s="114">
        <v>47.4</v>
      </c>
      <c r="E123" s="114">
        <v>24.4</v>
      </c>
      <c r="F123" s="114">
        <v>33.299999999999997</v>
      </c>
      <c r="G123" s="114">
        <v>19.2</v>
      </c>
      <c r="H123" s="114">
        <v>16.7</v>
      </c>
      <c r="I123" s="114">
        <v>3.8</v>
      </c>
      <c r="J123" s="114">
        <v>0</v>
      </c>
      <c r="K123" s="116">
        <v>1.3</v>
      </c>
      <c r="L123" s="154"/>
      <c r="M123" s="178">
        <v>9</v>
      </c>
    </row>
    <row r="124" spans="1:13" x14ac:dyDescent="0.2">
      <c r="A124" s="284" t="str">
        <f>A100</f>
        <v>正規の従業員・職員（n = 222 ）　</v>
      </c>
      <c r="B124" s="101">
        <f t="shared" si="50"/>
        <v>222</v>
      </c>
      <c r="C124" s="117">
        <v>213</v>
      </c>
      <c r="D124" s="118">
        <v>142</v>
      </c>
      <c r="E124" s="118">
        <v>45</v>
      </c>
      <c r="F124" s="118">
        <v>53</v>
      </c>
      <c r="G124" s="118">
        <v>37</v>
      </c>
      <c r="H124" s="118">
        <v>45</v>
      </c>
      <c r="I124" s="118">
        <v>5</v>
      </c>
      <c r="J124" s="118">
        <v>0</v>
      </c>
      <c r="K124" s="119">
        <v>1</v>
      </c>
      <c r="L124" s="154"/>
      <c r="M124" s="178">
        <v>10</v>
      </c>
    </row>
    <row r="125" spans="1:13" x14ac:dyDescent="0.2">
      <c r="A125" s="285"/>
      <c r="B125" s="181">
        <f t="shared" si="50"/>
        <v>100</v>
      </c>
      <c r="C125" s="113">
        <v>95.9</v>
      </c>
      <c r="D125" s="114">
        <v>64</v>
      </c>
      <c r="E125" s="114">
        <v>20.3</v>
      </c>
      <c r="F125" s="114">
        <v>23.9</v>
      </c>
      <c r="G125" s="114">
        <v>16.7</v>
      </c>
      <c r="H125" s="114">
        <v>20.3</v>
      </c>
      <c r="I125" s="114">
        <v>2.2999999999999998</v>
      </c>
      <c r="J125" s="114">
        <v>0</v>
      </c>
      <c r="K125" s="116">
        <v>0.5</v>
      </c>
      <c r="L125" s="154"/>
      <c r="M125" s="178">
        <v>11</v>
      </c>
    </row>
    <row r="126" spans="1:13" x14ac:dyDescent="0.2">
      <c r="A126" s="282" t="str">
        <f>A102</f>
        <v>パートタイム・アルバイト・派遣（n = 198 ）　</v>
      </c>
      <c r="B126" s="101">
        <f t="shared" si="50"/>
        <v>198</v>
      </c>
      <c r="C126" s="117">
        <v>185</v>
      </c>
      <c r="D126" s="118">
        <v>121</v>
      </c>
      <c r="E126" s="118">
        <v>49</v>
      </c>
      <c r="F126" s="118">
        <v>47</v>
      </c>
      <c r="G126" s="118">
        <v>25</v>
      </c>
      <c r="H126" s="118">
        <v>25</v>
      </c>
      <c r="I126" s="118">
        <v>4</v>
      </c>
      <c r="J126" s="118">
        <v>0</v>
      </c>
      <c r="K126" s="119">
        <v>6</v>
      </c>
      <c r="L126" s="154"/>
      <c r="M126" s="178">
        <v>12</v>
      </c>
    </row>
    <row r="127" spans="1:13" x14ac:dyDescent="0.2">
      <c r="A127" s="283"/>
      <c r="B127" s="181">
        <f t="shared" si="50"/>
        <v>100</v>
      </c>
      <c r="C127" s="113">
        <v>93.4</v>
      </c>
      <c r="D127" s="114">
        <v>61.1</v>
      </c>
      <c r="E127" s="114">
        <v>24.7</v>
      </c>
      <c r="F127" s="114">
        <v>23.7</v>
      </c>
      <c r="G127" s="114">
        <v>12.6</v>
      </c>
      <c r="H127" s="114">
        <v>12.6</v>
      </c>
      <c r="I127" s="114">
        <v>2</v>
      </c>
      <c r="J127" s="114">
        <v>0</v>
      </c>
      <c r="K127" s="116">
        <v>3</v>
      </c>
      <c r="L127" s="154"/>
      <c r="M127" s="178">
        <v>13</v>
      </c>
    </row>
    <row r="128" spans="1:13" x14ac:dyDescent="0.2">
      <c r="A128" s="280" t="str">
        <f>A104</f>
        <v>学生（n = 9 ）　</v>
      </c>
      <c r="B128" s="101">
        <f t="shared" si="50"/>
        <v>9</v>
      </c>
      <c r="C128" s="117">
        <v>7</v>
      </c>
      <c r="D128" s="118">
        <v>5</v>
      </c>
      <c r="E128" s="118">
        <v>0</v>
      </c>
      <c r="F128" s="118">
        <v>3</v>
      </c>
      <c r="G128" s="118">
        <v>1</v>
      </c>
      <c r="H128" s="118">
        <v>3</v>
      </c>
      <c r="I128" s="118">
        <v>3</v>
      </c>
      <c r="J128" s="118">
        <v>0</v>
      </c>
      <c r="K128" s="119">
        <v>0</v>
      </c>
      <c r="L128" s="154"/>
      <c r="M128" s="178">
        <v>14</v>
      </c>
    </row>
    <row r="129" spans="1:21" x14ac:dyDescent="0.2">
      <c r="A129" s="281"/>
      <c r="B129" s="181">
        <f t="shared" si="50"/>
        <v>100</v>
      </c>
      <c r="C129" s="113">
        <v>77.8</v>
      </c>
      <c r="D129" s="114">
        <v>55.6</v>
      </c>
      <c r="E129" s="114">
        <v>0</v>
      </c>
      <c r="F129" s="114">
        <v>33.299999999999997</v>
      </c>
      <c r="G129" s="114">
        <v>11.1</v>
      </c>
      <c r="H129" s="114">
        <v>33.299999999999997</v>
      </c>
      <c r="I129" s="114">
        <v>33.299999999999997</v>
      </c>
      <c r="J129" s="114">
        <v>0</v>
      </c>
      <c r="K129" s="116">
        <v>0</v>
      </c>
      <c r="L129" s="154"/>
      <c r="M129" s="178">
        <v>15</v>
      </c>
    </row>
    <row r="130" spans="1:21" x14ac:dyDescent="0.2">
      <c r="A130" s="280" t="str">
        <f>A106</f>
        <v>家事従事（n = 95 ）　</v>
      </c>
      <c r="B130" s="101">
        <f t="shared" si="50"/>
        <v>95</v>
      </c>
      <c r="C130" s="117">
        <v>86</v>
      </c>
      <c r="D130" s="118">
        <v>40</v>
      </c>
      <c r="E130" s="118">
        <v>43</v>
      </c>
      <c r="F130" s="118">
        <v>13</v>
      </c>
      <c r="G130" s="118">
        <v>13</v>
      </c>
      <c r="H130" s="118">
        <v>3</v>
      </c>
      <c r="I130" s="118">
        <v>6</v>
      </c>
      <c r="J130" s="118">
        <v>0</v>
      </c>
      <c r="K130" s="119">
        <v>2</v>
      </c>
      <c r="L130" s="154"/>
      <c r="M130" s="178">
        <v>16</v>
      </c>
    </row>
    <row r="131" spans="1:21" x14ac:dyDescent="0.2">
      <c r="A131" s="281"/>
      <c r="B131" s="181">
        <f t="shared" si="50"/>
        <v>100</v>
      </c>
      <c r="C131" s="113">
        <v>90.5</v>
      </c>
      <c r="D131" s="114">
        <v>42.1</v>
      </c>
      <c r="E131" s="114">
        <v>45.3</v>
      </c>
      <c r="F131" s="114">
        <v>13.7</v>
      </c>
      <c r="G131" s="114">
        <v>13.7</v>
      </c>
      <c r="H131" s="114">
        <v>3.2</v>
      </c>
      <c r="I131" s="114">
        <v>6.3</v>
      </c>
      <c r="J131" s="114">
        <v>0</v>
      </c>
      <c r="K131" s="116">
        <v>2.1</v>
      </c>
      <c r="L131" s="154"/>
      <c r="M131" s="178">
        <v>17</v>
      </c>
    </row>
    <row r="132" spans="1:21" x14ac:dyDescent="0.2">
      <c r="A132" s="280" t="str">
        <f>A108</f>
        <v>無職（n = 248 ）　</v>
      </c>
      <c r="B132" s="101">
        <f t="shared" si="50"/>
        <v>248</v>
      </c>
      <c r="C132" s="117">
        <v>231</v>
      </c>
      <c r="D132" s="118">
        <v>65</v>
      </c>
      <c r="E132" s="118">
        <v>113</v>
      </c>
      <c r="F132" s="118">
        <v>40</v>
      </c>
      <c r="G132" s="118">
        <v>60</v>
      </c>
      <c r="H132" s="118">
        <v>4</v>
      </c>
      <c r="I132" s="118">
        <v>13</v>
      </c>
      <c r="J132" s="118">
        <v>0</v>
      </c>
      <c r="K132" s="119">
        <v>1</v>
      </c>
      <c r="L132" s="154"/>
      <c r="M132" s="178">
        <v>18</v>
      </c>
    </row>
    <row r="133" spans="1:21" x14ac:dyDescent="0.2">
      <c r="A133" s="281"/>
      <c r="B133" s="181">
        <f t="shared" si="50"/>
        <v>100</v>
      </c>
      <c r="C133" s="113">
        <v>93.1</v>
      </c>
      <c r="D133" s="114">
        <v>26.2</v>
      </c>
      <c r="E133" s="114">
        <v>45.6</v>
      </c>
      <c r="F133" s="114">
        <v>16.100000000000001</v>
      </c>
      <c r="G133" s="114">
        <v>24.2</v>
      </c>
      <c r="H133" s="114">
        <v>1.6</v>
      </c>
      <c r="I133" s="114">
        <v>5.2</v>
      </c>
      <c r="J133" s="114">
        <v>0</v>
      </c>
      <c r="K133" s="116">
        <v>0.4</v>
      </c>
      <c r="L133" s="154"/>
      <c r="M133" s="178">
        <v>19</v>
      </c>
    </row>
    <row r="134" spans="1:21" x14ac:dyDescent="0.2">
      <c r="A134" s="280" t="str">
        <f>A110</f>
        <v>その他（n = 21 ）　</v>
      </c>
      <c r="B134" s="101">
        <f t="shared" si="50"/>
        <v>21</v>
      </c>
      <c r="C134" s="117">
        <v>19</v>
      </c>
      <c r="D134" s="118">
        <v>14</v>
      </c>
      <c r="E134" s="118">
        <v>4</v>
      </c>
      <c r="F134" s="118">
        <v>8</v>
      </c>
      <c r="G134" s="118">
        <v>3</v>
      </c>
      <c r="H134" s="118">
        <v>2</v>
      </c>
      <c r="I134" s="118">
        <v>1</v>
      </c>
      <c r="J134" s="118">
        <v>0</v>
      </c>
      <c r="K134" s="119">
        <v>0</v>
      </c>
      <c r="L134" s="154"/>
      <c r="M134" s="178">
        <v>20</v>
      </c>
    </row>
    <row r="135" spans="1:21" x14ac:dyDescent="0.2">
      <c r="A135" s="281"/>
      <c r="B135" s="181">
        <f t="shared" si="50"/>
        <v>100</v>
      </c>
      <c r="C135" s="113">
        <v>90.5</v>
      </c>
      <c r="D135" s="114">
        <v>66.7</v>
      </c>
      <c r="E135" s="114">
        <v>19</v>
      </c>
      <c r="F135" s="114">
        <v>38.1</v>
      </c>
      <c r="G135" s="114">
        <v>14.3</v>
      </c>
      <c r="H135" s="114">
        <v>9.5</v>
      </c>
      <c r="I135" s="114">
        <v>4.8</v>
      </c>
      <c r="J135" s="114">
        <v>0</v>
      </c>
      <c r="K135" s="116">
        <v>0</v>
      </c>
      <c r="L135" s="154"/>
      <c r="M135" s="178">
        <v>21</v>
      </c>
    </row>
    <row r="137" spans="1:21" ht="12.75" customHeight="1" x14ac:dyDescent="0.2">
      <c r="A137" s="34" t="s">
        <v>61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M137" s="38"/>
      <c r="N137" s="25">
        <v>1</v>
      </c>
      <c r="O137" s="25">
        <v>2</v>
      </c>
      <c r="P137" s="25">
        <v>3</v>
      </c>
      <c r="Q137" s="25">
        <v>4</v>
      </c>
      <c r="R137" s="25">
        <v>5</v>
      </c>
      <c r="S137" s="25">
        <v>6</v>
      </c>
      <c r="T137" s="25">
        <v>7</v>
      </c>
      <c r="U137" s="25">
        <v>8</v>
      </c>
    </row>
    <row r="138" spans="1:21" ht="67.5" customHeight="1" x14ac:dyDescent="0.2">
      <c r="A138" s="10" t="str">
        <f>A115</f>
        <v>【職業別】</v>
      </c>
      <c r="B138" s="47" t="str">
        <f>B115</f>
        <v>調査数</v>
      </c>
      <c r="C138" s="48" t="str">
        <f>C$12</f>
        <v>食品や日用品、光熱費などの
物価上昇による支出が増えた</v>
      </c>
      <c r="D138" s="49" t="str">
        <f t="shared" ref="D138:K138" si="51">D$12</f>
        <v>給料等の収入が増えない、または減った</v>
      </c>
      <c r="E138" s="49" t="str">
        <f t="shared" si="51"/>
        <v>医療・介護費の支出が増えた</v>
      </c>
      <c r="F138" s="49" t="str">
        <f t="shared" si="51"/>
        <v>税金の支出が増えた</v>
      </c>
      <c r="G138" s="49" t="str">
        <f t="shared" si="51"/>
        <v>各種保険料などの支出が増えた</v>
      </c>
      <c r="H138" s="49" t="str">
        <f t="shared" si="51"/>
        <v>保育・教育費の支出が増えた</v>
      </c>
      <c r="I138" s="49" t="str">
        <f t="shared" si="51"/>
        <v>その他</v>
      </c>
      <c r="J138" s="49" t="str">
        <f t="shared" si="51"/>
        <v>わからない</v>
      </c>
      <c r="K138" s="51" t="str">
        <f t="shared" si="51"/>
        <v>無回答</v>
      </c>
      <c r="L138" s="37" t="s">
        <v>32</v>
      </c>
      <c r="M138" s="10" t="str">
        <f>A138</f>
        <v>【職業別】</v>
      </c>
      <c r="N138" s="48" t="str">
        <f>C$12</f>
        <v>食品や日用品、光熱費などの
物価上昇による支出が増えた</v>
      </c>
      <c r="O138" s="49" t="str">
        <f t="shared" ref="O138" si="52">D$12</f>
        <v>給料等の収入が増えない、または減った</v>
      </c>
      <c r="P138" s="49" t="str">
        <f t="shared" ref="P138" si="53">E$12</f>
        <v>医療・介護費の支出が増えた</v>
      </c>
      <c r="Q138" s="49" t="str">
        <f t="shared" ref="Q138" si="54">F$12</f>
        <v>税金の支出が増えた</v>
      </c>
      <c r="R138" s="49" t="str">
        <f t="shared" ref="R138" si="55">G$12</f>
        <v>各種保険料などの支出が増えた</v>
      </c>
      <c r="S138" s="49" t="str">
        <f t="shared" ref="S138" si="56">H$12</f>
        <v>保育・教育費の支出が増えた</v>
      </c>
      <c r="T138" s="49" t="str">
        <f t="shared" ref="T138" si="57">I$12</f>
        <v>その他</v>
      </c>
      <c r="U138" s="51" t="str">
        <f t="shared" ref="U138" si="58">J$12</f>
        <v>わからない</v>
      </c>
    </row>
    <row r="139" spans="1:21" ht="12.75" customHeight="1" x14ac:dyDescent="0.2">
      <c r="A139" s="270" t="str">
        <f>A116</f>
        <v>全体（n = 976 ）　</v>
      </c>
      <c r="B139" s="101">
        <f>B116</f>
        <v>976</v>
      </c>
      <c r="C139" s="117">
        <f t="shared" ref="C139:J139" si="59">C116</f>
        <v>911</v>
      </c>
      <c r="D139" s="118">
        <f t="shared" si="59"/>
        <v>478</v>
      </c>
      <c r="E139" s="118">
        <f t="shared" si="59"/>
        <v>309</v>
      </c>
      <c r="F139" s="118">
        <f t="shared" si="59"/>
        <v>219</v>
      </c>
      <c r="G139" s="118">
        <f t="shared" si="59"/>
        <v>180</v>
      </c>
      <c r="H139" s="118">
        <f t="shared" si="59"/>
        <v>99</v>
      </c>
      <c r="I139" s="118">
        <f t="shared" si="59"/>
        <v>36</v>
      </c>
      <c r="J139" s="118">
        <f t="shared" si="59"/>
        <v>0</v>
      </c>
      <c r="K139" s="119"/>
      <c r="L139" s="92">
        <f>SUM($C139:K139)</f>
        <v>2232</v>
      </c>
      <c r="M139" s="81" t="str">
        <f>A141</f>
        <v>自営業（n = 74 ）　</v>
      </c>
      <c r="N139" s="72">
        <f t="shared" ref="N139:U139" si="60">C142</f>
        <v>90.5</v>
      </c>
      <c r="O139" s="73">
        <f t="shared" si="60"/>
        <v>52.7</v>
      </c>
      <c r="P139" s="73">
        <f t="shared" si="60"/>
        <v>32.4</v>
      </c>
      <c r="Q139" s="73">
        <f t="shared" si="60"/>
        <v>25.7</v>
      </c>
      <c r="R139" s="73">
        <f t="shared" si="60"/>
        <v>25.7</v>
      </c>
      <c r="S139" s="73">
        <f t="shared" si="60"/>
        <v>5.4</v>
      </c>
      <c r="T139" s="73">
        <f t="shared" si="60"/>
        <v>0</v>
      </c>
      <c r="U139" s="75">
        <f t="shared" si="60"/>
        <v>0</v>
      </c>
    </row>
    <row r="140" spans="1:21" ht="12.75" customHeight="1" x14ac:dyDescent="0.2">
      <c r="A140" s="271"/>
      <c r="B140" s="102">
        <f>B117</f>
        <v>100</v>
      </c>
      <c r="C140" s="113">
        <f t="shared" ref="C140:J140" si="61">C117</f>
        <v>93.3</v>
      </c>
      <c r="D140" s="114">
        <f t="shared" si="61"/>
        <v>49</v>
      </c>
      <c r="E140" s="114">
        <f t="shared" si="61"/>
        <v>31.7</v>
      </c>
      <c r="F140" s="114">
        <f t="shared" si="61"/>
        <v>22.4</v>
      </c>
      <c r="G140" s="114">
        <f t="shared" si="61"/>
        <v>18.399999999999999</v>
      </c>
      <c r="H140" s="114">
        <f t="shared" si="61"/>
        <v>10.1</v>
      </c>
      <c r="I140" s="114">
        <f t="shared" si="61"/>
        <v>3.7</v>
      </c>
      <c r="J140" s="114">
        <f t="shared" si="61"/>
        <v>0</v>
      </c>
      <c r="K140" s="116"/>
      <c r="L140" s="92"/>
      <c r="M140" s="83" t="str">
        <f>A143</f>
        <v>会社・団体役員（n = 78 ）　</v>
      </c>
      <c r="N140" s="76">
        <f t="shared" ref="N140:U140" si="62">C144</f>
        <v>94.9</v>
      </c>
      <c r="O140" s="77">
        <f t="shared" si="62"/>
        <v>47.4</v>
      </c>
      <c r="P140" s="77">
        <f t="shared" si="62"/>
        <v>24.4</v>
      </c>
      <c r="Q140" s="77">
        <f t="shared" si="62"/>
        <v>33.299999999999997</v>
      </c>
      <c r="R140" s="77">
        <f t="shared" si="62"/>
        <v>19.2</v>
      </c>
      <c r="S140" s="77">
        <f t="shared" si="62"/>
        <v>16.7</v>
      </c>
      <c r="T140" s="77">
        <f t="shared" si="62"/>
        <v>3.8</v>
      </c>
      <c r="U140" s="79">
        <f t="shared" si="62"/>
        <v>0</v>
      </c>
    </row>
    <row r="141" spans="1:21" ht="12.75" customHeight="1" x14ac:dyDescent="0.2">
      <c r="A141" s="286" t="str">
        <f>A118</f>
        <v>自営業（n = 74 ）　</v>
      </c>
      <c r="B141" s="101">
        <f>B118</f>
        <v>74</v>
      </c>
      <c r="C141" s="117">
        <f t="shared" ref="C141:J141" si="63">C118</f>
        <v>67</v>
      </c>
      <c r="D141" s="118">
        <f t="shared" si="63"/>
        <v>39</v>
      </c>
      <c r="E141" s="118">
        <f t="shared" si="63"/>
        <v>24</v>
      </c>
      <c r="F141" s="118">
        <f t="shared" si="63"/>
        <v>19</v>
      </c>
      <c r="G141" s="118">
        <f t="shared" si="63"/>
        <v>19</v>
      </c>
      <c r="H141" s="118">
        <f t="shared" si="63"/>
        <v>4</v>
      </c>
      <c r="I141" s="118">
        <f t="shared" si="63"/>
        <v>0</v>
      </c>
      <c r="J141" s="118">
        <f t="shared" si="63"/>
        <v>0</v>
      </c>
      <c r="K141" s="119"/>
      <c r="L141" s="92">
        <f>SUM($C141:K141)</f>
        <v>172</v>
      </c>
      <c r="M141" s="83" t="str">
        <f>A145</f>
        <v>正規の従業員・職員（n = 222 ）　</v>
      </c>
      <c r="N141" s="76">
        <f t="shared" ref="N141:U141" si="64">C146</f>
        <v>95.9</v>
      </c>
      <c r="O141" s="77">
        <f t="shared" si="64"/>
        <v>64</v>
      </c>
      <c r="P141" s="77">
        <f t="shared" si="64"/>
        <v>20.3</v>
      </c>
      <c r="Q141" s="77">
        <f t="shared" si="64"/>
        <v>23.9</v>
      </c>
      <c r="R141" s="77">
        <f t="shared" si="64"/>
        <v>16.7</v>
      </c>
      <c r="S141" s="77">
        <f t="shared" si="64"/>
        <v>20.3</v>
      </c>
      <c r="T141" s="77">
        <f t="shared" si="64"/>
        <v>2.2999999999999998</v>
      </c>
      <c r="U141" s="79">
        <f t="shared" si="64"/>
        <v>0</v>
      </c>
    </row>
    <row r="142" spans="1:21" ht="13.5" customHeight="1" x14ac:dyDescent="0.2">
      <c r="A142" s="287"/>
      <c r="B142" s="102">
        <f>B119</f>
        <v>100</v>
      </c>
      <c r="C142" s="113">
        <f t="shared" ref="C142:J142" si="65">C119</f>
        <v>90.5</v>
      </c>
      <c r="D142" s="114">
        <f t="shared" si="65"/>
        <v>52.7</v>
      </c>
      <c r="E142" s="114">
        <f t="shared" si="65"/>
        <v>32.4</v>
      </c>
      <c r="F142" s="114">
        <f t="shared" si="65"/>
        <v>25.7</v>
      </c>
      <c r="G142" s="114">
        <f t="shared" si="65"/>
        <v>25.7</v>
      </c>
      <c r="H142" s="114">
        <f t="shared" si="65"/>
        <v>5.4</v>
      </c>
      <c r="I142" s="114">
        <f t="shared" si="65"/>
        <v>0</v>
      </c>
      <c r="J142" s="114">
        <f t="shared" si="65"/>
        <v>0</v>
      </c>
      <c r="K142" s="116"/>
      <c r="L142" s="92"/>
      <c r="M142" s="83" t="str">
        <f>A147</f>
        <v>パートタイム・アルバイト・派遣（n = 198 ）　</v>
      </c>
      <c r="N142" s="76">
        <f t="shared" ref="N142:U142" si="66">C148</f>
        <v>93.4</v>
      </c>
      <c r="O142" s="77">
        <f t="shared" si="66"/>
        <v>61.1</v>
      </c>
      <c r="P142" s="77">
        <f t="shared" si="66"/>
        <v>24.7</v>
      </c>
      <c r="Q142" s="77">
        <f t="shared" si="66"/>
        <v>23.7</v>
      </c>
      <c r="R142" s="77">
        <f t="shared" si="66"/>
        <v>12.6</v>
      </c>
      <c r="S142" s="77">
        <f t="shared" si="66"/>
        <v>12.6</v>
      </c>
      <c r="T142" s="77">
        <f t="shared" si="66"/>
        <v>2</v>
      </c>
      <c r="U142" s="79">
        <f t="shared" si="66"/>
        <v>0</v>
      </c>
    </row>
    <row r="143" spans="1:21" ht="13.5" customHeight="1" x14ac:dyDescent="0.2">
      <c r="A143" s="286" t="str">
        <f>A122</f>
        <v>会社・団体役員（n = 78 ）　</v>
      </c>
      <c r="B143" s="101">
        <f>B122</f>
        <v>78</v>
      </c>
      <c r="C143" s="117">
        <f>C122</f>
        <v>74</v>
      </c>
      <c r="D143" s="118">
        <f t="shared" ref="D143:J143" si="67">D122</f>
        <v>37</v>
      </c>
      <c r="E143" s="118">
        <f t="shared" si="67"/>
        <v>19</v>
      </c>
      <c r="F143" s="118">
        <f t="shared" si="67"/>
        <v>26</v>
      </c>
      <c r="G143" s="118">
        <f t="shared" si="67"/>
        <v>15</v>
      </c>
      <c r="H143" s="118">
        <f t="shared" si="67"/>
        <v>13</v>
      </c>
      <c r="I143" s="118">
        <f t="shared" si="67"/>
        <v>3</v>
      </c>
      <c r="J143" s="118">
        <f t="shared" si="67"/>
        <v>0</v>
      </c>
      <c r="K143" s="119"/>
      <c r="L143" s="92">
        <f>SUM($C143:K143)</f>
        <v>187</v>
      </c>
      <c r="M143" s="84" t="str">
        <f>A149</f>
        <v>家事従事（n = 95 ）　</v>
      </c>
      <c r="N143" s="85">
        <f t="shared" ref="N143:U143" si="68">C150</f>
        <v>90.5</v>
      </c>
      <c r="O143" s="86">
        <f t="shared" si="68"/>
        <v>42.1</v>
      </c>
      <c r="P143" s="86">
        <f t="shared" si="68"/>
        <v>45.3</v>
      </c>
      <c r="Q143" s="86">
        <f t="shared" si="68"/>
        <v>13.7</v>
      </c>
      <c r="R143" s="86">
        <f t="shared" si="68"/>
        <v>13.7</v>
      </c>
      <c r="S143" s="86">
        <f t="shared" si="68"/>
        <v>3.2</v>
      </c>
      <c r="T143" s="86">
        <f t="shared" si="68"/>
        <v>6.3</v>
      </c>
      <c r="U143" s="87">
        <f t="shared" si="68"/>
        <v>0</v>
      </c>
    </row>
    <row r="144" spans="1:21" ht="13.5" customHeight="1" x14ac:dyDescent="0.2">
      <c r="A144" s="287"/>
      <c r="B144" s="102">
        <f t="shared" ref="B144:J148" si="69">B123</f>
        <v>100</v>
      </c>
      <c r="C144" s="113">
        <f t="shared" si="69"/>
        <v>94.9</v>
      </c>
      <c r="D144" s="114">
        <f t="shared" si="69"/>
        <v>47.4</v>
      </c>
      <c r="E144" s="114">
        <f t="shared" si="69"/>
        <v>24.4</v>
      </c>
      <c r="F144" s="114">
        <f t="shared" si="69"/>
        <v>33.299999999999997</v>
      </c>
      <c r="G144" s="114">
        <f t="shared" si="69"/>
        <v>19.2</v>
      </c>
      <c r="H144" s="114">
        <f t="shared" si="69"/>
        <v>16.7</v>
      </c>
      <c r="I144" s="114">
        <f t="shared" si="69"/>
        <v>3.8</v>
      </c>
      <c r="J144" s="114">
        <f t="shared" si="69"/>
        <v>0</v>
      </c>
      <c r="K144" s="116"/>
      <c r="L144" s="92"/>
      <c r="M144" s="83" t="str">
        <f>A151</f>
        <v>無職（n = 248 ）　</v>
      </c>
      <c r="N144" s="76">
        <f t="shared" ref="N144:U144" si="70">C152</f>
        <v>93.1</v>
      </c>
      <c r="O144" s="77">
        <f t="shared" si="70"/>
        <v>26.2</v>
      </c>
      <c r="P144" s="77">
        <f t="shared" si="70"/>
        <v>45.6</v>
      </c>
      <c r="Q144" s="77">
        <f t="shared" si="70"/>
        <v>16.100000000000001</v>
      </c>
      <c r="R144" s="77">
        <f t="shared" si="70"/>
        <v>24.2</v>
      </c>
      <c r="S144" s="77">
        <f t="shared" si="70"/>
        <v>1.6</v>
      </c>
      <c r="T144" s="77">
        <f t="shared" si="70"/>
        <v>5.2</v>
      </c>
      <c r="U144" s="79">
        <f t="shared" si="70"/>
        <v>0</v>
      </c>
    </row>
    <row r="145" spans="1:21" ht="13.5" customHeight="1" x14ac:dyDescent="0.2">
      <c r="A145" s="288" t="str">
        <f t="shared" ref="A145" si="71">A124</f>
        <v>正規の従業員・職員（n = 222 ）　</v>
      </c>
      <c r="B145" s="101">
        <f t="shared" si="69"/>
        <v>222</v>
      </c>
      <c r="C145" s="117">
        <f t="shared" si="69"/>
        <v>213</v>
      </c>
      <c r="D145" s="118">
        <f t="shared" si="69"/>
        <v>142</v>
      </c>
      <c r="E145" s="118">
        <f t="shared" si="69"/>
        <v>45</v>
      </c>
      <c r="F145" s="118">
        <f t="shared" si="69"/>
        <v>53</v>
      </c>
      <c r="G145" s="118">
        <f t="shared" si="69"/>
        <v>37</v>
      </c>
      <c r="H145" s="118">
        <f t="shared" si="69"/>
        <v>45</v>
      </c>
      <c r="I145" s="118">
        <f t="shared" si="69"/>
        <v>5</v>
      </c>
      <c r="J145" s="118">
        <f t="shared" si="69"/>
        <v>0</v>
      </c>
      <c r="K145" s="119"/>
      <c r="L145" s="92">
        <f>SUM($C145:K145)</f>
        <v>540</v>
      </c>
      <c r="M145" s="82" t="str">
        <f>A153</f>
        <v>その他（n = 42 ）　</v>
      </c>
      <c r="N145" s="66">
        <f t="shared" ref="N145:U145" si="72">C154</f>
        <v>90.5</v>
      </c>
      <c r="O145" s="67">
        <f t="shared" si="72"/>
        <v>66.7</v>
      </c>
      <c r="P145" s="67">
        <f t="shared" si="72"/>
        <v>16.7</v>
      </c>
      <c r="Q145" s="67">
        <f t="shared" si="72"/>
        <v>35.700000000000003</v>
      </c>
      <c r="R145" s="67">
        <f t="shared" si="72"/>
        <v>14.3</v>
      </c>
      <c r="S145" s="67">
        <f t="shared" si="72"/>
        <v>11.9</v>
      </c>
      <c r="T145" s="67">
        <f t="shared" si="72"/>
        <v>9.5</v>
      </c>
      <c r="U145" s="69">
        <f t="shared" si="72"/>
        <v>0</v>
      </c>
    </row>
    <row r="146" spans="1:21" x14ac:dyDescent="0.2">
      <c r="A146" s="289"/>
      <c r="B146" s="102">
        <f t="shared" si="69"/>
        <v>100</v>
      </c>
      <c r="C146" s="113">
        <f t="shared" si="69"/>
        <v>95.9</v>
      </c>
      <c r="D146" s="114">
        <f t="shared" si="69"/>
        <v>64</v>
      </c>
      <c r="E146" s="114">
        <f t="shared" si="69"/>
        <v>20.3</v>
      </c>
      <c r="F146" s="114">
        <f t="shared" si="69"/>
        <v>23.9</v>
      </c>
      <c r="G146" s="114">
        <f t="shared" si="69"/>
        <v>16.7</v>
      </c>
      <c r="H146" s="114">
        <f t="shared" si="69"/>
        <v>20.3</v>
      </c>
      <c r="I146" s="114">
        <f t="shared" si="69"/>
        <v>2.2999999999999998</v>
      </c>
      <c r="J146" s="114">
        <f t="shared" si="69"/>
        <v>0</v>
      </c>
      <c r="K146" s="116"/>
      <c r="L146" s="92"/>
    </row>
    <row r="147" spans="1:21" x14ac:dyDescent="0.2">
      <c r="A147" s="290" t="str">
        <f t="shared" ref="A147" si="73">A126</f>
        <v>パートタイム・アルバイト・派遣（n = 198 ）　</v>
      </c>
      <c r="B147" s="101">
        <f t="shared" si="69"/>
        <v>198</v>
      </c>
      <c r="C147" s="117">
        <f t="shared" si="69"/>
        <v>185</v>
      </c>
      <c r="D147" s="118">
        <f t="shared" si="69"/>
        <v>121</v>
      </c>
      <c r="E147" s="118">
        <f t="shared" si="69"/>
        <v>49</v>
      </c>
      <c r="F147" s="118">
        <f t="shared" si="69"/>
        <v>47</v>
      </c>
      <c r="G147" s="118">
        <f t="shared" si="69"/>
        <v>25</v>
      </c>
      <c r="H147" s="118">
        <f t="shared" si="69"/>
        <v>25</v>
      </c>
      <c r="I147" s="118">
        <f t="shared" si="69"/>
        <v>4</v>
      </c>
      <c r="J147" s="118">
        <f t="shared" si="69"/>
        <v>0</v>
      </c>
      <c r="K147" s="119"/>
      <c r="L147" s="92">
        <f>SUM($C147:K147)</f>
        <v>456</v>
      </c>
    </row>
    <row r="148" spans="1:21" x14ac:dyDescent="0.2">
      <c r="A148" s="291"/>
      <c r="B148" s="102">
        <f t="shared" si="69"/>
        <v>100</v>
      </c>
      <c r="C148" s="113">
        <f t="shared" si="69"/>
        <v>93.4</v>
      </c>
      <c r="D148" s="114">
        <f t="shared" si="69"/>
        <v>61.1</v>
      </c>
      <c r="E148" s="114">
        <f t="shared" si="69"/>
        <v>24.7</v>
      </c>
      <c r="F148" s="114">
        <f t="shared" si="69"/>
        <v>23.7</v>
      </c>
      <c r="G148" s="114">
        <f t="shared" si="69"/>
        <v>12.6</v>
      </c>
      <c r="H148" s="114">
        <f t="shared" si="69"/>
        <v>12.6</v>
      </c>
      <c r="I148" s="114">
        <f t="shared" si="69"/>
        <v>2</v>
      </c>
      <c r="J148" s="114">
        <f t="shared" si="69"/>
        <v>0</v>
      </c>
      <c r="K148" s="116"/>
      <c r="L148" s="92"/>
    </row>
    <row r="149" spans="1:21" x14ac:dyDescent="0.2">
      <c r="A149" s="286" t="str">
        <f>A130</f>
        <v>家事従事（n = 95 ）　</v>
      </c>
      <c r="B149" s="101">
        <f>B130</f>
        <v>95</v>
      </c>
      <c r="C149" s="117">
        <f>C130</f>
        <v>86</v>
      </c>
      <c r="D149" s="118">
        <f t="shared" ref="D149:J149" si="74">D130</f>
        <v>40</v>
      </c>
      <c r="E149" s="118">
        <f t="shared" si="74"/>
        <v>43</v>
      </c>
      <c r="F149" s="118">
        <f t="shared" si="74"/>
        <v>13</v>
      </c>
      <c r="G149" s="118">
        <f t="shared" si="74"/>
        <v>13</v>
      </c>
      <c r="H149" s="118">
        <f t="shared" si="74"/>
        <v>3</v>
      </c>
      <c r="I149" s="118">
        <f t="shared" si="74"/>
        <v>6</v>
      </c>
      <c r="J149" s="118">
        <f t="shared" si="74"/>
        <v>0</v>
      </c>
      <c r="K149" s="119"/>
      <c r="L149" s="92">
        <f>SUM($C149:K149)</f>
        <v>204</v>
      </c>
    </row>
    <row r="150" spans="1:21" x14ac:dyDescent="0.2">
      <c r="A150" s="287"/>
      <c r="B150" s="102">
        <f t="shared" ref="B150:J152" si="75">B131</f>
        <v>100</v>
      </c>
      <c r="C150" s="113">
        <f t="shared" si="75"/>
        <v>90.5</v>
      </c>
      <c r="D150" s="114">
        <f t="shared" si="75"/>
        <v>42.1</v>
      </c>
      <c r="E150" s="114">
        <f t="shared" si="75"/>
        <v>45.3</v>
      </c>
      <c r="F150" s="114">
        <f t="shared" si="75"/>
        <v>13.7</v>
      </c>
      <c r="G150" s="114">
        <f t="shared" si="75"/>
        <v>13.7</v>
      </c>
      <c r="H150" s="114">
        <f t="shared" si="75"/>
        <v>3.2</v>
      </c>
      <c r="I150" s="114">
        <f t="shared" si="75"/>
        <v>6.3</v>
      </c>
      <c r="J150" s="114">
        <f t="shared" si="75"/>
        <v>0</v>
      </c>
      <c r="K150" s="116"/>
      <c r="L150" s="92"/>
    </row>
    <row r="151" spans="1:21" x14ac:dyDescent="0.2">
      <c r="A151" s="286" t="str">
        <f>A132</f>
        <v>無職（n = 248 ）　</v>
      </c>
      <c r="B151" s="101">
        <f t="shared" si="75"/>
        <v>248</v>
      </c>
      <c r="C151" s="117">
        <f t="shared" si="75"/>
        <v>231</v>
      </c>
      <c r="D151" s="118">
        <f t="shared" si="75"/>
        <v>65</v>
      </c>
      <c r="E151" s="118">
        <f t="shared" si="75"/>
        <v>113</v>
      </c>
      <c r="F151" s="118">
        <f t="shared" si="75"/>
        <v>40</v>
      </c>
      <c r="G151" s="118">
        <f t="shared" si="75"/>
        <v>60</v>
      </c>
      <c r="H151" s="118">
        <f t="shared" si="75"/>
        <v>4</v>
      </c>
      <c r="I151" s="118">
        <f t="shared" si="75"/>
        <v>13</v>
      </c>
      <c r="J151" s="118">
        <f t="shared" si="75"/>
        <v>0</v>
      </c>
      <c r="K151" s="119"/>
      <c r="L151" s="92">
        <f>SUM($C151:K151)</f>
        <v>526</v>
      </c>
    </row>
    <row r="152" spans="1:21" x14ac:dyDescent="0.2">
      <c r="A152" s="287"/>
      <c r="B152" s="102">
        <f t="shared" si="75"/>
        <v>100</v>
      </c>
      <c r="C152" s="113">
        <f t="shared" si="75"/>
        <v>93.1</v>
      </c>
      <c r="D152" s="114">
        <f t="shared" si="75"/>
        <v>26.2</v>
      </c>
      <c r="E152" s="114">
        <f t="shared" si="75"/>
        <v>45.6</v>
      </c>
      <c r="F152" s="114">
        <f t="shared" si="75"/>
        <v>16.100000000000001</v>
      </c>
      <c r="G152" s="114">
        <f t="shared" si="75"/>
        <v>24.2</v>
      </c>
      <c r="H152" s="114">
        <f t="shared" si="75"/>
        <v>1.6</v>
      </c>
      <c r="I152" s="114">
        <f t="shared" si="75"/>
        <v>5.2</v>
      </c>
      <c r="J152" s="114">
        <f t="shared" si="75"/>
        <v>0</v>
      </c>
      <c r="K152" s="116"/>
      <c r="L152" s="92"/>
    </row>
    <row r="153" spans="1:21" ht="13.5" customHeight="1" x14ac:dyDescent="0.2">
      <c r="A153" s="260" t="str">
        <f>"その他（n = "&amp;TEXT(B153,"#,###")&amp;" ）　"</f>
        <v>その他（n = 42 ）　</v>
      </c>
      <c r="B153" s="101">
        <f>B120+B128+B134</f>
        <v>42</v>
      </c>
      <c r="C153" s="117">
        <f t="shared" ref="C153:J153" si="76">C120+C128+C134</f>
        <v>38</v>
      </c>
      <c r="D153" s="118">
        <f t="shared" si="76"/>
        <v>28</v>
      </c>
      <c r="E153" s="118">
        <f t="shared" si="76"/>
        <v>7</v>
      </c>
      <c r="F153" s="118">
        <f t="shared" si="76"/>
        <v>15</v>
      </c>
      <c r="G153" s="118">
        <f t="shared" si="76"/>
        <v>6</v>
      </c>
      <c r="H153" s="118">
        <f t="shared" si="76"/>
        <v>5</v>
      </c>
      <c r="I153" s="118">
        <f t="shared" si="76"/>
        <v>4</v>
      </c>
      <c r="J153" s="118">
        <f t="shared" si="76"/>
        <v>0</v>
      </c>
      <c r="K153" s="119"/>
      <c r="L153" s="92">
        <f>SUM($C153:K153)</f>
        <v>103</v>
      </c>
      <c r="M153" s="154"/>
    </row>
    <row r="154" spans="1:21" x14ac:dyDescent="0.2">
      <c r="A154" s="261"/>
      <c r="B154" s="102">
        <f>ROUND(B153/$B139*100,1)</f>
        <v>4.3</v>
      </c>
      <c r="C154" s="113">
        <f t="shared" ref="C154:J154" si="77">ROUND(C153/$B153*100,1)</f>
        <v>90.5</v>
      </c>
      <c r="D154" s="114">
        <f t="shared" si="77"/>
        <v>66.7</v>
      </c>
      <c r="E154" s="114">
        <f t="shared" si="77"/>
        <v>16.7</v>
      </c>
      <c r="F154" s="114">
        <f t="shared" si="77"/>
        <v>35.700000000000003</v>
      </c>
      <c r="G154" s="114">
        <f t="shared" si="77"/>
        <v>14.3</v>
      </c>
      <c r="H154" s="114">
        <f t="shared" si="77"/>
        <v>11.9</v>
      </c>
      <c r="I154" s="114">
        <f t="shared" si="77"/>
        <v>9.5</v>
      </c>
      <c r="J154" s="114">
        <f t="shared" si="77"/>
        <v>0</v>
      </c>
      <c r="K154" s="116"/>
      <c r="L154" s="92"/>
    </row>
    <row r="155" spans="1:21" x14ac:dyDescent="0.2">
      <c r="L155" s="154"/>
    </row>
  </sheetData>
  <mergeCells count="62">
    <mergeCell ref="A153:A154"/>
    <mergeCell ref="A128:A129"/>
    <mergeCell ref="A130:A131"/>
    <mergeCell ref="A132:A133"/>
    <mergeCell ref="A134:A135"/>
    <mergeCell ref="A139:A140"/>
    <mergeCell ref="A141:A142"/>
    <mergeCell ref="A143:A144"/>
    <mergeCell ref="A145:A146"/>
    <mergeCell ref="A147:A148"/>
    <mergeCell ref="A149:A150"/>
    <mergeCell ref="A151:A152"/>
    <mergeCell ref="A126:A127"/>
    <mergeCell ref="A100:A101"/>
    <mergeCell ref="A102:A103"/>
    <mergeCell ref="A104:A105"/>
    <mergeCell ref="A106:A107"/>
    <mergeCell ref="A108:A109"/>
    <mergeCell ref="A110:A111"/>
    <mergeCell ref="A116:A117"/>
    <mergeCell ref="A118:A119"/>
    <mergeCell ref="A120:A121"/>
    <mergeCell ref="A122:A123"/>
    <mergeCell ref="A124:A125"/>
    <mergeCell ref="A98:A99"/>
    <mergeCell ref="A69:A70"/>
    <mergeCell ref="A71:A72"/>
    <mergeCell ref="A77:A78"/>
    <mergeCell ref="A79:A80"/>
    <mergeCell ref="A81:A82"/>
    <mergeCell ref="A83:A84"/>
    <mergeCell ref="A85:A86"/>
    <mergeCell ref="A87:A88"/>
    <mergeCell ref="A92:A93"/>
    <mergeCell ref="A94:A95"/>
    <mergeCell ref="A96:A97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63:A64"/>
    <mergeCell ref="A65:A66"/>
    <mergeCell ref="A44:A45"/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  <mergeCell ref="A30:A31"/>
    <mergeCell ref="A32:A33"/>
    <mergeCell ref="A24:A25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/>
  </sheetPr>
  <dimension ref="A1:S175"/>
  <sheetViews>
    <sheetView zoomScaleNormal="100" workbookViewId="0"/>
  </sheetViews>
  <sheetFormatPr defaultRowHeight="13.2" x14ac:dyDescent="0.2"/>
  <sheetData>
    <row r="1" spans="1:12" x14ac:dyDescent="0.2">
      <c r="A1" s="3" t="s">
        <v>193</v>
      </c>
      <c r="B1" s="1" t="s">
        <v>34</v>
      </c>
      <c r="C1" s="7"/>
      <c r="D1" s="7"/>
      <c r="E1" s="7"/>
      <c r="F1" s="7"/>
      <c r="G1" s="7"/>
      <c r="H1" s="8" t="s">
        <v>1</v>
      </c>
    </row>
    <row r="2" spans="1:12" x14ac:dyDescent="0.2">
      <c r="A2" s="9" t="s">
        <v>7</v>
      </c>
      <c r="B2" s="9"/>
      <c r="C2" s="7"/>
      <c r="D2" s="7"/>
      <c r="E2" s="7"/>
      <c r="F2" s="7"/>
      <c r="G2" s="7"/>
      <c r="H2" s="7"/>
    </row>
    <row r="3" spans="1:12" x14ac:dyDescent="0.2">
      <c r="A3" s="121" t="s">
        <v>8</v>
      </c>
      <c r="B3" s="120" t="s">
        <v>155</v>
      </c>
      <c r="C3" s="43" t="s">
        <v>172</v>
      </c>
      <c r="D3" s="43" t="s">
        <v>181</v>
      </c>
      <c r="E3" s="44" t="s">
        <v>182</v>
      </c>
      <c r="F3" s="43" t="s">
        <v>183</v>
      </c>
      <c r="G3" s="43" t="s">
        <v>192</v>
      </c>
      <c r="H3" s="44" t="s">
        <v>195</v>
      </c>
      <c r="I3" s="44" t="s">
        <v>196</v>
      </c>
      <c r="J3" s="45" t="s">
        <v>211</v>
      </c>
      <c r="K3" s="211" t="s">
        <v>212</v>
      </c>
      <c r="L3" s="23"/>
    </row>
    <row r="4" spans="1:12" x14ac:dyDescent="0.2">
      <c r="A4" s="122" t="s">
        <v>35</v>
      </c>
      <c r="B4" s="125">
        <v>48</v>
      </c>
      <c r="C4" s="103">
        <v>54.198473282442748</v>
      </c>
      <c r="D4" s="103">
        <v>57.5</v>
      </c>
      <c r="E4" s="104">
        <v>46.6</v>
      </c>
      <c r="F4" s="103">
        <v>47.3</v>
      </c>
      <c r="G4" s="103">
        <v>59.8</v>
      </c>
      <c r="H4" s="104">
        <v>54.385964912280699</v>
      </c>
      <c r="I4" s="104">
        <v>55.462184873949582</v>
      </c>
      <c r="J4" s="206">
        <v>49.1</v>
      </c>
      <c r="K4" s="212">
        <f>C38+D38</f>
        <v>42.099999999999994</v>
      </c>
      <c r="L4" s="23">
        <f>K4-J4</f>
        <v>-7.0000000000000071</v>
      </c>
    </row>
    <row r="5" spans="1:12" x14ac:dyDescent="0.2">
      <c r="A5" s="123" t="s">
        <v>36</v>
      </c>
      <c r="B5" s="126">
        <v>46</v>
      </c>
      <c r="C5" s="105">
        <v>43.511450381679388</v>
      </c>
      <c r="D5" s="105">
        <v>39.4</v>
      </c>
      <c r="E5" s="106">
        <v>50.699999999999996</v>
      </c>
      <c r="F5" s="105">
        <v>50</v>
      </c>
      <c r="G5" s="105">
        <v>36.1</v>
      </c>
      <c r="H5" s="106">
        <v>42.982456140350877</v>
      </c>
      <c r="I5" s="106">
        <v>43.69747899159664</v>
      </c>
      <c r="J5" s="208">
        <v>50</v>
      </c>
      <c r="K5" s="213">
        <f>E38+F38</f>
        <v>54.199999999999996</v>
      </c>
      <c r="L5" s="23">
        <f>K5-J5</f>
        <v>4.1999999999999957</v>
      </c>
    </row>
    <row r="6" spans="1:12" x14ac:dyDescent="0.2">
      <c r="A6" s="121" t="s">
        <v>12</v>
      </c>
      <c r="B6" s="120" t="s">
        <v>155</v>
      </c>
      <c r="C6" s="43" t="s">
        <v>172</v>
      </c>
      <c r="D6" s="43" t="s">
        <v>181</v>
      </c>
      <c r="E6" s="44" t="s">
        <v>182</v>
      </c>
      <c r="F6" s="43" t="s">
        <v>183</v>
      </c>
      <c r="G6" s="43" t="s">
        <v>192</v>
      </c>
      <c r="H6" s="44" t="s">
        <v>195</v>
      </c>
      <c r="I6" s="44" t="s">
        <v>196</v>
      </c>
      <c r="J6" s="45" t="s">
        <v>211</v>
      </c>
      <c r="K6" s="211" t="s">
        <v>212</v>
      </c>
      <c r="L6" s="23"/>
    </row>
    <row r="7" spans="1:12" x14ac:dyDescent="0.2">
      <c r="A7" s="122" t="s">
        <v>35</v>
      </c>
      <c r="B7" s="125">
        <v>42</v>
      </c>
      <c r="C7" s="103">
        <v>48.743718592964825</v>
      </c>
      <c r="D7" s="103">
        <v>47.8</v>
      </c>
      <c r="E7" s="104">
        <v>56.099999999999994</v>
      </c>
      <c r="F7" s="103">
        <v>55.5</v>
      </c>
      <c r="G7" s="103">
        <v>51</v>
      </c>
      <c r="H7" s="104">
        <v>52.8</v>
      </c>
      <c r="I7" s="104">
        <v>52.8</v>
      </c>
      <c r="J7" s="206">
        <v>37.299999999999997</v>
      </c>
      <c r="K7" s="212">
        <f>C40+D40</f>
        <v>38.699999999999996</v>
      </c>
      <c r="L7" s="23">
        <f t="shared" ref="L7:L20" si="0">K7-J7</f>
        <v>1.3999999999999986</v>
      </c>
    </row>
    <row r="8" spans="1:12" x14ac:dyDescent="0.2">
      <c r="A8" s="123" t="s">
        <v>36</v>
      </c>
      <c r="B8" s="126">
        <v>56</v>
      </c>
      <c r="C8" s="105">
        <v>48.743718592964825</v>
      </c>
      <c r="D8" s="105">
        <v>50.3</v>
      </c>
      <c r="E8" s="106">
        <v>40</v>
      </c>
      <c r="F8" s="105">
        <v>43.9</v>
      </c>
      <c r="G8" s="105">
        <v>45.2</v>
      </c>
      <c r="H8" s="106">
        <v>43.678160919540232</v>
      </c>
      <c r="I8" s="106">
        <v>55.102040816326529</v>
      </c>
      <c r="J8" s="208">
        <v>58.199999999999996</v>
      </c>
      <c r="K8" s="213">
        <f>E40+F40</f>
        <v>59.900000000000006</v>
      </c>
      <c r="L8" s="23">
        <f t="shared" si="0"/>
        <v>1.7000000000000099</v>
      </c>
    </row>
    <row r="9" spans="1:12" x14ac:dyDescent="0.2">
      <c r="A9" s="121" t="s">
        <v>14</v>
      </c>
      <c r="B9" s="120" t="s">
        <v>155</v>
      </c>
      <c r="C9" s="43" t="s">
        <v>172</v>
      </c>
      <c r="D9" s="43" t="s">
        <v>181</v>
      </c>
      <c r="E9" s="44" t="s">
        <v>182</v>
      </c>
      <c r="F9" s="43" t="s">
        <v>183</v>
      </c>
      <c r="G9" s="43" t="s">
        <v>192</v>
      </c>
      <c r="H9" s="44" t="s">
        <v>195</v>
      </c>
      <c r="I9" s="44" t="s">
        <v>196</v>
      </c>
      <c r="J9" s="45" t="s">
        <v>211</v>
      </c>
      <c r="K9" s="211" t="s">
        <v>212</v>
      </c>
      <c r="L9" s="23"/>
    </row>
    <row r="10" spans="1:12" x14ac:dyDescent="0.2">
      <c r="A10" s="122" t="s">
        <v>35</v>
      </c>
      <c r="B10" s="125">
        <v>37.6</v>
      </c>
      <c r="C10" s="103">
        <v>39.2156862745098</v>
      </c>
      <c r="D10" s="103">
        <v>42.7</v>
      </c>
      <c r="E10" s="104">
        <v>50.4</v>
      </c>
      <c r="F10" s="103">
        <v>47</v>
      </c>
      <c r="G10" s="103">
        <v>48.9</v>
      </c>
      <c r="H10" s="104">
        <v>51.405622489959839</v>
      </c>
      <c r="I10" s="104">
        <v>46.263345195729535</v>
      </c>
      <c r="J10" s="206">
        <v>42.199999999999996</v>
      </c>
      <c r="K10" s="212">
        <f>C42+D42</f>
        <v>39.5</v>
      </c>
      <c r="L10" s="23">
        <f t="shared" si="0"/>
        <v>-2.6999999999999957</v>
      </c>
    </row>
    <row r="11" spans="1:12" x14ac:dyDescent="0.2">
      <c r="A11" s="123" t="s">
        <v>36</v>
      </c>
      <c r="B11" s="126">
        <v>58</v>
      </c>
      <c r="C11" s="105">
        <v>56.862745098039213</v>
      </c>
      <c r="D11" s="105">
        <v>52.6</v>
      </c>
      <c r="E11" s="106">
        <v>47.1</v>
      </c>
      <c r="F11" s="105">
        <v>51.300000000000004</v>
      </c>
      <c r="G11" s="105">
        <v>45.7</v>
      </c>
      <c r="H11" s="106">
        <v>44.979919678714865</v>
      </c>
      <c r="I11" s="106">
        <v>50.533807829181491</v>
      </c>
      <c r="J11" s="208">
        <v>54.2</v>
      </c>
      <c r="K11" s="213">
        <f>E42+F42</f>
        <v>58.9</v>
      </c>
      <c r="L11" s="23">
        <f t="shared" si="0"/>
        <v>4.6999999999999957</v>
      </c>
    </row>
    <row r="12" spans="1:12" x14ac:dyDescent="0.2">
      <c r="A12" s="121" t="s">
        <v>15</v>
      </c>
      <c r="B12" s="120" t="s">
        <v>155</v>
      </c>
      <c r="C12" s="43" t="s">
        <v>172</v>
      </c>
      <c r="D12" s="43" t="s">
        <v>181</v>
      </c>
      <c r="E12" s="44" t="s">
        <v>182</v>
      </c>
      <c r="F12" s="43" t="s">
        <v>183</v>
      </c>
      <c r="G12" s="43" t="s">
        <v>192</v>
      </c>
      <c r="H12" s="44" t="s">
        <v>195</v>
      </c>
      <c r="I12" s="44" t="s">
        <v>196</v>
      </c>
      <c r="J12" s="45" t="s">
        <v>211</v>
      </c>
      <c r="K12" s="211" t="s">
        <v>212</v>
      </c>
      <c r="L12" s="23"/>
    </row>
    <row r="13" spans="1:12" x14ac:dyDescent="0.2">
      <c r="A13" s="122" t="s">
        <v>35</v>
      </c>
      <c r="B13" s="125">
        <v>41.7</v>
      </c>
      <c r="C13" s="103">
        <v>41.391941391941394</v>
      </c>
      <c r="D13" s="103">
        <v>43.1</v>
      </c>
      <c r="E13" s="104">
        <v>48.6</v>
      </c>
      <c r="F13" s="103">
        <v>40</v>
      </c>
      <c r="G13" s="103">
        <v>46.6</v>
      </c>
      <c r="H13" s="104">
        <v>44.4</v>
      </c>
      <c r="I13" s="104">
        <v>47.1875</v>
      </c>
      <c r="J13" s="206">
        <v>42.6</v>
      </c>
      <c r="K13" s="212">
        <f>C44+D44</f>
        <v>40.200000000000003</v>
      </c>
      <c r="L13" s="23">
        <f t="shared" si="0"/>
        <v>-2.3999999999999986</v>
      </c>
    </row>
    <row r="14" spans="1:12" x14ac:dyDescent="0.2">
      <c r="A14" s="123" t="s">
        <v>36</v>
      </c>
      <c r="B14" s="126">
        <v>55.3</v>
      </c>
      <c r="C14" s="105">
        <v>57.875457875457876</v>
      </c>
      <c r="D14" s="105">
        <v>52.9</v>
      </c>
      <c r="E14" s="106">
        <v>48.5</v>
      </c>
      <c r="F14" s="105">
        <v>58</v>
      </c>
      <c r="G14" s="105">
        <v>50.8</v>
      </c>
      <c r="H14" s="106">
        <v>50.8</v>
      </c>
      <c r="I14" s="106">
        <v>48.125</v>
      </c>
      <c r="J14" s="208">
        <v>52.4</v>
      </c>
      <c r="K14" s="213">
        <f>E44+F44</f>
        <v>56.3</v>
      </c>
      <c r="L14" s="23">
        <f t="shared" si="0"/>
        <v>3.8999999999999986</v>
      </c>
    </row>
    <row r="15" spans="1:12" x14ac:dyDescent="0.2">
      <c r="A15" s="121" t="s">
        <v>16</v>
      </c>
      <c r="B15" s="120" t="s">
        <v>155</v>
      </c>
      <c r="C15" s="43" t="s">
        <v>172</v>
      </c>
      <c r="D15" s="43" t="s">
        <v>181</v>
      </c>
      <c r="E15" s="44" t="s">
        <v>182</v>
      </c>
      <c r="F15" s="43" t="s">
        <v>183</v>
      </c>
      <c r="G15" s="43" t="s">
        <v>192</v>
      </c>
      <c r="H15" s="44" t="s">
        <v>195</v>
      </c>
      <c r="I15" s="44" t="s">
        <v>196</v>
      </c>
      <c r="J15" s="45" t="s">
        <v>211</v>
      </c>
      <c r="K15" s="211" t="s">
        <v>212</v>
      </c>
      <c r="L15" s="23"/>
    </row>
    <row r="16" spans="1:12" x14ac:dyDescent="0.2">
      <c r="A16" s="122" t="s">
        <v>35</v>
      </c>
      <c r="B16" s="125">
        <v>42.3</v>
      </c>
      <c r="C16" s="103">
        <v>42.724458204334368</v>
      </c>
      <c r="D16" s="103">
        <v>46.2</v>
      </c>
      <c r="E16" s="104">
        <v>50</v>
      </c>
      <c r="F16" s="103">
        <v>48.2</v>
      </c>
      <c r="G16" s="103">
        <v>50.3</v>
      </c>
      <c r="H16" s="104">
        <v>54.711246200607903</v>
      </c>
      <c r="I16" s="104">
        <v>50.56818181818182</v>
      </c>
      <c r="J16" s="206">
        <v>44.7</v>
      </c>
      <c r="K16" s="212">
        <f>C46+D46</f>
        <v>44.4</v>
      </c>
      <c r="L16" s="23">
        <f t="shared" si="0"/>
        <v>-0.30000000000000426</v>
      </c>
    </row>
    <row r="17" spans="1:19" x14ac:dyDescent="0.2">
      <c r="A17" s="123" t="s">
        <v>36</v>
      </c>
      <c r="B17" s="126">
        <v>53.4</v>
      </c>
      <c r="C17" s="105">
        <v>52.631578947368425</v>
      </c>
      <c r="D17" s="105">
        <v>48.400000000000006</v>
      </c>
      <c r="E17" s="106">
        <v>45.5</v>
      </c>
      <c r="F17" s="105">
        <v>47</v>
      </c>
      <c r="G17" s="105">
        <v>44.9</v>
      </c>
      <c r="H17" s="106">
        <v>38.905775075987847</v>
      </c>
      <c r="I17" s="106">
        <v>45.454545454545453</v>
      </c>
      <c r="J17" s="208">
        <v>49.699999999999996</v>
      </c>
      <c r="K17" s="213">
        <f>E46+F46</f>
        <v>53.1</v>
      </c>
      <c r="L17" s="23">
        <f t="shared" si="0"/>
        <v>3.4000000000000057</v>
      </c>
    </row>
    <row r="18" spans="1:19" x14ac:dyDescent="0.2">
      <c r="A18" s="121" t="s">
        <v>17</v>
      </c>
      <c r="B18" s="120" t="s">
        <v>155</v>
      </c>
      <c r="C18" s="43" t="s">
        <v>172</v>
      </c>
      <c r="D18" s="43" t="s">
        <v>181</v>
      </c>
      <c r="E18" s="44" t="s">
        <v>182</v>
      </c>
      <c r="F18" s="43" t="s">
        <v>183</v>
      </c>
      <c r="G18" s="43" t="s">
        <v>192</v>
      </c>
      <c r="H18" s="44" t="s">
        <v>195</v>
      </c>
      <c r="I18" s="44" t="s">
        <v>196</v>
      </c>
      <c r="J18" s="45" t="s">
        <v>211</v>
      </c>
      <c r="K18" s="211" t="s">
        <v>212</v>
      </c>
      <c r="L18" s="23"/>
    </row>
    <row r="19" spans="1:19" x14ac:dyDescent="0.2">
      <c r="A19" s="122" t="s">
        <v>35</v>
      </c>
      <c r="B19" s="125">
        <v>42.4</v>
      </c>
      <c r="C19" s="103">
        <v>54.30463576158941</v>
      </c>
      <c r="D19" s="103">
        <v>60.4</v>
      </c>
      <c r="E19" s="104">
        <v>57.2</v>
      </c>
      <c r="F19" s="103">
        <v>54.6</v>
      </c>
      <c r="G19" s="103">
        <v>60.9</v>
      </c>
      <c r="H19" s="104">
        <v>61.780104712041883</v>
      </c>
      <c r="I19" s="104">
        <v>53.650793650793652</v>
      </c>
      <c r="J19" s="206">
        <v>53.5</v>
      </c>
      <c r="K19" s="212">
        <f>C48+D48</f>
        <v>53.9</v>
      </c>
      <c r="L19" s="23">
        <f t="shared" si="0"/>
        <v>0.39999999999999858</v>
      </c>
    </row>
    <row r="20" spans="1:19" x14ac:dyDescent="0.2">
      <c r="A20" s="124" t="s">
        <v>36</v>
      </c>
      <c r="B20" s="127">
        <v>50</v>
      </c>
      <c r="C20" s="107">
        <v>42.715231788079478</v>
      </c>
      <c r="D20" s="107">
        <v>33</v>
      </c>
      <c r="E20" s="108">
        <v>36.4</v>
      </c>
      <c r="F20" s="107">
        <v>37.9</v>
      </c>
      <c r="G20" s="107">
        <v>30.3</v>
      </c>
      <c r="H20" s="108">
        <v>32.4</v>
      </c>
      <c r="I20" s="108">
        <v>39.047619047619051</v>
      </c>
      <c r="J20" s="210">
        <v>39.799999999999997</v>
      </c>
      <c r="K20" s="214">
        <f>E48+F48</f>
        <v>39.799999999999997</v>
      </c>
      <c r="L20" s="23">
        <f t="shared" si="0"/>
        <v>0</v>
      </c>
    </row>
    <row r="22" spans="1:19" x14ac:dyDescent="0.2">
      <c r="A22" s="3" t="s">
        <v>37</v>
      </c>
      <c r="B22" s="1" t="str">
        <f>B1</f>
        <v>くらしの満足度</v>
      </c>
      <c r="C22" s="7"/>
      <c r="D22" s="7"/>
      <c r="E22" s="7"/>
      <c r="F22" s="7"/>
      <c r="G22" s="8" t="s">
        <v>19</v>
      </c>
    </row>
    <row r="23" spans="1:19" ht="32.4" x14ac:dyDescent="0.2">
      <c r="A23" s="10" t="s">
        <v>20</v>
      </c>
      <c r="B23" s="47" t="s">
        <v>3</v>
      </c>
      <c r="C23" s="48" t="s">
        <v>38</v>
      </c>
      <c r="D23" s="49" t="s">
        <v>39</v>
      </c>
      <c r="E23" s="49" t="s">
        <v>40</v>
      </c>
      <c r="F23" s="49" t="s">
        <v>41</v>
      </c>
      <c r="G23" s="50" t="s">
        <v>23</v>
      </c>
      <c r="H23" s="51" t="s">
        <v>0</v>
      </c>
      <c r="I23" s="19" t="s">
        <v>32</v>
      </c>
      <c r="J23" s="10" t="str">
        <f>A23</f>
        <v>【性別】</v>
      </c>
      <c r="K23" s="48" t="str">
        <f t="shared" ref="K23:P23" si="1">C23</f>
        <v>十分満足している</v>
      </c>
      <c r="L23" s="49" t="str">
        <f t="shared" si="1"/>
        <v>おおむね満足している</v>
      </c>
      <c r="M23" s="50" t="str">
        <f t="shared" si="1"/>
        <v>まだまだ不満だ</v>
      </c>
      <c r="N23" s="49" t="str">
        <f t="shared" si="1"/>
        <v>きわめて不満だ</v>
      </c>
      <c r="O23" s="50" t="str">
        <f t="shared" si="1"/>
        <v>わからない</v>
      </c>
      <c r="P23" s="51" t="str">
        <f t="shared" si="1"/>
        <v>無回答</v>
      </c>
      <c r="Q23" s="39" t="s">
        <v>92</v>
      </c>
      <c r="R23" s="39" t="s">
        <v>93</v>
      </c>
      <c r="S23" s="36" t="s">
        <v>42</v>
      </c>
    </row>
    <row r="24" spans="1:19" ht="13.5" customHeight="1" x14ac:dyDescent="0.2">
      <c r="A24" s="292" t="str">
        <f>'問1S（表）'!A30</f>
        <v>全体（n = 1,699 ）　</v>
      </c>
      <c r="B24" s="32">
        <v>1699</v>
      </c>
      <c r="C24" s="29">
        <v>51</v>
      </c>
      <c r="D24" s="30">
        <v>726</v>
      </c>
      <c r="E24" s="30">
        <v>673</v>
      </c>
      <c r="F24" s="30">
        <v>183</v>
      </c>
      <c r="G24" s="30">
        <v>45</v>
      </c>
      <c r="H24" s="31">
        <v>21</v>
      </c>
      <c r="I24" s="154"/>
      <c r="J24" s="55" t="str">
        <f>A24</f>
        <v>全体（n = 1,699 ）　</v>
      </c>
      <c r="K24" s="58">
        <f t="shared" ref="K24" si="2">C25</f>
        <v>3</v>
      </c>
      <c r="L24" s="59">
        <f t="shared" ref="L24" si="3">D25</f>
        <v>42.7</v>
      </c>
      <c r="M24" s="60">
        <f t="shared" ref="M24" si="4">E25</f>
        <v>39.6</v>
      </c>
      <c r="N24" s="59">
        <f t="shared" ref="N24" si="5">F25</f>
        <v>10.8</v>
      </c>
      <c r="O24" s="60">
        <f t="shared" ref="O24" si="6">G25</f>
        <v>2.6</v>
      </c>
      <c r="P24" s="61">
        <f t="shared" ref="P24" si="7">H25</f>
        <v>1.2</v>
      </c>
      <c r="Q24" s="22">
        <f>K24+L24</f>
        <v>45.7</v>
      </c>
      <c r="R24" s="22">
        <f>M24+N24</f>
        <v>50.400000000000006</v>
      </c>
      <c r="S24" s="23">
        <f>Q24-R24</f>
        <v>-4.7000000000000028</v>
      </c>
    </row>
    <row r="25" spans="1:19" ht="13.5" customHeight="1" x14ac:dyDescent="0.2">
      <c r="A25" s="293"/>
      <c r="B25" s="33">
        <v>100</v>
      </c>
      <c r="C25" s="18">
        <v>3</v>
      </c>
      <c r="D25" s="185">
        <v>42.7</v>
      </c>
      <c r="E25" s="185">
        <v>39.6</v>
      </c>
      <c r="F25" s="185">
        <v>10.8</v>
      </c>
      <c r="G25" s="185">
        <v>2.6</v>
      </c>
      <c r="H25" s="186">
        <v>1.2</v>
      </c>
      <c r="J25" s="56" t="str">
        <f>A26</f>
        <v>男性（n = 743 ）　</v>
      </c>
      <c r="K25" s="62">
        <f t="shared" ref="K25" si="8">C27</f>
        <v>2</v>
      </c>
      <c r="L25" s="63">
        <f t="shared" ref="L25" si="9">D27</f>
        <v>39.4</v>
      </c>
      <c r="M25" s="64">
        <f t="shared" ref="M25" si="10">E27</f>
        <v>44</v>
      </c>
      <c r="N25" s="63">
        <f t="shared" ref="N25" si="11">F27</f>
        <v>11.6</v>
      </c>
      <c r="O25" s="64">
        <f t="shared" ref="O25" si="12">G27</f>
        <v>1.6</v>
      </c>
      <c r="P25" s="65">
        <f t="shared" ref="P25" si="13">H27</f>
        <v>1.3</v>
      </c>
      <c r="Q25" s="22">
        <f>K25+L25</f>
        <v>41.4</v>
      </c>
      <c r="R25" s="22">
        <f>M25+N25</f>
        <v>55.6</v>
      </c>
      <c r="S25" s="23">
        <f>Q25-R25</f>
        <v>-14.200000000000003</v>
      </c>
    </row>
    <row r="26" spans="1:19" ht="13.5" customHeight="1" x14ac:dyDescent="0.2">
      <c r="A26" s="292" t="str">
        <f>'問1S（表）'!A32</f>
        <v>男性（n = 743 ）　</v>
      </c>
      <c r="B26" s="32">
        <v>743</v>
      </c>
      <c r="C26" s="26">
        <v>15</v>
      </c>
      <c r="D26" s="27">
        <v>293</v>
      </c>
      <c r="E26" s="27">
        <v>327</v>
      </c>
      <c r="F26" s="27">
        <v>86</v>
      </c>
      <c r="G26" s="27">
        <v>12</v>
      </c>
      <c r="H26" s="28">
        <v>10</v>
      </c>
      <c r="J26" s="57" t="str">
        <f>A28</f>
        <v>女性（n = 921 ）　</v>
      </c>
      <c r="K26" s="66">
        <f t="shared" ref="K26" si="14">C29</f>
        <v>3.8</v>
      </c>
      <c r="L26" s="67">
        <f t="shared" ref="L26" si="15">D29</f>
        <v>45.9</v>
      </c>
      <c r="M26" s="68">
        <f t="shared" ref="M26" si="16">E29</f>
        <v>36.200000000000003</v>
      </c>
      <c r="N26" s="67">
        <f t="shared" ref="N26" si="17">F29</f>
        <v>10</v>
      </c>
      <c r="O26" s="68">
        <f t="shared" ref="O26" si="18">G29</f>
        <v>3.1</v>
      </c>
      <c r="P26" s="69">
        <f t="shared" ref="P26" si="19">H29</f>
        <v>1</v>
      </c>
      <c r="Q26" s="22">
        <f>K26+L26</f>
        <v>49.699999999999996</v>
      </c>
      <c r="R26" s="22">
        <f>M26+N26</f>
        <v>46.2</v>
      </c>
      <c r="S26" s="23">
        <f>Q26-R26</f>
        <v>3.4999999999999929</v>
      </c>
    </row>
    <row r="27" spans="1:19" x14ac:dyDescent="0.2">
      <c r="A27" s="293"/>
      <c r="B27" s="18">
        <v>100</v>
      </c>
      <c r="C27" s="18">
        <v>2</v>
      </c>
      <c r="D27" s="185">
        <v>39.4</v>
      </c>
      <c r="E27" s="185">
        <v>44</v>
      </c>
      <c r="F27" s="185">
        <v>11.6</v>
      </c>
      <c r="G27" s="185">
        <v>1.6</v>
      </c>
      <c r="H27" s="186">
        <v>1.3</v>
      </c>
      <c r="S27" s="41"/>
    </row>
    <row r="28" spans="1:19" ht="13.5" customHeight="1" x14ac:dyDescent="0.2">
      <c r="A28" s="292" t="str">
        <f>'問1S（表）'!A34</f>
        <v>女性（n = 921 ）　</v>
      </c>
      <c r="B28" s="32">
        <v>921</v>
      </c>
      <c r="C28" s="26">
        <v>35</v>
      </c>
      <c r="D28" s="27">
        <v>423</v>
      </c>
      <c r="E28" s="27">
        <v>333</v>
      </c>
      <c r="F28" s="27">
        <v>92</v>
      </c>
      <c r="G28" s="27">
        <v>29</v>
      </c>
      <c r="H28" s="28">
        <v>9</v>
      </c>
      <c r="S28" s="41"/>
    </row>
    <row r="29" spans="1:19" x14ac:dyDescent="0.2">
      <c r="A29" s="293"/>
      <c r="B29" s="18">
        <v>100</v>
      </c>
      <c r="C29" s="18">
        <v>3.8</v>
      </c>
      <c r="D29" s="185">
        <v>45.9</v>
      </c>
      <c r="E29" s="185">
        <v>36.200000000000003</v>
      </c>
      <c r="F29" s="185">
        <v>10</v>
      </c>
      <c r="G29" s="185">
        <v>3.1</v>
      </c>
      <c r="H29" s="186">
        <v>1</v>
      </c>
      <c r="S29" s="41"/>
    </row>
    <row r="30" spans="1:19" x14ac:dyDescent="0.2">
      <c r="C30">
        <v>1</v>
      </c>
      <c r="D30">
        <v>2</v>
      </c>
      <c r="E30">
        <v>3</v>
      </c>
      <c r="F30">
        <v>4</v>
      </c>
      <c r="G30">
        <v>5</v>
      </c>
      <c r="S30" s="41"/>
    </row>
    <row r="31" spans="1:19" x14ac:dyDescent="0.2">
      <c r="A31" s="3" t="s">
        <v>43</v>
      </c>
      <c r="B31" s="1" t="str">
        <f>B22</f>
        <v>くらしの満足度</v>
      </c>
      <c r="C31" s="7"/>
      <c r="D31" s="7"/>
      <c r="E31" s="7"/>
      <c r="F31" s="7"/>
      <c r="G31" s="8" t="s">
        <v>1</v>
      </c>
      <c r="H31" s="8"/>
      <c r="S31" s="41"/>
    </row>
    <row r="32" spans="1:19" ht="32.4" x14ac:dyDescent="0.2">
      <c r="A32" s="10" t="s">
        <v>25</v>
      </c>
      <c r="B32" s="47" t="str">
        <f>B23</f>
        <v>調査数</v>
      </c>
      <c r="C32" s="48" t="str">
        <f t="shared" ref="C32:G32" si="20">C23</f>
        <v>十分満足している</v>
      </c>
      <c r="D32" s="49" t="str">
        <f t="shared" si="20"/>
        <v>おおむね満足している</v>
      </c>
      <c r="E32" s="50" t="str">
        <f t="shared" si="20"/>
        <v>まだまだ不満だ</v>
      </c>
      <c r="F32" s="49" t="str">
        <f t="shared" si="20"/>
        <v>きわめて不満だ</v>
      </c>
      <c r="G32" s="50" t="str">
        <f t="shared" si="20"/>
        <v>わからない</v>
      </c>
      <c r="H32" s="51" t="s">
        <v>0</v>
      </c>
      <c r="I32" s="19" t="s">
        <v>32</v>
      </c>
      <c r="J32" s="10" t="str">
        <f>A32</f>
        <v>【年代別】</v>
      </c>
      <c r="K32" s="48" t="str">
        <f t="shared" ref="K32:P32" si="21">C32</f>
        <v>十分満足している</v>
      </c>
      <c r="L32" s="49" t="str">
        <f t="shared" si="21"/>
        <v>おおむね満足している</v>
      </c>
      <c r="M32" s="50" t="str">
        <f t="shared" si="21"/>
        <v>まだまだ不満だ</v>
      </c>
      <c r="N32" s="49" t="str">
        <f t="shared" si="21"/>
        <v>きわめて不満だ</v>
      </c>
      <c r="O32" s="50" t="str">
        <f t="shared" si="21"/>
        <v>わからない</v>
      </c>
      <c r="P32" s="51" t="str">
        <f t="shared" si="21"/>
        <v>無回答</v>
      </c>
      <c r="Q32" s="39" t="s">
        <v>92</v>
      </c>
      <c r="R32" s="39" t="s">
        <v>93</v>
      </c>
      <c r="S32" s="42" t="s">
        <v>42</v>
      </c>
    </row>
    <row r="33" spans="1:19" ht="13.5" customHeight="1" x14ac:dyDescent="0.2">
      <c r="A33" s="292" t="str">
        <f>'問1S（表）'!A39</f>
        <v>全体（n = 1,699 ）　</v>
      </c>
      <c r="B33" s="32">
        <v>1699</v>
      </c>
      <c r="C33" s="29">
        <v>51</v>
      </c>
      <c r="D33" s="30">
        <v>726</v>
      </c>
      <c r="E33" s="30">
        <v>673</v>
      </c>
      <c r="F33" s="30">
        <v>183</v>
      </c>
      <c r="G33" s="30">
        <v>45</v>
      </c>
      <c r="H33" s="31">
        <v>21</v>
      </c>
      <c r="J33" s="55" t="str">
        <f>A33</f>
        <v>全体（n = 1,699 ）　</v>
      </c>
      <c r="K33" s="58">
        <f t="shared" ref="K33:P33" si="22">C34</f>
        <v>3</v>
      </c>
      <c r="L33" s="59">
        <f t="shared" si="22"/>
        <v>42.7</v>
      </c>
      <c r="M33" s="60">
        <f t="shared" si="22"/>
        <v>39.6</v>
      </c>
      <c r="N33" s="59">
        <f t="shared" si="22"/>
        <v>10.8</v>
      </c>
      <c r="O33" s="60">
        <f t="shared" si="22"/>
        <v>2.6</v>
      </c>
      <c r="P33" s="61">
        <f t="shared" si="22"/>
        <v>1.2</v>
      </c>
      <c r="Q33" s="22">
        <f>K33+L33</f>
        <v>45.7</v>
      </c>
      <c r="R33" s="22">
        <f>M33+N33</f>
        <v>50.400000000000006</v>
      </c>
      <c r="S33" s="23">
        <f>Q33-R33</f>
        <v>-4.7000000000000028</v>
      </c>
    </row>
    <row r="34" spans="1:19" ht="13.5" customHeight="1" x14ac:dyDescent="0.2">
      <c r="A34" s="293"/>
      <c r="B34" s="33">
        <v>100</v>
      </c>
      <c r="C34" s="18">
        <v>3</v>
      </c>
      <c r="D34" s="185">
        <v>42.7</v>
      </c>
      <c r="E34" s="185">
        <v>39.6</v>
      </c>
      <c r="F34" s="185">
        <v>10.8</v>
      </c>
      <c r="G34" s="185">
        <v>2.6</v>
      </c>
      <c r="H34" s="186">
        <v>1.2</v>
      </c>
      <c r="I34" s="175"/>
      <c r="J34" s="70" t="str">
        <f>A35</f>
        <v>18～19歳（n = 22 ）　</v>
      </c>
      <c r="K34" s="72">
        <f>C36</f>
        <v>27.3</v>
      </c>
      <c r="L34" s="73">
        <f t="shared" ref="L34:P34" si="23">D36</f>
        <v>63.6</v>
      </c>
      <c r="M34" s="74">
        <f t="shared" si="23"/>
        <v>0</v>
      </c>
      <c r="N34" s="73">
        <f t="shared" si="23"/>
        <v>0</v>
      </c>
      <c r="O34" s="74">
        <f t="shared" si="23"/>
        <v>0</v>
      </c>
      <c r="P34" s="75">
        <f t="shared" si="23"/>
        <v>9.1</v>
      </c>
      <c r="Q34" s="22">
        <f>K34+L34</f>
        <v>90.9</v>
      </c>
      <c r="R34" s="22">
        <f>M34+N34</f>
        <v>0</v>
      </c>
      <c r="S34" s="23">
        <f>Q34-R34</f>
        <v>90.9</v>
      </c>
    </row>
    <row r="35" spans="1:19" ht="13.5" customHeight="1" x14ac:dyDescent="0.2">
      <c r="A35" s="292" t="str">
        <f>'問1S（表）'!A41</f>
        <v>18～19歳（n = 22 ）　</v>
      </c>
      <c r="B35" s="32">
        <v>22</v>
      </c>
      <c r="C35" s="26">
        <v>6</v>
      </c>
      <c r="D35" s="27">
        <v>14</v>
      </c>
      <c r="E35" s="27">
        <v>0</v>
      </c>
      <c r="F35" s="27">
        <v>0</v>
      </c>
      <c r="G35" s="27">
        <v>0</v>
      </c>
      <c r="H35" s="28">
        <v>2</v>
      </c>
      <c r="I35" s="175"/>
      <c r="J35" s="71" t="str">
        <f>A37</f>
        <v>20～29歳（n = 83 ）　</v>
      </c>
      <c r="K35" s="76">
        <f>C38</f>
        <v>4.8</v>
      </c>
      <c r="L35" s="77">
        <f t="shared" ref="L35:P35" si="24">D38</f>
        <v>37.299999999999997</v>
      </c>
      <c r="M35" s="78">
        <f t="shared" si="24"/>
        <v>45.8</v>
      </c>
      <c r="N35" s="77">
        <f t="shared" si="24"/>
        <v>8.4</v>
      </c>
      <c r="O35" s="78">
        <f t="shared" si="24"/>
        <v>2.4</v>
      </c>
      <c r="P35" s="79">
        <f t="shared" si="24"/>
        <v>1.2</v>
      </c>
      <c r="Q35" s="22">
        <f>K35+L35</f>
        <v>42.099999999999994</v>
      </c>
      <c r="R35" s="22">
        <f>M35+N35</f>
        <v>54.199999999999996</v>
      </c>
      <c r="S35" s="23">
        <f>Q35-R35</f>
        <v>-12.100000000000001</v>
      </c>
    </row>
    <row r="36" spans="1:19" ht="13.5" customHeight="1" x14ac:dyDescent="0.2">
      <c r="A36" s="293"/>
      <c r="B36" s="18">
        <v>100</v>
      </c>
      <c r="C36" s="18">
        <v>27.3</v>
      </c>
      <c r="D36" s="185">
        <v>63.6</v>
      </c>
      <c r="E36" s="185">
        <v>0</v>
      </c>
      <c r="F36" s="185">
        <v>0</v>
      </c>
      <c r="G36" s="185">
        <v>0</v>
      </c>
      <c r="H36" s="186">
        <v>9.1</v>
      </c>
      <c r="I36" s="175"/>
      <c r="J36" s="71" t="str">
        <f>A39</f>
        <v>30～39歳（n = 142 ）　</v>
      </c>
      <c r="K36" s="76">
        <f>C40</f>
        <v>2.8</v>
      </c>
      <c r="L36" s="77">
        <f t="shared" ref="L36:P36" si="25">D40</f>
        <v>35.9</v>
      </c>
      <c r="M36" s="78">
        <f t="shared" si="25"/>
        <v>47.2</v>
      </c>
      <c r="N36" s="77">
        <f t="shared" si="25"/>
        <v>12.7</v>
      </c>
      <c r="O36" s="78">
        <f t="shared" si="25"/>
        <v>1.4</v>
      </c>
      <c r="P36" s="79">
        <f t="shared" si="25"/>
        <v>0</v>
      </c>
      <c r="Q36" s="22">
        <f>K36+L36</f>
        <v>38.699999999999996</v>
      </c>
      <c r="R36" s="22">
        <f>M36+N36</f>
        <v>59.900000000000006</v>
      </c>
      <c r="S36" s="23">
        <f>Q36-R36</f>
        <v>-21.20000000000001</v>
      </c>
    </row>
    <row r="37" spans="1:19" ht="13.5" customHeight="1" x14ac:dyDescent="0.2">
      <c r="A37" s="292" t="str">
        <f>'問1S（表）'!A43</f>
        <v>20～29歳（n = 83 ）　</v>
      </c>
      <c r="B37" s="32">
        <v>83</v>
      </c>
      <c r="C37" s="26">
        <v>4</v>
      </c>
      <c r="D37" s="27">
        <v>31</v>
      </c>
      <c r="E37" s="27">
        <v>38</v>
      </c>
      <c r="F37" s="27">
        <v>7</v>
      </c>
      <c r="G37" s="27">
        <v>2</v>
      </c>
      <c r="H37" s="28">
        <v>1</v>
      </c>
      <c r="I37" s="175"/>
      <c r="J37" s="71" t="str">
        <f>A41</f>
        <v>40～49歳（n = 248 ）　</v>
      </c>
      <c r="K37" s="76">
        <f>C42</f>
        <v>2.8</v>
      </c>
      <c r="L37" s="77">
        <f t="shared" ref="L37" si="26">D42</f>
        <v>36.700000000000003</v>
      </c>
      <c r="M37" s="78">
        <f t="shared" ref="M37" si="27">E42</f>
        <v>44.8</v>
      </c>
      <c r="N37" s="77">
        <f t="shared" ref="N37" si="28">F42</f>
        <v>14.1</v>
      </c>
      <c r="O37" s="78">
        <f t="shared" ref="O37" si="29">G42</f>
        <v>0.8</v>
      </c>
      <c r="P37" s="79">
        <f t="shared" ref="P37" si="30">H42</f>
        <v>0.8</v>
      </c>
      <c r="Q37" s="22">
        <f t="shared" ref="Q37:Q39" si="31">K37+L37</f>
        <v>39.5</v>
      </c>
      <c r="R37" s="22">
        <f t="shared" ref="R37:R40" si="32">M37+N37</f>
        <v>58.9</v>
      </c>
      <c r="S37" s="23">
        <f t="shared" ref="S37:S40" si="33">Q37-R37</f>
        <v>-19.399999999999999</v>
      </c>
    </row>
    <row r="38" spans="1:19" ht="13.5" customHeight="1" x14ac:dyDescent="0.2">
      <c r="A38" s="293"/>
      <c r="B38" s="18">
        <v>100</v>
      </c>
      <c r="C38" s="18">
        <v>4.8</v>
      </c>
      <c r="D38" s="185">
        <v>37.299999999999997</v>
      </c>
      <c r="E38" s="185">
        <v>45.8</v>
      </c>
      <c r="F38" s="185">
        <v>8.4</v>
      </c>
      <c r="G38" s="185">
        <v>2.4</v>
      </c>
      <c r="H38" s="186">
        <v>1.2</v>
      </c>
      <c r="I38" s="175"/>
      <c r="J38" s="71" t="str">
        <f>A43</f>
        <v>50～59歳（n = 318 ）　</v>
      </c>
      <c r="K38" s="76">
        <f>C44</f>
        <v>2.5</v>
      </c>
      <c r="L38" s="77">
        <f t="shared" ref="L38" si="34">D44</f>
        <v>37.700000000000003</v>
      </c>
      <c r="M38" s="78">
        <f t="shared" ref="M38" si="35">E44</f>
        <v>43.4</v>
      </c>
      <c r="N38" s="77">
        <f t="shared" ref="N38" si="36">F44</f>
        <v>12.9</v>
      </c>
      <c r="O38" s="78">
        <f t="shared" ref="O38" si="37">G44</f>
        <v>2.2000000000000002</v>
      </c>
      <c r="P38" s="79">
        <f t="shared" ref="P38" si="38">H44</f>
        <v>1.3</v>
      </c>
      <c r="Q38" s="22">
        <f t="shared" si="31"/>
        <v>40.200000000000003</v>
      </c>
      <c r="R38" s="22">
        <f t="shared" si="32"/>
        <v>56.3</v>
      </c>
      <c r="S38" s="23">
        <f t="shared" si="33"/>
        <v>-16.099999999999994</v>
      </c>
    </row>
    <row r="39" spans="1:19" ht="13.5" customHeight="1" x14ac:dyDescent="0.2">
      <c r="A39" s="292" t="str">
        <f>'問1S（表）'!A45</f>
        <v>30～39歳（n = 142 ）　</v>
      </c>
      <c r="B39" s="32">
        <v>142</v>
      </c>
      <c r="C39" s="26">
        <v>4</v>
      </c>
      <c r="D39" s="27">
        <v>51</v>
      </c>
      <c r="E39" s="27">
        <v>67</v>
      </c>
      <c r="F39" s="27">
        <v>18</v>
      </c>
      <c r="G39" s="27">
        <v>2</v>
      </c>
      <c r="H39" s="28">
        <v>0</v>
      </c>
      <c r="I39" s="175"/>
      <c r="J39" s="71" t="str">
        <f>A45</f>
        <v>60～69歳（n = 322 ）　</v>
      </c>
      <c r="K39" s="76">
        <f>C46</f>
        <v>1.9</v>
      </c>
      <c r="L39" s="77">
        <f t="shared" ref="L39" si="39">D46</f>
        <v>42.5</v>
      </c>
      <c r="M39" s="78">
        <f t="shared" ref="M39" si="40">E46</f>
        <v>42.2</v>
      </c>
      <c r="N39" s="77">
        <f t="shared" ref="N39" si="41">F46</f>
        <v>10.9</v>
      </c>
      <c r="O39" s="78">
        <f t="shared" ref="O39" si="42">G46</f>
        <v>2.2000000000000002</v>
      </c>
      <c r="P39" s="79">
        <f t="shared" ref="P39" si="43">H46</f>
        <v>0.3</v>
      </c>
      <c r="Q39" s="22">
        <f t="shared" si="31"/>
        <v>44.4</v>
      </c>
      <c r="R39" s="22">
        <f t="shared" si="32"/>
        <v>53.1</v>
      </c>
      <c r="S39" s="23">
        <f t="shared" si="33"/>
        <v>-8.7000000000000028</v>
      </c>
    </row>
    <row r="40" spans="1:19" ht="13.5" customHeight="1" x14ac:dyDescent="0.2">
      <c r="A40" s="293"/>
      <c r="B40" s="18">
        <v>100</v>
      </c>
      <c r="C40" s="18">
        <v>2.8</v>
      </c>
      <c r="D40" s="185">
        <v>35.9</v>
      </c>
      <c r="E40" s="185">
        <v>47.2</v>
      </c>
      <c r="F40" s="185">
        <v>12.7</v>
      </c>
      <c r="G40" s="185">
        <v>1.4</v>
      </c>
      <c r="H40" s="186">
        <v>0</v>
      </c>
      <c r="I40" s="175"/>
      <c r="J40" s="57" t="str">
        <f>A47</f>
        <v>70歳以上（n = 530 ）　</v>
      </c>
      <c r="K40" s="66">
        <f>C48</f>
        <v>2.8</v>
      </c>
      <c r="L40" s="67">
        <f t="shared" ref="L40" si="44">D48</f>
        <v>51.1</v>
      </c>
      <c r="M40" s="68">
        <f t="shared" ref="M40" si="45">E48</f>
        <v>31.9</v>
      </c>
      <c r="N40" s="67">
        <f t="shared" ref="N40" si="46">F48</f>
        <v>7.9</v>
      </c>
      <c r="O40" s="68">
        <f t="shared" ref="O40" si="47">G48</f>
        <v>4.3</v>
      </c>
      <c r="P40" s="69">
        <f t="shared" ref="P40" si="48">H48</f>
        <v>1.9</v>
      </c>
      <c r="Q40" s="22">
        <f>K40+L40</f>
        <v>53.9</v>
      </c>
      <c r="R40" s="22">
        <f t="shared" si="32"/>
        <v>39.799999999999997</v>
      </c>
      <c r="S40" s="23">
        <f t="shared" si="33"/>
        <v>14.100000000000001</v>
      </c>
    </row>
    <row r="41" spans="1:19" x14ac:dyDescent="0.2">
      <c r="A41" s="292" t="str">
        <f>'問1S（表）'!A47</f>
        <v>40～49歳（n = 248 ）　</v>
      </c>
      <c r="B41" s="32">
        <v>248</v>
      </c>
      <c r="C41" s="26">
        <v>7</v>
      </c>
      <c r="D41" s="27">
        <v>91</v>
      </c>
      <c r="E41" s="27">
        <v>111</v>
      </c>
      <c r="F41" s="27">
        <v>35</v>
      </c>
      <c r="G41" s="27">
        <v>2</v>
      </c>
      <c r="H41" s="28">
        <v>2</v>
      </c>
      <c r="I41" s="175"/>
      <c r="Q41" s="22"/>
      <c r="R41" s="22"/>
      <c r="S41" s="23"/>
    </row>
    <row r="42" spans="1:19" x14ac:dyDescent="0.2">
      <c r="A42" s="293"/>
      <c r="B42" s="18">
        <v>100</v>
      </c>
      <c r="C42" s="18">
        <v>2.8</v>
      </c>
      <c r="D42" s="185">
        <v>36.700000000000003</v>
      </c>
      <c r="E42" s="185">
        <v>44.8</v>
      </c>
      <c r="F42" s="185">
        <v>14.1</v>
      </c>
      <c r="G42" s="185">
        <v>0.8</v>
      </c>
      <c r="H42" s="186">
        <v>0.8</v>
      </c>
      <c r="I42" s="175"/>
      <c r="S42" s="41"/>
    </row>
    <row r="43" spans="1:19" x14ac:dyDescent="0.2">
      <c r="A43" s="292" t="str">
        <f>'問1S（表）'!A49</f>
        <v>50～59歳（n = 318 ）　</v>
      </c>
      <c r="B43" s="32">
        <v>318</v>
      </c>
      <c r="C43" s="26">
        <v>8</v>
      </c>
      <c r="D43" s="27">
        <v>120</v>
      </c>
      <c r="E43" s="27">
        <v>138</v>
      </c>
      <c r="F43" s="27">
        <v>41</v>
      </c>
      <c r="G43" s="27">
        <v>7</v>
      </c>
      <c r="H43" s="28">
        <v>4</v>
      </c>
      <c r="I43" s="175"/>
      <c r="S43" s="41"/>
    </row>
    <row r="44" spans="1:19" x14ac:dyDescent="0.2">
      <c r="A44" s="293"/>
      <c r="B44" s="18">
        <v>100</v>
      </c>
      <c r="C44" s="18">
        <v>2.5</v>
      </c>
      <c r="D44" s="185">
        <v>37.700000000000003</v>
      </c>
      <c r="E44" s="185">
        <v>43.4</v>
      </c>
      <c r="F44" s="185">
        <v>12.9</v>
      </c>
      <c r="G44" s="185">
        <v>2.2000000000000002</v>
      </c>
      <c r="H44" s="186">
        <v>1.3</v>
      </c>
      <c r="I44" s="175"/>
      <c r="S44" s="41"/>
    </row>
    <row r="45" spans="1:19" x14ac:dyDescent="0.2">
      <c r="A45" s="292" t="str">
        <f>'問1S（表）'!A51</f>
        <v>60～69歳（n = 322 ）　</v>
      </c>
      <c r="B45" s="32">
        <v>322</v>
      </c>
      <c r="C45" s="26">
        <v>6</v>
      </c>
      <c r="D45" s="27">
        <v>137</v>
      </c>
      <c r="E45" s="27">
        <v>136</v>
      </c>
      <c r="F45" s="27">
        <v>35</v>
      </c>
      <c r="G45" s="27">
        <v>7</v>
      </c>
      <c r="H45" s="28">
        <v>1</v>
      </c>
      <c r="I45" s="175"/>
      <c r="S45" s="41"/>
    </row>
    <row r="46" spans="1:19" x14ac:dyDescent="0.2">
      <c r="A46" s="293"/>
      <c r="B46" s="18">
        <v>100</v>
      </c>
      <c r="C46" s="18">
        <v>1.9</v>
      </c>
      <c r="D46" s="185">
        <v>42.5</v>
      </c>
      <c r="E46" s="185">
        <v>42.2</v>
      </c>
      <c r="F46" s="185">
        <v>10.9</v>
      </c>
      <c r="G46" s="185">
        <v>2.2000000000000002</v>
      </c>
      <c r="H46" s="186">
        <v>0.3</v>
      </c>
      <c r="I46" s="175"/>
      <c r="S46" s="41"/>
    </row>
    <row r="47" spans="1:19" x14ac:dyDescent="0.2">
      <c r="A47" s="292" t="str">
        <f>'問1S（表）'!A53</f>
        <v>70歳以上（n = 530 ）　</v>
      </c>
      <c r="B47" s="32">
        <v>530</v>
      </c>
      <c r="C47" s="26">
        <v>15</v>
      </c>
      <c r="D47" s="27">
        <v>271</v>
      </c>
      <c r="E47" s="27">
        <v>169</v>
      </c>
      <c r="F47" s="27">
        <v>42</v>
      </c>
      <c r="G47" s="27">
        <v>23</v>
      </c>
      <c r="H47" s="28">
        <v>10</v>
      </c>
      <c r="I47" s="175"/>
      <c r="S47" s="41"/>
    </row>
    <row r="48" spans="1:19" x14ac:dyDescent="0.2">
      <c r="A48" s="293"/>
      <c r="B48" s="18">
        <v>100</v>
      </c>
      <c r="C48" s="18">
        <v>2.8</v>
      </c>
      <c r="D48" s="185">
        <v>51.1</v>
      </c>
      <c r="E48" s="185">
        <v>31.9</v>
      </c>
      <c r="F48" s="185">
        <v>7.9</v>
      </c>
      <c r="G48" s="185">
        <v>4.3</v>
      </c>
      <c r="H48" s="186">
        <v>1.9</v>
      </c>
      <c r="I48" s="175"/>
      <c r="S48" s="41"/>
    </row>
    <row r="49" spans="1:19" x14ac:dyDescent="0.2">
      <c r="S49" s="41"/>
    </row>
    <row r="50" spans="1:19" ht="13.5" customHeight="1" x14ac:dyDescent="0.2">
      <c r="A50" s="3" t="s">
        <v>44</v>
      </c>
      <c r="B50" s="1" t="str">
        <f>B31</f>
        <v>くらしの満足度</v>
      </c>
      <c r="C50" s="7"/>
      <c r="D50" s="7"/>
      <c r="E50" s="7"/>
      <c r="F50" s="7"/>
      <c r="G50" s="8" t="s">
        <v>19</v>
      </c>
      <c r="H50" s="8"/>
      <c r="S50" s="41"/>
    </row>
    <row r="51" spans="1:19" ht="22.5" customHeight="1" x14ac:dyDescent="0.2">
      <c r="A51" s="11" t="s">
        <v>27</v>
      </c>
      <c r="B51" s="47" t="str">
        <f>B32</f>
        <v>調査数</v>
      </c>
      <c r="C51" s="48" t="str">
        <f t="shared" ref="C51:H51" si="49">C32</f>
        <v>十分満足している</v>
      </c>
      <c r="D51" s="49" t="str">
        <f t="shared" si="49"/>
        <v>おおむね満足している</v>
      </c>
      <c r="E51" s="50" t="str">
        <f t="shared" si="49"/>
        <v>まだまだ不満だ</v>
      </c>
      <c r="F51" s="49" t="str">
        <f t="shared" si="49"/>
        <v>きわめて不満だ</v>
      </c>
      <c r="G51" s="50" t="str">
        <f t="shared" si="49"/>
        <v>わからない</v>
      </c>
      <c r="H51" s="51" t="str">
        <f t="shared" si="49"/>
        <v>無回答</v>
      </c>
      <c r="I51" s="19" t="s">
        <v>32</v>
      </c>
      <c r="J51" s="10" t="str">
        <f>A51</f>
        <v>【居住圏域別】</v>
      </c>
      <c r="K51" s="48" t="str">
        <f t="shared" ref="K51:P51" si="50">C51</f>
        <v>十分満足している</v>
      </c>
      <c r="L51" s="49" t="str">
        <f t="shared" si="50"/>
        <v>おおむね満足している</v>
      </c>
      <c r="M51" s="50" t="str">
        <f t="shared" si="50"/>
        <v>まだまだ不満だ</v>
      </c>
      <c r="N51" s="49" t="str">
        <f t="shared" si="50"/>
        <v>きわめて不満だ</v>
      </c>
      <c r="O51" s="50" t="str">
        <f t="shared" si="50"/>
        <v>わからない</v>
      </c>
      <c r="P51" s="51" t="str">
        <f t="shared" si="50"/>
        <v>無回答</v>
      </c>
      <c r="Q51" s="39" t="s">
        <v>92</v>
      </c>
      <c r="R51" s="39" t="s">
        <v>93</v>
      </c>
      <c r="S51" s="42" t="s">
        <v>42</v>
      </c>
    </row>
    <row r="52" spans="1:19" ht="13.5" customHeight="1" x14ac:dyDescent="0.2">
      <c r="A52" s="292" t="str">
        <f>'問1S（表）'!A62</f>
        <v>全体（n = 1,699 ）　</v>
      </c>
      <c r="B52" s="32">
        <v>1699</v>
      </c>
      <c r="C52" s="29">
        <v>51</v>
      </c>
      <c r="D52" s="30">
        <v>726</v>
      </c>
      <c r="E52" s="30">
        <v>673</v>
      </c>
      <c r="F52" s="30">
        <v>183</v>
      </c>
      <c r="G52" s="30">
        <v>45</v>
      </c>
      <c r="H52" s="31">
        <v>21</v>
      </c>
      <c r="J52" s="55" t="str">
        <f>A52</f>
        <v>全体（n = 1,699 ）　</v>
      </c>
      <c r="K52" s="58">
        <f t="shared" ref="K52:P52" si="51">C53</f>
        <v>3</v>
      </c>
      <c r="L52" s="59">
        <f t="shared" si="51"/>
        <v>42.7</v>
      </c>
      <c r="M52" s="60">
        <f t="shared" si="51"/>
        <v>39.6</v>
      </c>
      <c r="N52" s="59">
        <f t="shared" si="51"/>
        <v>10.8</v>
      </c>
      <c r="O52" s="60">
        <f t="shared" si="51"/>
        <v>2.6</v>
      </c>
      <c r="P52" s="61">
        <f t="shared" si="51"/>
        <v>1.2</v>
      </c>
      <c r="Q52" s="22">
        <f>K52+L52</f>
        <v>45.7</v>
      </c>
      <c r="R52" s="22">
        <f>M52+N52</f>
        <v>50.400000000000006</v>
      </c>
      <c r="S52" s="23">
        <f>Q52-R52</f>
        <v>-4.7000000000000028</v>
      </c>
    </row>
    <row r="53" spans="1:19" ht="13.5" customHeight="1" x14ac:dyDescent="0.2">
      <c r="A53" s="293"/>
      <c r="B53" s="33">
        <v>100</v>
      </c>
      <c r="C53" s="18">
        <v>3</v>
      </c>
      <c r="D53" s="185">
        <v>42.7</v>
      </c>
      <c r="E53" s="185">
        <v>39.6</v>
      </c>
      <c r="F53" s="185">
        <v>10.8</v>
      </c>
      <c r="G53" s="185">
        <v>2.6</v>
      </c>
      <c r="H53" s="186">
        <v>1.2</v>
      </c>
      <c r="J53" s="70" t="str">
        <f>A54</f>
        <v>岐阜圏域（n = 668 ）　</v>
      </c>
      <c r="K53" s="72">
        <f t="shared" ref="K53:P53" si="52">C55</f>
        <v>3.3</v>
      </c>
      <c r="L53" s="73">
        <f t="shared" si="52"/>
        <v>43.9</v>
      </c>
      <c r="M53" s="74">
        <f t="shared" si="52"/>
        <v>37.6</v>
      </c>
      <c r="N53" s="73">
        <f t="shared" si="52"/>
        <v>11.7</v>
      </c>
      <c r="O53" s="74">
        <f t="shared" si="52"/>
        <v>2.8</v>
      </c>
      <c r="P53" s="75">
        <f t="shared" si="52"/>
        <v>0.7</v>
      </c>
      <c r="Q53" s="22">
        <f t="shared" ref="Q53:Q57" si="53">K53+L53</f>
        <v>47.199999999999996</v>
      </c>
      <c r="R53" s="22">
        <f t="shared" ref="R53:R57" si="54">M53+N53</f>
        <v>49.3</v>
      </c>
      <c r="S53" s="23">
        <f>Q53-R53</f>
        <v>-2.1000000000000014</v>
      </c>
    </row>
    <row r="54" spans="1:19" ht="13.5" customHeight="1" x14ac:dyDescent="0.2">
      <c r="A54" s="292" t="str">
        <f>'問1S（表）'!A64</f>
        <v>岐阜圏域（n = 668 ）　</v>
      </c>
      <c r="B54" s="32">
        <v>668</v>
      </c>
      <c r="C54" s="26">
        <v>22</v>
      </c>
      <c r="D54" s="27">
        <v>293</v>
      </c>
      <c r="E54" s="27">
        <v>251</v>
      </c>
      <c r="F54" s="27">
        <v>78</v>
      </c>
      <c r="G54" s="27">
        <v>19</v>
      </c>
      <c r="H54" s="28">
        <v>5</v>
      </c>
      <c r="I54" s="158">
        <v>1</v>
      </c>
      <c r="J54" s="71" t="str">
        <f>A56</f>
        <v>西濃圏域（n = 277 ）　</v>
      </c>
      <c r="K54" s="76">
        <f t="shared" ref="K54:P54" si="55">C57</f>
        <v>2.5</v>
      </c>
      <c r="L54" s="77">
        <f t="shared" si="55"/>
        <v>43.3</v>
      </c>
      <c r="M54" s="78">
        <f t="shared" si="55"/>
        <v>40.1</v>
      </c>
      <c r="N54" s="77">
        <f t="shared" si="55"/>
        <v>9.6999999999999993</v>
      </c>
      <c r="O54" s="78">
        <f t="shared" si="55"/>
        <v>2.2000000000000002</v>
      </c>
      <c r="P54" s="79">
        <f t="shared" si="55"/>
        <v>2.2000000000000002</v>
      </c>
      <c r="Q54" s="22">
        <f t="shared" si="53"/>
        <v>45.8</v>
      </c>
      <c r="R54" s="22">
        <f t="shared" si="54"/>
        <v>49.8</v>
      </c>
      <c r="S54" s="23">
        <f>Q54-R54</f>
        <v>-4</v>
      </c>
    </row>
    <row r="55" spans="1:19" ht="13.5" customHeight="1" x14ac:dyDescent="0.2">
      <c r="A55" s="293"/>
      <c r="B55" s="18">
        <v>100</v>
      </c>
      <c r="C55" s="18">
        <v>3.3</v>
      </c>
      <c r="D55" s="185">
        <v>43.9</v>
      </c>
      <c r="E55" s="185">
        <v>37.6</v>
      </c>
      <c r="F55" s="185">
        <v>11.7</v>
      </c>
      <c r="G55" s="185">
        <v>2.8</v>
      </c>
      <c r="H55" s="186">
        <v>0.7</v>
      </c>
      <c r="I55" s="2"/>
      <c r="J55" s="71" t="str">
        <f>A58</f>
        <v>中濃圏域（n = 319 ）　</v>
      </c>
      <c r="K55" s="76">
        <f t="shared" ref="K55:P55" si="56">C59</f>
        <v>2.2000000000000002</v>
      </c>
      <c r="L55" s="77">
        <f t="shared" si="56"/>
        <v>45.8</v>
      </c>
      <c r="M55" s="78">
        <f t="shared" si="56"/>
        <v>39.200000000000003</v>
      </c>
      <c r="N55" s="77">
        <f t="shared" si="56"/>
        <v>10.3</v>
      </c>
      <c r="O55" s="78">
        <f t="shared" si="56"/>
        <v>1.9</v>
      </c>
      <c r="P55" s="79">
        <f t="shared" si="56"/>
        <v>0.6</v>
      </c>
      <c r="Q55" s="22">
        <f t="shared" si="53"/>
        <v>48</v>
      </c>
      <c r="R55" s="22">
        <f t="shared" si="54"/>
        <v>49.5</v>
      </c>
      <c r="S55" s="23">
        <f t="shared" ref="S55:S57" si="57">Q55-R55</f>
        <v>-1.5</v>
      </c>
    </row>
    <row r="56" spans="1:19" ht="13.5" customHeight="1" x14ac:dyDescent="0.2">
      <c r="A56" s="292" t="str">
        <f>'問1S（表）'!A66</f>
        <v>西濃圏域（n = 277 ）　</v>
      </c>
      <c r="B56" s="32">
        <v>277</v>
      </c>
      <c r="C56" s="26">
        <v>7</v>
      </c>
      <c r="D56" s="27">
        <v>120</v>
      </c>
      <c r="E56" s="27">
        <v>111</v>
      </c>
      <c r="F56" s="27">
        <v>27</v>
      </c>
      <c r="G56" s="27">
        <v>6</v>
      </c>
      <c r="H56" s="28">
        <v>6</v>
      </c>
      <c r="I56" s="158">
        <v>2</v>
      </c>
      <c r="J56" s="71" t="str">
        <f>A60</f>
        <v>東濃圏域（n = 276 ）　</v>
      </c>
      <c r="K56" s="76">
        <f t="shared" ref="K56:P56" si="58">C61</f>
        <v>4.7</v>
      </c>
      <c r="L56" s="77">
        <f t="shared" si="58"/>
        <v>37</v>
      </c>
      <c r="M56" s="78">
        <f t="shared" si="58"/>
        <v>43.5</v>
      </c>
      <c r="N56" s="77">
        <f t="shared" si="58"/>
        <v>10.9</v>
      </c>
      <c r="O56" s="78">
        <f t="shared" si="58"/>
        <v>3.3</v>
      </c>
      <c r="P56" s="79">
        <f t="shared" si="58"/>
        <v>0.7</v>
      </c>
      <c r="Q56" s="22">
        <f t="shared" si="53"/>
        <v>41.7</v>
      </c>
      <c r="R56" s="22">
        <f t="shared" si="54"/>
        <v>54.4</v>
      </c>
      <c r="S56" s="23">
        <f t="shared" si="57"/>
        <v>-12.699999999999996</v>
      </c>
    </row>
    <row r="57" spans="1:19" ht="13.5" customHeight="1" x14ac:dyDescent="0.2">
      <c r="A57" s="293"/>
      <c r="B57" s="18">
        <v>100</v>
      </c>
      <c r="C57" s="18">
        <v>2.5</v>
      </c>
      <c r="D57" s="185">
        <v>43.3</v>
      </c>
      <c r="E57" s="185">
        <v>40.1</v>
      </c>
      <c r="F57" s="185">
        <v>9.6999999999999993</v>
      </c>
      <c r="G57" s="185">
        <v>2.2000000000000002</v>
      </c>
      <c r="H57" s="186">
        <v>2.2000000000000002</v>
      </c>
      <c r="I57" s="2"/>
      <c r="J57" s="57" t="str">
        <f>A62</f>
        <v>飛騨圏域（n = 102 ）　</v>
      </c>
      <c r="K57" s="66">
        <f t="shared" ref="K57:P57" si="59">C63</f>
        <v>1</v>
      </c>
      <c r="L57" s="67">
        <f t="shared" si="59"/>
        <v>40.200000000000003</v>
      </c>
      <c r="M57" s="68">
        <f t="shared" si="59"/>
        <v>45.1</v>
      </c>
      <c r="N57" s="67">
        <f t="shared" si="59"/>
        <v>6.9</v>
      </c>
      <c r="O57" s="68">
        <f t="shared" si="59"/>
        <v>2</v>
      </c>
      <c r="P57" s="69">
        <f t="shared" si="59"/>
        <v>4.9000000000000004</v>
      </c>
      <c r="Q57" s="22">
        <f t="shared" si="53"/>
        <v>41.2</v>
      </c>
      <c r="R57" s="22">
        <f t="shared" si="54"/>
        <v>52</v>
      </c>
      <c r="S57" s="23">
        <f t="shared" si="57"/>
        <v>-10.799999999999997</v>
      </c>
    </row>
    <row r="58" spans="1:19" x14ac:dyDescent="0.2">
      <c r="A58" s="292" t="str">
        <f>'問1S（表）'!A68</f>
        <v>中濃圏域（n = 319 ）　</v>
      </c>
      <c r="B58" s="32">
        <v>319</v>
      </c>
      <c r="C58" s="26">
        <v>7</v>
      </c>
      <c r="D58" s="27">
        <v>146</v>
      </c>
      <c r="E58" s="27">
        <v>125</v>
      </c>
      <c r="F58" s="27">
        <v>33</v>
      </c>
      <c r="G58" s="27">
        <v>6</v>
      </c>
      <c r="H58" s="28">
        <v>2</v>
      </c>
      <c r="I58" s="158">
        <v>3</v>
      </c>
      <c r="Q58" s="22"/>
      <c r="R58" s="22"/>
      <c r="S58" s="23"/>
    </row>
    <row r="59" spans="1:19" x14ac:dyDescent="0.2">
      <c r="A59" s="293"/>
      <c r="B59" s="18">
        <v>100</v>
      </c>
      <c r="C59" s="18">
        <v>2.2000000000000002</v>
      </c>
      <c r="D59" s="185">
        <v>45.8</v>
      </c>
      <c r="E59" s="185">
        <v>39.200000000000003</v>
      </c>
      <c r="F59" s="185">
        <v>10.3</v>
      </c>
      <c r="G59" s="185">
        <v>1.9</v>
      </c>
      <c r="H59" s="186">
        <v>0.6</v>
      </c>
      <c r="I59" s="2"/>
      <c r="S59" s="41"/>
    </row>
    <row r="60" spans="1:19" x14ac:dyDescent="0.2">
      <c r="A60" s="292" t="str">
        <f>'問1S（表）'!A70</f>
        <v>東濃圏域（n = 276 ）　</v>
      </c>
      <c r="B60" s="32">
        <v>276</v>
      </c>
      <c r="C60" s="26">
        <v>13</v>
      </c>
      <c r="D60" s="27">
        <v>102</v>
      </c>
      <c r="E60" s="27">
        <v>120</v>
      </c>
      <c r="F60" s="27">
        <v>30</v>
      </c>
      <c r="G60" s="27">
        <v>9</v>
      </c>
      <c r="H60" s="28">
        <v>2</v>
      </c>
      <c r="I60" s="158">
        <v>4</v>
      </c>
      <c r="S60" s="41"/>
    </row>
    <row r="61" spans="1:19" x14ac:dyDescent="0.2">
      <c r="A61" s="293"/>
      <c r="B61" s="18">
        <v>100</v>
      </c>
      <c r="C61" s="18">
        <v>4.7</v>
      </c>
      <c r="D61" s="185">
        <v>37</v>
      </c>
      <c r="E61" s="185">
        <v>43.5</v>
      </c>
      <c r="F61" s="185">
        <v>10.9</v>
      </c>
      <c r="G61" s="185">
        <v>3.3</v>
      </c>
      <c r="H61" s="186">
        <v>0.7</v>
      </c>
      <c r="I61" s="2"/>
      <c r="S61" s="41"/>
    </row>
    <row r="62" spans="1:19" x14ac:dyDescent="0.2">
      <c r="A62" s="292" t="str">
        <f>'問1S（表）'!A72</f>
        <v>飛騨圏域（n = 102 ）　</v>
      </c>
      <c r="B62" s="32">
        <v>102</v>
      </c>
      <c r="C62" s="26">
        <v>1</v>
      </c>
      <c r="D62" s="27">
        <v>41</v>
      </c>
      <c r="E62" s="27">
        <v>46</v>
      </c>
      <c r="F62" s="27">
        <v>7</v>
      </c>
      <c r="G62" s="27">
        <v>2</v>
      </c>
      <c r="H62" s="28">
        <v>5</v>
      </c>
      <c r="I62" s="158">
        <v>5</v>
      </c>
      <c r="S62" s="41"/>
    </row>
    <row r="63" spans="1:19" x14ac:dyDescent="0.2">
      <c r="A63" s="293"/>
      <c r="B63" s="18">
        <v>100</v>
      </c>
      <c r="C63" s="18">
        <v>1</v>
      </c>
      <c r="D63" s="185">
        <v>40.200000000000003</v>
      </c>
      <c r="E63" s="185">
        <v>45.1</v>
      </c>
      <c r="F63" s="185">
        <v>6.9</v>
      </c>
      <c r="G63" s="185">
        <v>2</v>
      </c>
      <c r="H63" s="186">
        <v>4.9000000000000004</v>
      </c>
      <c r="S63" s="41"/>
    </row>
    <row r="64" spans="1:19" x14ac:dyDescent="0.2">
      <c r="S64" s="41"/>
    </row>
    <row r="65" spans="1:19" x14ac:dyDescent="0.2">
      <c r="A65" s="3" t="s">
        <v>45</v>
      </c>
      <c r="B65" s="1" t="str">
        <f>B22</f>
        <v>くらしの満足度</v>
      </c>
      <c r="C65" s="7"/>
      <c r="D65" s="7"/>
      <c r="E65" s="7"/>
      <c r="F65" s="7"/>
      <c r="G65" s="8" t="s">
        <v>1</v>
      </c>
      <c r="H65" s="8"/>
      <c r="I65" s="21" t="s">
        <v>31</v>
      </c>
      <c r="J65" s="7"/>
      <c r="K65" s="7"/>
      <c r="L65" s="7"/>
      <c r="M65" s="7"/>
      <c r="N65" s="7"/>
      <c r="O65" s="7"/>
      <c r="P65" s="7"/>
      <c r="S65" s="41"/>
    </row>
    <row r="66" spans="1:19" ht="32.4" x14ac:dyDescent="0.2">
      <c r="A66" s="10" t="s">
        <v>29</v>
      </c>
      <c r="B66" s="12" t="str">
        <f>B23</f>
        <v>調査数</v>
      </c>
      <c r="C66" s="13" t="str">
        <f t="shared" ref="C66:H66" si="60">C23</f>
        <v>十分満足している</v>
      </c>
      <c r="D66" s="14" t="str">
        <f t="shared" si="60"/>
        <v>おおむね満足している</v>
      </c>
      <c r="E66" s="15" t="str">
        <f t="shared" si="60"/>
        <v>まだまだ不満だ</v>
      </c>
      <c r="F66" s="14" t="str">
        <f t="shared" si="60"/>
        <v>きわめて不満だ</v>
      </c>
      <c r="G66" s="15" t="str">
        <f t="shared" si="60"/>
        <v>わからない</v>
      </c>
      <c r="H66" s="16" t="str">
        <f t="shared" si="60"/>
        <v>無回答</v>
      </c>
      <c r="I66" s="187" t="s">
        <v>197</v>
      </c>
      <c r="J66" s="10" t="str">
        <f t="shared" ref="J66:Q67" si="61">A66</f>
        <v>【職業別】</v>
      </c>
      <c r="K66" s="47" t="str">
        <f t="shared" si="61"/>
        <v>調査数</v>
      </c>
      <c r="L66" s="48" t="str">
        <f t="shared" si="61"/>
        <v>十分満足している</v>
      </c>
      <c r="M66" s="49" t="str">
        <f t="shared" si="61"/>
        <v>おおむね満足している</v>
      </c>
      <c r="N66" s="50" t="str">
        <f t="shared" si="61"/>
        <v>まだまだ不満だ</v>
      </c>
      <c r="O66" s="49" t="str">
        <f t="shared" si="61"/>
        <v>きわめて不満だ</v>
      </c>
      <c r="P66" s="50" t="str">
        <f t="shared" si="61"/>
        <v>わからない</v>
      </c>
      <c r="Q66" s="51" t="str">
        <f t="shared" si="61"/>
        <v>無回答</v>
      </c>
      <c r="S66" s="41"/>
    </row>
    <row r="67" spans="1:19" x14ac:dyDescent="0.2">
      <c r="A67" s="270" t="str">
        <f>'問1S（表）'!A77</f>
        <v>全体（n = 1,699 ）　</v>
      </c>
      <c r="B67" s="32">
        <v>1699</v>
      </c>
      <c r="C67" s="29">
        <v>51</v>
      </c>
      <c r="D67" s="30">
        <v>726</v>
      </c>
      <c r="E67" s="30">
        <v>673</v>
      </c>
      <c r="F67" s="30">
        <v>183</v>
      </c>
      <c r="G67" s="30">
        <v>45</v>
      </c>
      <c r="H67" s="31">
        <v>21</v>
      </c>
      <c r="I67" s="188" t="s">
        <v>198</v>
      </c>
      <c r="J67" s="270" t="str">
        <f t="shared" si="61"/>
        <v>全体（n = 1,699 ）　</v>
      </c>
      <c r="K67" s="101">
        <f t="shared" si="61"/>
        <v>1699</v>
      </c>
      <c r="L67" s="109">
        <f t="shared" si="61"/>
        <v>51</v>
      </c>
      <c r="M67" s="110">
        <f t="shared" si="61"/>
        <v>726</v>
      </c>
      <c r="N67" s="111">
        <f t="shared" si="61"/>
        <v>673</v>
      </c>
      <c r="O67" s="110">
        <f t="shared" si="61"/>
        <v>183</v>
      </c>
      <c r="P67" s="111">
        <f t="shared" si="61"/>
        <v>45</v>
      </c>
      <c r="Q67" s="112">
        <f t="shared" si="61"/>
        <v>21</v>
      </c>
      <c r="S67" s="41"/>
    </row>
    <row r="68" spans="1:19" x14ac:dyDescent="0.2">
      <c r="A68" s="271"/>
      <c r="B68" s="33">
        <v>100</v>
      </c>
      <c r="C68" s="18">
        <v>3</v>
      </c>
      <c r="D68" s="185">
        <v>42.7</v>
      </c>
      <c r="E68" s="185">
        <v>39.6</v>
      </c>
      <c r="F68" s="185">
        <v>10.8</v>
      </c>
      <c r="G68" s="185">
        <v>2.6</v>
      </c>
      <c r="H68" s="186">
        <v>1.2</v>
      </c>
      <c r="I68" s="21" t="s">
        <v>30</v>
      </c>
      <c r="J68" s="271"/>
      <c r="K68" s="102">
        <f t="shared" ref="K68:Q70" si="62">B68</f>
        <v>100</v>
      </c>
      <c r="L68" s="113">
        <f t="shared" si="62"/>
        <v>3</v>
      </c>
      <c r="M68" s="114">
        <f t="shared" si="62"/>
        <v>42.7</v>
      </c>
      <c r="N68" s="115">
        <f t="shared" si="62"/>
        <v>39.6</v>
      </c>
      <c r="O68" s="114">
        <f t="shared" si="62"/>
        <v>10.8</v>
      </c>
      <c r="P68" s="115">
        <f t="shared" si="62"/>
        <v>2.6</v>
      </c>
      <c r="Q68" s="116">
        <f t="shared" si="62"/>
        <v>1.2</v>
      </c>
      <c r="S68" s="41"/>
    </row>
    <row r="69" spans="1:19" x14ac:dyDescent="0.2">
      <c r="A69" s="270" t="str">
        <f>'問1S（表）'!A79</f>
        <v>自営業（n = 123 ）　</v>
      </c>
      <c r="B69" s="32">
        <v>123</v>
      </c>
      <c r="C69" s="26">
        <v>5</v>
      </c>
      <c r="D69" s="27">
        <v>40</v>
      </c>
      <c r="E69" s="27">
        <v>60</v>
      </c>
      <c r="F69" s="27">
        <v>14</v>
      </c>
      <c r="G69" s="27">
        <v>1</v>
      </c>
      <c r="H69" s="28">
        <v>3</v>
      </c>
      <c r="I69" s="158">
        <v>1</v>
      </c>
      <c r="J69" s="270" t="str">
        <f>A69</f>
        <v>自営業（n = 123 ）　</v>
      </c>
      <c r="K69" s="101">
        <f t="shared" si="62"/>
        <v>123</v>
      </c>
      <c r="L69" s="109">
        <f t="shared" si="62"/>
        <v>5</v>
      </c>
      <c r="M69" s="110">
        <f t="shared" si="62"/>
        <v>40</v>
      </c>
      <c r="N69" s="111">
        <f t="shared" si="62"/>
        <v>60</v>
      </c>
      <c r="O69" s="110">
        <f t="shared" si="62"/>
        <v>14</v>
      </c>
      <c r="P69" s="111">
        <f t="shared" si="62"/>
        <v>1</v>
      </c>
      <c r="Q69" s="112">
        <f t="shared" si="62"/>
        <v>3</v>
      </c>
      <c r="S69" s="41"/>
    </row>
    <row r="70" spans="1:19" x14ac:dyDescent="0.2">
      <c r="A70" s="271"/>
      <c r="B70" s="18">
        <v>100</v>
      </c>
      <c r="C70" s="18">
        <v>4.0999999999999996</v>
      </c>
      <c r="D70" s="185">
        <v>32.5</v>
      </c>
      <c r="E70" s="185">
        <v>48.8</v>
      </c>
      <c r="F70" s="185">
        <v>11.4</v>
      </c>
      <c r="G70" s="185">
        <v>0.8</v>
      </c>
      <c r="H70" s="186">
        <v>2.4</v>
      </c>
      <c r="I70" s="2"/>
      <c r="J70" s="271"/>
      <c r="K70" s="102">
        <f t="shared" si="62"/>
        <v>100</v>
      </c>
      <c r="L70" s="113">
        <f t="shared" si="62"/>
        <v>4.0999999999999996</v>
      </c>
      <c r="M70" s="114">
        <f t="shared" si="62"/>
        <v>32.5</v>
      </c>
      <c r="N70" s="115">
        <f t="shared" si="62"/>
        <v>48.8</v>
      </c>
      <c r="O70" s="114">
        <f t="shared" si="62"/>
        <v>11.4</v>
      </c>
      <c r="P70" s="115">
        <f t="shared" si="62"/>
        <v>0.8</v>
      </c>
      <c r="Q70" s="116">
        <f t="shared" si="62"/>
        <v>2.4</v>
      </c>
      <c r="S70" s="41"/>
    </row>
    <row r="71" spans="1:19" x14ac:dyDescent="0.2">
      <c r="A71" s="270" t="str">
        <f>'問1S（表）'!A81</f>
        <v>自由業(※1)（n = 24 ）　</v>
      </c>
      <c r="B71" s="32">
        <v>24</v>
      </c>
      <c r="C71" s="26">
        <v>1</v>
      </c>
      <c r="D71" s="27">
        <v>14</v>
      </c>
      <c r="E71" s="27">
        <v>6</v>
      </c>
      <c r="F71" s="27">
        <v>3</v>
      </c>
      <c r="G71" s="27">
        <v>0</v>
      </c>
      <c r="H71" s="28">
        <v>0</v>
      </c>
      <c r="I71" s="158">
        <v>2</v>
      </c>
      <c r="J71" s="270" t="str">
        <f t="shared" ref="J71:Q71" si="63">A73</f>
        <v>会社・団体役員（n = 161 ）　</v>
      </c>
      <c r="K71" s="101">
        <f t="shared" si="63"/>
        <v>161</v>
      </c>
      <c r="L71" s="109">
        <f t="shared" si="63"/>
        <v>8</v>
      </c>
      <c r="M71" s="110">
        <f t="shared" si="63"/>
        <v>61</v>
      </c>
      <c r="N71" s="111">
        <f t="shared" si="63"/>
        <v>73</v>
      </c>
      <c r="O71" s="110">
        <f t="shared" si="63"/>
        <v>17</v>
      </c>
      <c r="P71" s="111">
        <f t="shared" si="63"/>
        <v>2</v>
      </c>
      <c r="Q71" s="112">
        <f t="shared" si="63"/>
        <v>0</v>
      </c>
      <c r="S71" s="41"/>
    </row>
    <row r="72" spans="1:19" x14ac:dyDescent="0.2">
      <c r="A72" s="271"/>
      <c r="B72" s="18">
        <v>100</v>
      </c>
      <c r="C72" s="18">
        <v>4.2</v>
      </c>
      <c r="D72" s="185">
        <v>58.3</v>
      </c>
      <c r="E72" s="185">
        <v>25</v>
      </c>
      <c r="F72" s="185">
        <v>12.5</v>
      </c>
      <c r="G72" s="185">
        <v>0</v>
      </c>
      <c r="H72" s="186">
        <v>0</v>
      </c>
      <c r="I72" s="2"/>
      <c r="J72" s="271"/>
      <c r="K72" s="102">
        <f t="shared" ref="K72:Q76" si="64">B74</f>
        <v>100</v>
      </c>
      <c r="L72" s="113">
        <f t="shared" si="64"/>
        <v>5</v>
      </c>
      <c r="M72" s="114">
        <f t="shared" si="64"/>
        <v>37.9</v>
      </c>
      <c r="N72" s="115">
        <f t="shared" si="64"/>
        <v>45.3</v>
      </c>
      <c r="O72" s="114">
        <f t="shared" si="64"/>
        <v>10.6</v>
      </c>
      <c r="P72" s="115">
        <f t="shared" si="64"/>
        <v>1.2</v>
      </c>
      <c r="Q72" s="116">
        <f t="shared" si="64"/>
        <v>0</v>
      </c>
      <c r="S72" s="41"/>
    </row>
    <row r="73" spans="1:19" x14ac:dyDescent="0.2">
      <c r="A73" s="270" t="str">
        <f>'問1S（表）'!A83</f>
        <v>会社・団体役員（n = 161 ）　</v>
      </c>
      <c r="B73" s="32">
        <v>161</v>
      </c>
      <c r="C73" s="26">
        <v>8</v>
      </c>
      <c r="D73" s="27">
        <v>61</v>
      </c>
      <c r="E73" s="27">
        <v>73</v>
      </c>
      <c r="F73" s="27">
        <v>17</v>
      </c>
      <c r="G73" s="27">
        <v>2</v>
      </c>
      <c r="H73" s="28">
        <v>0</v>
      </c>
      <c r="I73" s="158">
        <v>3</v>
      </c>
      <c r="J73" s="272" t="str">
        <f>A75</f>
        <v>正規の従業員・職員（n = 403 ）　</v>
      </c>
      <c r="K73" s="101">
        <f t="shared" si="64"/>
        <v>403</v>
      </c>
      <c r="L73" s="109">
        <f t="shared" si="64"/>
        <v>10</v>
      </c>
      <c r="M73" s="110">
        <f t="shared" si="64"/>
        <v>155</v>
      </c>
      <c r="N73" s="111">
        <f t="shared" si="64"/>
        <v>181</v>
      </c>
      <c r="O73" s="110">
        <f t="shared" si="64"/>
        <v>46</v>
      </c>
      <c r="P73" s="111">
        <f t="shared" si="64"/>
        <v>6</v>
      </c>
      <c r="Q73" s="112">
        <f t="shared" si="64"/>
        <v>5</v>
      </c>
      <c r="S73" s="41"/>
    </row>
    <row r="74" spans="1:19" x14ac:dyDescent="0.2">
      <c r="A74" s="271"/>
      <c r="B74" s="18">
        <v>100</v>
      </c>
      <c r="C74" s="18">
        <v>5</v>
      </c>
      <c r="D74" s="185">
        <v>37.9</v>
      </c>
      <c r="E74" s="185">
        <v>45.3</v>
      </c>
      <c r="F74" s="185">
        <v>10.6</v>
      </c>
      <c r="G74" s="185">
        <v>1.2</v>
      </c>
      <c r="H74" s="186">
        <v>0</v>
      </c>
      <c r="I74" s="2"/>
      <c r="J74" s="273"/>
      <c r="K74" s="102">
        <f t="shared" si="64"/>
        <v>100</v>
      </c>
      <c r="L74" s="113">
        <f t="shared" si="64"/>
        <v>2.5</v>
      </c>
      <c r="M74" s="114">
        <f t="shared" si="64"/>
        <v>38.5</v>
      </c>
      <c r="N74" s="115">
        <f t="shared" si="64"/>
        <v>44.9</v>
      </c>
      <c r="O74" s="114">
        <f t="shared" si="64"/>
        <v>11.4</v>
      </c>
      <c r="P74" s="115">
        <f t="shared" si="64"/>
        <v>1.5</v>
      </c>
      <c r="Q74" s="116">
        <f t="shared" si="64"/>
        <v>1.2</v>
      </c>
      <c r="S74" s="41"/>
    </row>
    <row r="75" spans="1:19" x14ac:dyDescent="0.2">
      <c r="A75" s="272" t="str">
        <f>'問1S（表）'!A85</f>
        <v>正規の従業員・職員（n = 403 ）　</v>
      </c>
      <c r="B75" s="32">
        <v>403</v>
      </c>
      <c r="C75" s="26">
        <v>10</v>
      </c>
      <c r="D75" s="27">
        <v>155</v>
      </c>
      <c r="E75" s="27">
        <v>181</v>
      </c>
      <c r="F75" s="27">
        <v>46</v>
      </c>
      <c r="G75" s="27">
        <v>6</v>
      </c>
      <c r="H75" s="28">
        <v>5</v>
      </c>
      <c r="I75" s="158">
        <v>4</v>
      </c>
      <c r="J75" s="266" t="str">
        <f>A77</f>
        <v>パートタイム・アルバイト・派遣（n = 310 ）　</v>
      </c>
      <c r="K75" s="101">
        <f t="shared" si="64"/>
        <v>310</v>
      </c>
      <c r="L75" s="109">
        <f t="shared" si="64"/>
        <v>3</v>
      </c>
      <c r="M75" s="110">
        <f t="shared" si="64"/>
        <v>127</v>
      </c>
      <c r="N75" s="111">
        <f t="shared" si="64"/>
        <v>129</v>
      </c>
      <c r="O75" s="110">
        <f t="shared" si="64"/>
        <v>44</v>
      </c>
      <c r="P75" s="111">
        <f t="shared" si="64"/>
        <v>6</v>
      </c>
      <c r="Q75" s="112">
        <f t="shared" si="64"/>
        <v>1</v>
      </c>
      <c r="S75" s="41"/>
    </row>
    <row r="76" spans="1:19" x14ac:dyDescent="0.2">
      <c r="A76" s="273"/>
      <c r="B76" s="18">
        <v>100</v>
      </c>
      <c r="C76" s="18">
        <v>2.5</v>
      </c>
      <c r="D76" s="185">
        <v>38.5</v>
      </c>
      <c r="E76" s="185">
        <v>44.9</v>
      </c>
      <c r="F76" s="185">
        <v>11.4</v>
      </c>
      <c r="G76" s="185">
        <v>1.5</v>
      </c>
      <c r="H76" s="186">
        <v>1.2</v>
      </c>
      <c r="I76" s="2"/>
      <c r="J76" s="267"/>
      <c r="K76" s="102">
        <f t="shared" si="64"/>
        <v>100</v>
      </c>
      <c r="L76" s="113">
        <f t="shared" si="64"/>
        <v>1</v>
      </c>
      <c r="M76" s="114">
        <f t="shared" si="64"/>
        <v>41</v>
      </c>
      <c r="N76" s="115">
        <f t="shared" si="64"/>
        <v>41.6</v>
      </c>
      <c r="O76" s="114">
        <f t="shared" si="64"/>
        <v>14.2</v>
      </c>
      <c r="P76" s="115">
        <f t="shared" si="64"/>
        <v>1.9</v>
      </c>
      <c r="Q76" s="116">
        <f t="shared" si="64"/>
        <v>0.3</v>
      </c>
      <c r="S76" s="41"/>
    </row>
    <row r="77" spans="1:19" x14ac:dyDescent="0.2">
      <c r="A77" s="266" t="str">
        <f>'問1S（表）'!A87</f>
        <v>パートタイム・アルバイト・派遣（n = 310 ）　</v>
      </c>
      <c r="B77" s="32">
        <v>310</v>
      </c>
      <c r="C77" s="26">
        <v>3</v>
      </c>
      <c r="D77" s="27">
        <v>127</v>
      </c>
      <c r="E77" s="27">
        <v>129</v>
      </c>
      <c r="F77" s="27">
        <v>44</v>
      </c>
      <c r="G77" s="27">
        <v>6</v>
      </c>
      <c r="H77" s="28">
        <v>1</v>
      </c>
      <c r="I77" s="158">
        <v>5</v>
      </c>
      <c r="J77" s="270" t="str">
        <f t="shared" ref="J77:Q77" si="65">A81</f>
        <v>家事従事（n = 165 ）　</v>
      </c>
      <c r="K77" s="101">
        <f t="shared" si="65"/>
        <v>165</v>
      </c>
      <c r="L77" s="109">
        <f t="shared" si="65"/>
        <v>6</v>
      </c>
      <c r="M77" s="110">
        <f t="shared" si="65"/>
        <v>84</v>
      </c>
      <c r="N77" s="111">
        <f t="shared" si="65"/>
        <v>54</v>
      </c>
      <c r="O77" s="110">
        <f t="shared" si="65"/>
        <v>14</v>
      </c>
      <c r="P77" s="111">
        <f t="shared" si="65"/>
        <v>5</v>
      </c>
      <c r="Q77" s="112">
        <f t="shared" si="65"/>
        <v>2</v>
      </c>
      <c r="S77" s="41"/>
    </row>
    <row r="78" spans="1:19" x14ac:dyDescent="0.2">
      <c r="A78" s="267"/>
      <c r="B78" s="18">
        <v>100</v>
      </c>
      <c r="C78" s="18">
        <v>1</v>
      </c>
      <c r="D78" s="185">
        <v>41</v>
      </c>
      <c r="E78" s="185">
        <v>41.6</v>
      </c>
      <c r="F78" s="185">
        <v>14.2</v>
      </c>
      <c r="G78" s="185">
        <v>1.9</v>
      </c>
      <c r="H78" s="186">
        <v>0.3</v>
      </c>
      <c r="I78" s="17"/>
      <c r="J78" s="271"/>
      <c r="K78" s="102">
        <f t="shared" ref="K78:Q80" si="66">B82</f>
        <v>100</v>
      </c>
      <c r="L78" s="113">
        <f t="shared" si="66"/>
        <v>3.6</v>
      </c>
      <c r="M78" s="114">
        <f t="shared" si="66"/>
        <v>50.9</v>
      </c>
      <c r="N78" s="115">
        <f t="shared" si="66"/>
        <v>32.700000000000003</v>
      </c>
      <c r="O78" s="114">
        <f t="shared" si="66"/>
        <v>8.5</v>
      </c>
      <c r="P78" s="115">
        <f t="shared" si="66"/>
        <v>3</v>
      </c>
      <c r="Q78" s="116">
        <f t="shared" si="66"/>
        <v>1.2</v>
      </c>
      <c r="S78" s="41"/>
    </row>
    <row r="79" spans="1:19" x14ac:dyDescent="0.2">
      <c r="A79" s="270" t="str">
        <f>'問1S（表）'!A89</f>
        <v>学生（n = 38 ）　</v>
      </c>
      <c r="B79" s="32">
        <v>38</v>
      </c>
      <c r="C79" s="26">
        <v>9</v>
      </c>
      <c r="D79" s="27">
        <v>22</v>
      </c>
      <c r="E79" s="27">
        <v>2</v>
      </c>
      <c r="F79" s="27">
        <v>2</v>
      </c>
      <c r="G79" s="27">
        <v>1</v>
      </c>
      <c r="H79" s="28">
        <v>2</v>
      </c>
      <c r="I79" s="158">
        <v>6</v>
      </c>
      <c r="J79" s="270" t="str">
        <f>A83</f>
        <v>無職（n = 413 ）　</v>
      </c>
      <c r="K79" s="101">
        <f t="shared" si="66"/>
        <v>413</v>
      </c>
      <c r="L79" s="109">
        <f t="shared" si="66"/>
        <v>9</v>
      </c>
      <c r="M79" s="110">
        <f t="shared" si="66"/>
        <v>202</v>
      </c>
      <c r="N79" s="111">
        <f t="shared" si="66"/>
        <v>139</v>
      </c>
      <c r="O79" s="110">
        <f t="shared" si="66"/>
        <v>35</v>
      </c>
      <c r="P79" s="111">
        <f t="shared" si="66"/>
        <v>22</v>
      </c>
      <c r="Q79" s="112">
        <f t="shared" si="66"/>
        <v>6</v>
      </c>
      <c r="S79" s="41"/>
    </row>
    <row r="80" spans="1:19" x14ac:dyDescent="0.2">
      <c r="A80" s="271"/>
      <c r="B80" s="18">
        <v>100</v>
      </c>
      <c r="C80" s="18">
        <v>23.7</v>
      </c>
      <c r="D80" s="185">
        <v>57.9</v>
      </c>
      <c r="E80" s="185">
        <v>5.3</v>
      </c>
      <c r="F80" s="185">
        <v>5.3</v>
      </c>
      <c r="G80" s="185">
        <v>2.6</v>
      </c>
      <c r="H80" s="186">
        <v>5.3</v>
      </c>
      <c r="I80" s="17"/>
      <c r="J80" s="271"/>
      <c r="K80" s="102">
        <f t="shared" si="66"/>
        <v>100</v>
      </c>
      <c r="L80" s="113">
        <f t="shared" si="66"/>
        <v>2.2000000000000002</v>
      </c>
      <c r="M80" s="114">
        <f t="shared" si="66"/>
        <v>48.9</v>
      </c>
      <c r="N80" s="115">
        <f t="shared" si="66"/>
        <v>33.700000000000003</v>
      </c>
      <c r="O80" s="114">
        <f t="shared" si="66"/>
        <v>8.5</v>
      </c>
      <c r="P80" s="115">
        <f t="shared" si="66"/>
        <v>5.3</v>
      </c>
      <c r="Q80" s="116">
        <f t="shared" si="66"/>
        <v>1.5</v>
      </c>
      <c r="S80" s="41"/>
    </row>
    <row r="81" spans="1:19" x14ac:dyDescent="0.2">
      <c r="A81" s="270" t="str">
        <f>'問1S（表）'!A91</f>
        <v>家事従事（n = 165 ）　</v>
      </c>
      <c r="B81" s="32">
        <v>165</v>
      </c>
      <c r="C81" s="26">
        <v>6</v>
      </c>
      <c r="D81" s="27">
        <v>84</v>
      </c>
      <c r="E81" s="27">
        <v>54</v>
      </c>
      <c r="F81" s="27">
        <v>14</v>
      </c>
      <c r="G81" s="27">
        <v>5</v>
      </c>
      <c r="H81" s="28">
        <v>2</v>
      </c>
      <c r="I81" s="158">
        <v>7</v>
      </c>
      <c r="J81" s="270" t="str">
        <f>'問1S（表）'!I91</f>
        <v>その他（n = 95 ）　</v>
      </c>
      <c r="K81" s="101">
        <f t="shared" ref="K81:Q81" si="67">B71+B79+B85</f>
        <v>95</v>
      </c>
      <c r="L81" s="109">
        <f t="shared" si="67"/>
        <v>10</v>
      </c>
      <c r="M81" s="110">
        <f t="shared" si="67"/>
        <v>47</v>
      </c>
      <c r="N81" s="111">
        <f t="shared" si="67"/>
        <v>26</v>
      </c>
      <c r="O81" s="110">
        <f t="shared" si="67"/>
        <v>9</v>
      </c>
      <c r="P81" s="111">
        <f t="shared" si="67"/>
        <v>1</v>
      </c>
      <c r="Q81" s="112">
        <f t="shared" si="67"/>
        <v>2</v>
      </c>
      <c r="S81" s="41"/>
    </row>
    <row r="82" spans="1:19" ht="13.5" customHeight="1" x14ac:dyDescent="0.2">
      <c r="A82" s="271"/>
      <c r="B82" s="18">
        <v>100</v>
      </c>
      <c r="C82" s="18">
        <v>3.6</v>
      </c>
      <c r="D82" s="185">
        <v>50.9</v>
      </c>
      <c r="E82" s="185">
        <v>32.700000000000003</v>
      </c>
      <c r="F82" s="185">
        <v>8.5</v>
      </c>
      <c r="G82" s="185">
        <v>3</v>
      </c>
      <c r="H82" s="186">
        <v>1.2</v>
      </c>
      <c r="I82" s="17"/>
      <c r="J82" s="271"/>
      <c r="K82" s="113">
        <f>K81/$K$67*100</f>
        <v>5.5915244261330193</v>
      </c>
      <c r="L82" s="113">
        <f t="shared" ref="L82:Q82" si="68">ROUND(L81/$K81*100,1)</f>
        <v>10.5</v>
      </c>
      <c r="M82" s="114">
        <f t="shared" si="68"/>
        <v>49.5</v>
      </c>
      <c r="N82" s="115">
        <f t="shared" si="68"/>
        <v>27.4</v>
      </c>
      <c r="O82" s="114">
        <f t="shared" si="68"/>
        <v>9.5</v>
      </c>
      <c r="P82" s="115">
        <f t="shared" si="68"/>
        <v>1.1000000000000001</v>
      </c>
      <c r="Q82" s="116">
        <f t="shared" si="68"/>
        <v>2.1</v>
      </c>
      <c r="S82" s="41"/>
    </row>
    <row r="83" spans="1:19" x14ac:dyDescent="0.2">
      <c r="A83" s="270" t="str">
        <f>'問1S（表）'!A93</f>
        <v>無職（n = 413 ）　</v>
      </c>
      <c r="B83" s="32">
        <v>413</v>
      </c>
      <c r="C83" s="26">
        <v>9</v>
      </c>
      <c r="D83" s="27">
        <v>202</v>
      </c>
      <c r="E83" s="27">
        <v>139</v>
      </c>
      <c r="F83" s="27">
        <v>35</v>
      </c>
      <c r="G83" s="27">
        <v>22</v>
      </c>
      <c r="H83" s="28">
        <v>6</v>
      </c>
      <c r="I83" s="158">
        <v>8</v>
      </c>
      <c r="J83" s="262" t="s">
        <v>33</v>
      </c>
      <c r="K83" s="20"/>
      <c r="L83" s="20"/>
      <c r="M83" s="20"/>
      <c r="N83" s="4"/>
      <c r="O83" s="4"/>
      <c r="P83" s="4"/>
      <c r="S83" s="41"/>
    </row>
    <row r="84" spans="1:19" ht="13.5" customHeight="1" x14ac:dyDescent="0.2">
      <c r="A84" s="271"/>
      <c r="B84" s="18">
        <v>100</v>
      </c>
      <c r="C84" s="18">
        <v>2.2000000000000002</v>
      </c>
      <c r="D84" s="185">
        <v>48.9</v>
      </c>
      <c r="E84" s="185">
        <v>33.700000000000003</v>
      </c>
      <c r="F84" s="185">
        <v>8.5</v>
      </c>
      <c r="G84" s="185">
        <v>5.3</v>
      </c>
      <c r="H84" s="186">
        <v>1.5</v>
      </c>
      <c r="I84" s="17"/>
      <c r="J84" s="263"/>
      <c r="K84" s="7"/>
      <c r="L84" s="7"/>
      <c r="M84" s="7"/>
      <c r="N84" s="7"/>
      <c r="O84" s="7"/>
      <c r="P84" s="7"/>
      <c r="S84" s="41"/>
    </row>
    <row r="85" spans="1:19" ht="13.5" customHeight="1" x14ac:dyDescent="0.2">
      <c r="A85" s="270" t="str">
        <f>'問1S（表）'!A95</f>
        <v>その他（n = 33 ）　</v>
      </c>
      <c r="B85" s="32">
        <v>33</v>
      </c>
      <c r="C85" s="26">
        <v>0</v>
      </c>
      <c r="D85" s="27">
        <v>11</v>
      </c>
      <c r="E85" s="27">
        <v>18</v>
      </c>
      <c r="F85" s="27">
        <v>4</v>
      </c>
      <c r="G85" s="27">
        <v>0</v>
      </c>
      <c r="H85" s="28">
        <v>0</v>
      </c>
      <c r="I85" s="158">
        <v>9</v>
      </c>
      <c r="J85" s="10" t="str">
        <f>J66</f>
        <v>【職業別】</v>
      </c>
      <c r="K85" s="88" t="str">
        <f t="shared" ref="K85:P85" si="69">L66</f>
        <v>十分満足している</v>
      </c>
      <c r="L85" s="89" t="str">
        <f t="shared" si="69"/>
        <v>おおむね満足している</v>
      </c>
      <c r="M85" s="88" t="str">
        <f t="shared" si="69"/>
        <v>まだまだ不満だ</v>
      </c>
      <c r="N85" s="89" t="str">
        <f t="shared" si="69"/>
        <v>きわめて不満だ</v>
      </c>
      <c r="O85" s="89" t="str">
        <f t="shared" si="69"/>
        <v>わからない</v>
      </c>
      <c r="P85" s="90" t="str">
        <f t="shared" si="69"/>
        <v>無回答</v>
      </c>
      <c r="Q85" s="39" t="s">
        <v>92</v>
      </c>
      <c r="R85" s="39" t="s">
        <v>93</v>
      </c>
      <c r="S85" s="42" t="s">
        <v>42</v>
      </c>
    </row>
    <row r="86" spans="1:19" ht="13.5" customHeight="1" x14ac:dyDescent="0.2">
      <c r="A86" s="271"/>
      <c r="B86" s="18">
        <v>100</v>
      </c>
      <c r="C86" s="18">
        <v>0</v>
      </c>
      <c r="D86" s="185">
        <v>33.299999999999997</v>
      </c>
      <c r="E86" s="185">
        <v>54.5</v>
      </c>
      <c r="F86" s="185">
        <v>12.1</v>
      </c>
      <c r="G86" s="185">
        <v>0</v>
      </c>
      <c r="H86" s="186">
        <v>0</v>
      </c>
      <c r="I86" s="17"/>
      <c r="J86" s="55" t="str">
        <f>J67</f>
        <v>全体（n = 1,699 ）　</v>
      </c>
      <c r="K86" s="59">
        <f>L68</f>
        <v>3</v>
      </c>
      <c r="L86" s="60">
        <f t="shared" ref="L86:O86" si="70">M68</f>
        <v>42.7</v>
      </c>
      <c r="M86" s="59">
        <f t="shared" si="70"/>
        <v>39.6</v>
      </c>
      <c r="N86" s="60">
        <f t="shared" si="70"/>
        <v>10.8</v>
      </c>
      <c r="O86" s="60">
        <f t="shared" si="70"/>
        <v>2.6</v>
      </c>
      <c r="P86" s="61">
        <f>Q68</f>
        <v>1.2</v>
      </c>
      <c r="Q86" s="22">
        <f>K86+L86</f>
        <v>45.7</v>
      </c>
      <c r="R86" s="22">
        <f>M86+N86</f>
        <v>50.400000000000006</v>
      </c>
      <c r="S86" s="23">
        <f>Q86-R86</f>
        <v>-4.7000000000000028</v>
      </c>
    </row>
    <row r="87" spans="1:19" ht="13.5" customHeight="1" x14ac:dyDescent="0.2">
      <c r="J87" s="70" t="str">
        <f>J69</f>
        <v>自営業（n = 123 ）　</v>
      </c>
      <c r="K87" s="73">
        <f>L70</f>
        <v>4.0999999999999996</v>
      </c>
      <c r="L87" s="74">
        <f t="shared" ref="L87:O87" si="71">M70</f>
        <v>32.5</v>
      </c>
      <c r="M87" s="73">
        <f t="shared" si="71"/>
        <v>48.8</v>
      </c>
      <c r="N87" s="74">
        <f t="shared" si="71"/>
        <v>11.4</v>
      </c>
      <c r="O87" s="74">
        <f t="shared" si="71"/>
        <v>0.8</v>
      </c>
      <c r="P87" s="75">
        <f t="shared" ref="P87" si="72">Q70</f>
        <v>2.4</v>
      </c>
      <c r="Q87" s="22">
        <f>K87+L87</f>
        <v>36.6</v>
      </c>
      <c r="R87" s="22">
        <f t="shared" ref="R87:R93" si="73">M87+N87</f>
        <v>60.199999999999996</v>
      </c>
      <c r="S87" s="23">
        <f>Q87-R87</f>
        <v>-23.599999999999994</v>
      </c>
    </row>
    <row r="88" spans="1:19" ht="13.5" customHeight="1" x14ac:dyDescent="0.2">
      <c r="J88" s="71" t="str">
        <f>J71</f>
        <v>会社・団体役員（n = 161 ）　</v>
      </c>
      <c r="K88" s="77">
        <f>L72</f>
        <v>5</v>
      </c>
      <c r="L88" s="78">
        <f t="shared" ref="L88:O88" si="74">M72</f>
        <v>37.9</v>
      </c>
      <c r="M88" s="77">
        <f t="shared" si="74"/>
        <v>45.3</v>
      </c>
      <c r="N88" s="78">
        <f t="shared" si="74"/>
        <v>10.6</v>
      </c>
      <c r="O88" s="78">
        <f t="shared" si="74"/>
        <v>1.2</v>
      </c>
      <c r="P88" s="79">
        <f t="shared" ref="P88" si="75">Q72</f>
        <v>0</v>
      </c>
      <c r="Q88" s="22">
        <f>K88+L88</f>
        <v>42.9</v>
      </c>
      <c r="R88" s="22">
        <f t="shared" si="73"/>
        <v>55.9</v>
      </c>
      <c r="S88" s="23">
        <f>Q88-R88</f>
        <v>-13</v>
      </c>
    </row>
    <row r="89" spans="1:19" ht="13.5" customHeight="1" x14ac:dyDescent="0.2">
      <c r="J89" s="71" t="str">
        <f>J73</f>
        <v>正規の従業員・職員（n = 403 ）　</v>
      </c>
      <c r="K89" s="77">
        <f>L74</f>
        <v>2.5</v>
      </c>
      <c r="L89" s="78">
        <f t="shared" ref="L89:O89" si="76">M74</f>
        <v>38.5</v>
      </c>
      <c r="M89" s="77">
        <f t="shared" si="76"/>
        <v>44.9</v>
      </c>
      <c r="N89" s="78">
        <f t="shared" si="76"/>
        <v>11.4</v>
      </c>
      <c r="O89" s="78">
        <f t="shared" si="76"/>
        <v>1.5</v>
      </c>
      <c r="P89" s="79">
        <f t="shared" ref="P89" si="77">Q74</f>
        <v>1.2</v>
      </c>
      <c r="Q89" s="22">
        <f t="shared" ref="Q89:Q91" si="78">K89+L89</f>
        <v>41</v>
      </c>
      <c r="R89" s="22">
        <f t="shared" si="73"/>
        <v>56.3</v>
      </c>
      <c r="S89" s="23">
        <f t="shared" ref="S89:S91" si="79">Q89-R89</f>
        <v>-15.299999999999997</v>
      </c>
    </row>
    <row r="90" spans="1:19" ht="13.5" customHeight="1" x14ac:dyDescent="0.2">
      <c r="J90" s="71" t="str">
        <f>J75</f>
        <v>パートタイム・アルバイト・派遣（n = 310 ）　</v>
      </c>
      <c r="K90" s="77">
        <f>L76</f>
        <v>1</v>
      </c>
      <c r="L90" s="78">
        <f t="shared" ref="L90:O90" si="80">M76</f>
        <v>41</v>
      </c>
      <c r="M90" s="77">
        <f t="shared" si="80"/>
        <v>41.6</v>
      </c>
      <c r="N90" s="78">
        <f t="shared" si="80"/>
        <v>14.2</v>
      </c>
      <c r="O90" s="78">
        <f t="shared" si="80"/>
        <v>1.9</v>
      </c>
      <c r="P90" s="79">
        <f t="shared" ref="P90" si="81">Q76</f>
        <v>0.3</v>
      </c>
      <c r="Q90" s="22">
        <f t="shared" si="78"/>
        <v>42</v>
      </c>
      <c r="R90" s="22">
        <f t="shared" si="73"/>
        <v>55.8</v>
      </c>
      <c r="S90" s="23">
        <f t="shared" si="79"/>
        <v>-13.799999999999997</v>
      </c>
    </row>
    <row r="91" spans="1:19" ht="13.5" customHeight="1" x14ac:dyDescent="0.2">
      <c r="J91" s="71" t="str">
        <f>J77</f>
        <v>家事従事（n = 165 ）　</v>
      </c>
      <c r="K91" s="77">
        <f>L78</f>
        <v>3.6</v>
      </c>
      <c r="L91" s="78">
        <f t="shared" ref="L91:O91" si="82">M78</f>
        <v>50.9</v>
      </c>
      <c r="M91" s="77">
        <f t="shared" si="82"/>
        <v>32.700000000000003</v>
      </c>
      <c r="N91" s="78">
        <f t="shared" si="82"/>
        <v>8.5</v>
      </c>
      <c r="O91" s="78">
        <f t="shared" si="82"/>
        <v>3</v>
      </c>
      <c r="P91" s="79">
        <f t="shared" ref="P91" si="83">Q78</f>
        <v>1.2</v>
      </c>
      <c r="Q91" s="22">
        <f t="shared" si="78"/>
        <v>54.5</v>
      </c>
      <c r="R91" s="22">
        <f t="shared" si="73"/>
        <v>41.2</v>
      </c>
      <c r="S91" s="23">
        <f t="shared" si="79"/>
        <v>13.299999999999997</v>
      </c>
    </row>
    <row r="92" spans="1:19" ht="13.5" customHeight="1" x14ac:dyDescent="0.2">
      <c r="J92" s="71" t="str">
        <f>J79</f>
        <v>無職（n = 413 ）　</v>
      </c>
      <c r="K92" s="77">
        <f>L80</f>
        <v>2.2000000000000002</v>
      </c>
      <c r="L92" s="78">
        <f t="shared" ref="L92:O92" si="84">M80</f>
        <v>48.9</v>
      </c>
      <c r="M92" s="77">
        <f t="shared" si="84"/>
        <v>33.700000000000003</v>
      </c>
      <c r="N92" s="78">
        <f t="shared" si="84"/>
        <v>8.5</v>
      </c>
      <c r="O92" s="78">
        <f t="shared" si="84"/>
        <v>5.3</v>
      </c>
      <c r="P92" s="79">
        <f t="shared" ref="P92" si="85">Q80</f>
        <v>1.5</v>
      </c>
      <c r="Q92" s="22">
        <f t="shared" ref="Q92:Q93" si="86">K92+L92</f>
        <v>51.1</v>
      </c>
      <c r="R92" s="22">
        <f t="shared" si="73"/>
        <v>42.2</v>
      </c>
      <c r="S92" s="23">
        <f t="shared" ref="S92:S93" si="87">Q92-R92</f>
        <v>8.8999999999999986</v>
      </c>
    </row>
    <row r="93" spans="1:19" ht="13.5" customHeight="1" x14ac:dyDescent="0.2">
      <c r="J93" s="57" t="str">
        <f>J81</f>
        <v>その他（n = 95 ）　</v>
      </c>
      <c r="K93" s="67">
        <f>L82</f>
        <v>10.5</v>
      </c>
      <c r="L93" s="68">
        <f t="shared" ref="L93:O93" si="88">M82</f>
        <v>49.5</v>
      </c>
      <c r="M93" s="67">
        <f t="shared" si="88"/>
        <v>27.4</v>
      </c>
      <c r="N93" s="68">
        <f t="shared" si="88"/>
        <v>9.5</v>
      </c>
      <c r="O93" s="68">
        <f t="shared" si="88"/>
        <v>1.1000000000000001</v>
      </c>
      <c r="P93" s="69">
        <f t="shared" ref="P93" si="89">Q82</f>
        <v>2.1</v>
      </c>
      <c r="Q93" s="22">
        <f t="shared" si="86"/>
        <v>60</v>
      </c>
      <c r="R93" s="22">
        <f t="shared" si="73"/>
        <v>36.9</v>
      </c>
      <c r="S93" s="23">
        <f t="shared" si="87"/>
        <v>23.1</v>
      </c>
    </row>
    <row r="94" spans="1:19" x14ac:dyDescent="0.2">
      <c r="S94" s="41"/>
    </row>
    <row r="95" spans="1:19" x14ac:dyDescent="0.2">
      <c r="S95" s="41"/>
    </row>
    <row r="96" spans="1:19" x14ac:dyDescent="0.2">
      <c r="S96" s="41"/>
    </row>
    <row r="97" spans="19:19" x14ac:dyDescent="0.2">
      <c r="S97" s="41"/>
    </row>
    <row r="98" spans="19:19" x14ac:dyDescent="0.2">
      <c r="S98" s="41"/>
    </row>
    <row r="99" spans="19:19" x14ac:dyDescent="0.2">
      <c r="S99" s="41"/>
    </row>
    <row r="100" spans="19:19" x14ac:dyDescent="0.2">
      <c r="S100" s="41"/>
    </row>
    <row r="101" spans="19:19" x14ac:dyDescent="0.2">
      <c r="S101" s="41"/>
    </row>
    <row r="102" spans="19:19" x14ac:dyDescent="0.2">
      <c r="S102" s="41"/>
    </row>
    <row r="103" spans="19:19" x14ac:dyDescent="0.2">
      <c r="S103" s="41"/>
    </row>
    <row r="104" spans="19:19" x14ac:dyDescent="0.2">
      <c r="S104" s="41"/>
    </row>
    <row r="105" spans="19:19" x14ac:dyDescent="0.2">
      <c r="S105" s="41"/>
    </row>
    <row r="106" spans="19:19" x14ac:dyDescent="0.2">
      <c r="S106" s="41"/>
    </row>
    <row r="107" spans="19:19" x14ac:dyDescent="0.2">
      <c r="S107" s="41"/>
    </row>
    <row r="108" spans="19:19" x14ac:dyDescent="0.2">
      <c r="S108" s="41"/>
    </row>
    <row r="109" spans="19:19" x14ac:dyDescent="0.2">
      <c r="S109" s="41"/>
    </row>
    <row r="110" spans="19:19" x14ac:dyDescent="0.2">
      <c r="S110" s="41"/>
    </row>
    <row r="111" spans="19:19" x14ac:dyDescent="0.2">
      <c r="S111" s="41"/>
    </row>
    <row r="112" spans="19:19" x14ac:dyDescent="0.2">
      <c r="S112" s="41"/>
    </row>
    <row r="113" spans="19:19" x14ac:dyDescent="0.2">
      <c r="S113" s="41"/>
    </row>
    <row r="114" spans="19:19" x14ac:dyDescent="0.2">
      <c r="S114" s="41"/>
    </row>
    <row r="115" spans="19:19" x14ac:dyDescent="0.2">
      <c r="S115" s="41"/>
    </row>
    <row r="116" spans="19:19" x14ac:dyDescent="0.2">
      <c r="S116" s="41"/>
    </row>
    <row r="117" spans="19:19" x14ac:dyDescent="0.2">
      <c r="S117" s="41"/>
    </row>
    <row r="118" spans="19:19" x14ac:dyDescent="0.2">
      <c r="S118" s="41"/>
    </row>
    <row r="119" spans="19:19" x14ac:dyDescent="0.2">
      <c r="S119" s="41"/>
    </row>
    <row r="120" spans="19:19" x14ac:dyDescent="0.2">
      <c r="S120" s="41"/>
    </row>
    <row r="121" spans="19:19" x14ac:dyDescent="0.2">
      <c r="S121" s="41"/>
    </row>
    <row r="122" spans="19:19" x14ac:dyDescent="0.2">
      <c r="S122" s="41"/>
    </row>
    <row r="123" spans="19:19" x14ac:dyDescent="0.2">
      <c r="S123" s="41"/>
    </row>
    <row r="124" spans="19:19" x14ac:dyDescent="0.2">
      <c r="S124" s="41"/>
    </row>
    <row r="125" spans="19:19" x14ac:dyDescent="0.2">
      <c r="S125" s="41"/>
    </row>
    <row r="126" spans="19:19" x14ac:dyDescent="0.2">
      <c r="S126" s="41"/>
    </row>
    <row r="127" spans="19:19" x14ac:dyDescent="0.2">
      <c r="S127" s="41"/>
    </row>
    <row r="128" spans="19:19" x14ac:dyDescent="0.2">
      <c r="S128" s="41"/>
    </row>
    <row r="129" spans="19:19" x14ac:dyDescent="0.2">
      <c r="S129" s="41"/>
    </row>
    <row r="130" spans="19:19" x14ac:dyDescent="0.2">
      <c r="S130" s="41"/>
    </row>
    <row r="131" spans="19:19" x14ac:dyDescent="0.2">
      <c r="S131" s="41"/>
    </row>
    <row r="132" spans="19:19" x14ac:dyDescent="0.2">
      <c r="S132" s="41"/>
    </row>
    <row r="133" spans="19:19" x14ac:dyDescent="0.2">
      <c r="S133" s="41"/>
    </row>
    <row r="134" spans="19:19" x14ac:dyDescent="0.2">
      <c r="S134" s="41"/>
    </row>
    <row r="135" spans="19:19" x14ac:dyDescent="0.2">
      <c r="S135" s="41"/>
    </row>
    <row r="136" spans="19:19" x14ac:dyDescent="0.2">
      <c r="S136" s="41"/>
    </row>
    <row r="137" spans="19:19" x14ac:dyDescent="0.2">
      <c r="S137" s="41"/>
    </row>
    <row r="138" spans="19:19" x14ac:dyDescent="0.2">
      <c r="S138" s="41"/>
    </row>
    <row r="139" spans="19:19" x14ac:dyDescent="0.2">
      <c r="S139" s="41"/>
    </row>
    <row r="140" spans="19:19" x14ac:dyDescent="0.2">
      <c r="S140" s="41"/>
    </row>
    <row r="141" spans="19:19" x14ac:dyDescent="0.2">
      <c r="S141" s="41"/>
    </row>
    <row r="142" spans="19:19" x14ac:dyDescent="0.2">
      <c r="S142" s="41"/>
    </row>
    <row r="143" spans="19:19" x14ac:dyDescent="0.2">
      <c r="S143" s="41"/>
    </row>
    <row r="144" spans="19:19" x14ac:dyDescent="0.2">
      <c r="S144" s="41"/>
    </row>
    <row r="145" spans="19:19" x14ac:dyDescent="0.2">
      <c r="S145" s="41"/>
    </row>
    <row r="146" spans="19:19" x14ac:dyDescent="0.2">
      <c r="S146" s="41"/>
    </row>
    <row r="147" spans="19:19" x14ac:dyDescent="0.2">
      <c r="S147" s="41"/>
    </row>
    <row r="148" spans="19:19" x14ac:dyDescent="0.2">
      <c r="S148" s="41"/>
    </row>
    <row r="149" spans="19:19" x14ac:dyDescent="0.2">
      <c r="S149" s="41"/>
    </row>
    <row r="150" spans="19:19" x14ac:dyDescent="0.2">
      <c r="S150" s="41"/>
    </row>
    <row r="151" spans="19:19" x14ac:dyDescent="0.2">
      <c r="S151" s="41"/>
    </row>
    <row r="152" spans="19:19" x14ac:dyDescent="0.2">
      <c r="S152" s="41"/>
    </row>
    <row r="153" spans="19:19" x14ac:dyDescent="0.2">
      <c r="S153" s="41"/>
    </row>
    <row r="154" spans="19:19" x14ac:dyDescent="0.2">
      <c r="S154" s="41"/>
    </row>
    <row r="155" spans="19:19" x14ac:dyDescent="0.2">
      <c r="S155" s="41"/>
    </row>
    <row r="156" spans="19:19" x14ac:dyDescent="0.2">
      <c r="S156" s="41"/>
    </row>
    <row r="157" spans="19:19" x14ac:dyDescent="0.2">
      <c r="S157" s="41"/>
    </row>
    <row r="158" spans="19:19" x14ac:dyDescent="0.2">
      <c r="S158" s="41"/>
    </row>
    <row r="159" spans="19:19" x14ac:dyDescent="0.2">
      <c r="S159" s="41"/>
    </row>
    <row r="160" spans="19:19" x14ac:dyDescent="0.2">
      <c r="S160" s="41"/>
    </row>
    <row r="161" spans="19:19" x14ac:dyDescent="0.2">
      <c r="S161" s="41"/>
    </row>
    <row r="162" spans="19:19" x14ac:dyDescent="0.2">
      <c r="S162" s="41"/>
    </row>
    <row r="163" spans="19:19" x14ac:dyDescent="0.2">
      <c r="S163" s="41"/>
    </row>
    <row r="164" spans="19:19" x14ac:dyDescent="0.2">
      <c r="S164" s="41"/>
    </row>
    <row r="165" spans="19:19" x14ac:dyDescent="0.2">
      <c r="S165" s="41"/>
    </row>
    <row r="166" spans="19:19" x14ac:dyDescent="0.2">
      <c r="S166" s="41"/>
    </row>
    <row r="167" spans="19:19" x14ac:dyDescent="0.2">
      <c r="S167" s="41"/>
    </row>
    <row r="168" spans="19:19" x14ac:dyDescent="0.2">
      <c r="S168" s="41"/>
    </row>
    <row r="169" spans="19:19" x14ac:dyDescent="0.2">
      <c r="S169" s="41"/>
    </row>
    <row r="170" spans="19:19" x14ac:dyDescent="0.2">
      <c r="S170" s="41"/>
    </row>
    <row r="171" spans="19:19" x14ac:dyDescent="0.2">
      <c r="S171" s="41"/>
    </row>
    <row r="172" spans="19:19" x14ac:dyDescent="0.2">
      <c r="S172" s="41"/>
    </row>
    <row r="173" spans="19:19" x14ac:dyDescent="0.2">
      <c r="S173" s="41"/>
    </row>
    <row r="174" spans="19:19" x14ac:dyDescent="0.2">
      <c r="S174" s="41"/>
    </row>
    <row r="175" spans="19:19" x14ac:dyDescent="0.2">
      <c r="S175" s="41"/>
    </row>
  </sheetData>
  <mergeCells count="36">
    <mergeCell ref="A39:A40"/>
    <mergeCell ref="A24:A25"/>
    <mergeCell ref="A26:A27"/>
    <mergeCell ref="A28:A29"/>
    <mergeCell ref="A33:A34"/>
    <mergeCell ref="A37:A38"/>
    <mergeCell ref="A35:A36"/>
    <mergeCell ref="J67:J68"/>
    <mergeCell ref="A41:A42"/>
    <mergeCell ref="A43:A44"/>
    <mergeCell ref="A45:A46"/>
    <mergeCell ref="A47:A48"/>
    <mergeCell ref="A52:A53"/>
    <mergeCell ref="A54:A55"/>
    <mergeCell ref="A56:A57"/>
    <mergeCell ref="A58:A59"/>
    <mergeCell ref="A60:A61"/>
    <mergeCell ref="A62:A63"/>
    <mergeCell ref="A67:A68"/>
    <mergeCell ref="A75:A76"/>
    <mergeCell ref="J75:J76"/>
    <mergeCell ref="A77:A78"/>
    <mergeCell ref="J77:J78"/>
    <mergeCell ref="A79:A80"/>
    <mergeCell ref="J79:J80"/>
    <mergeCell ref="A69:A70"/>
    <mergeCell ref="J69:J70"/>
    <mergeCell ref="A71:A72"/>
    <mergeCell ref="J71:J72"/>
    <mergeCell ref="A73:A74"/>
    <mergeCell ref="J73:J74"/>
    <mergeCell ref="A81:A82"/>
    <mergeCell ref="J81:J82"/>
    <mergeCell ref="A83:A84"/>
    <mergeCell ref="J83:J84"/>
    <mergeCell ref="A85:A86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/>
    <pageSetUpPr fitToPage="1"/>
  </sheetPr>
  <dimension ref="A1:AE192"/>
  <sheetViews>
    <sheetView zoomScaleNormal="100" workbookViewId="0"/>
  </sheetViews>
  <sheetFormatPr defaultRowHeight="13.2" x14ac:dyDescent="0.2"/>
  <cols>
    <col min="17" max="17" width="9" style="179" customWidth="1"/>
  </cols>
  <sheetData>
    <row r="1" spans="1:31" x14ac:dyDescent="0.2">
      <c r="A1" s="3" t="s">
        <v>46</v>
      </c>
      <c r="B1" s="1" t="s">
        <v>151</v>
      </c>
      <c r="C1" s="7"/>
      <c r="D1" s="8"/>
      <c r="E1" s="7"/>
      <c r="F1" s="7"/>
      <c r="G1" s="7"/>
      <c r="H1" s="8"/>
      <c r="I1" s="7"/>
      <c r="J1" s="7"/>
      <c r="K1" s="7"/>
      <c r="L1" s="7"/>
      <c r="M1" s="7"/>
      <c r="N1" s="7"/>
      <c r="O1" s="7"/>
      <c r="P1" s="7"/>
    </row>
    <row r="2" spans="1:31" ht="86.4" x14ac:dyDescent="0.2">
      <c r="A2" s="10" t="s">
        <v>20</v>
      </c>
      <c r="B2" s="47" t="s">
        <v>3</v>
      </c>
      <c r="C2" s="48" t="s">
        <v>47</v>
      </c>
      <c r="D2" s="49" t="s">
        <v>48</v>
      </c>
      <c r="E2" s="49" t="s">
        <v>49</v>
      </c>
      <c r="F2" s="49" t="s">
        <v>50</v>
      </c>
      <c r="G2" s="49" t="s">
        <v>51</v>
      </c>
      <c r="H2" s="49" t="s">
        <v>52</v>
      </c>
      <c r="I2" s="49" t="s">
        <v>53</v>
      </c>
      <c r="J2" s="49" t="s">
        <v>54</v>
      </c>
      <c r="K2" s="49" t="s">
        <v>55</v>
      </c>
      <c r="L2" s="49" t="s">
        <v>56</v>
      </c>
      <c r="M2" s="49" t="s">
        <v>186</v>
      </c>
      <c r="N2" s="50" t="s">
        <v>57</v>
      </c>
      <c r="O2" s="50" t="s">
        <v>58</v>
      </c>
      <c r="P2" s="51" t="s">
        <v>0</v>
      </c>
      <c r="Q2" s="91" t="s">
        <v>117</v>
      </c>
    </row>
    <row r="3" spans="1:31" x14ac:dyDescent="0.2">
      <c r="A3" s="270" t="str">
        <f>'問2S（表）'!A24</f>
        <v>全体（n = 1,699 ）　</v>
      </c>
      <c r="B3" s="32">
        <v>1699</v>
      </c>
      <c r="C3" s="29">
        <v>1142</v>
      </c>
      <c r="D3" s="30">
        <v>1049</v>
      </c>
      <c r="E3" s="30">
        <v>392</v>
      </c>
      <c r="F3" s="30">
        <v>39</v>
      </c>
      <c r="G3" s="30">
        <v>60</v>
      </c>
      <c r="H3" s="30">
        <v>257</v>
      </c>
      <c r="I3" s="30">
        <v>449</v>
      </c>
      <c r="J3" s="30">
        <v>111</v>
      </c>
      <c r="K3" s="30">
        <v>115</v>
      </c>
      <c r="L3" s="30">
        <v>150</v>
      </c>
      <c r="M3" s="30">
        <v>257</v>
      </c>
      <c r="N3" s="30">
        <v>77</v>
      </c>
      <c r="O3" s="30">
        <v>59</v>
      </c>
      <c r="P3" s="31">
        <v>17</v>
      </c>
      <c r="Q3" s="92">
        <f>SUM($C3:P3)</f>
        <v>4174</v>
      </c>
      <c r="R3" s="154"/>
    </row>
    <row r="4" spans="1:31" x14ac:dyDescent="0.2">
      <c r="A4" s="271"/>
      <c r="B4" s="33">
        <v>100</v>
      </c>
      <c r="C4" s="18">
        <v>67.2</v>
      </c>
      <c r="D4" s="185">
        <v>61.7</v>
      </c>
      <c r="E4" s="185">
        <v>23.1</v>
      </c>
      <c r="F4" s="185">
        <v>2.2999999999999998</v>
      </c>
      <c r="G4" s="185">
        <v>3.5</v>
      </c>
      <c r="H4" s="185">
        <v>15.1</v>
      </c>
      <c r="I4" s="185">
        <v>26.4</v>
      </c>
      <c r="J4" s="185">
        <v>6.5</v>
      </c>
      <c r="K4" s="185">
        <v>6.8</v>
      </c>
      <c r="L4" s="185">
        <v>8.8000000000000007</v>
      </c>
      <c r="M4" s="185">
        <v>15.1</v>
      </c>
      <c r="N4" s="185">
        <v>4.5</v>
      </c>
      <c r="O4" s="185">
        <v>3.5</v>
      </c>
      <c r="P4" s="186">
        <v>1</v>
      </c>
      <c r="Q4" s="92"/>
    </row>
    <row r="5" spans="1:31" x14ac:dyDescent="0.2">
      <c r="A5" s="270" t="str">
        <f>'問2S（表）'!A26</f>
        <v>男性（n = 743 ）　</v>
      </c>
      <c r="B5" s="32">
        <v>743</v>
      </c>
      <c r="C5" s="26">
        <v>488</v>
      </c>
      <c r="D5" s="27">
        <v>470</v>
      </c>
      <c r="E5" s="27">
        <v>201</v>
      </c>
      <c r="F5" s="27">
        <v>12</v>
      </c>
      <c r="G5" s="27">
        <v>38</v>
      </c>
      <c r="H5" s="27">
        <v>98</v>
      </c>
      <c r="I5" s="27">
        <v>194</v>
      </c>
      <c r="J5" s="27">
        <v>38</v>
      </c>
      <c r="K5" s="27">
        <v>56</v>
      </c>
      <c r="L5" s="27">
        <v>64</v>
      </c>
      <c r="M5" s="27">
        <v>132</v>
      </c>
      <c r="N5" s="27">
        <v>29</v>
      </c>
      <c r="O5" s="27">
        <v>27</v>
      </c>
      <c r="P5" s="28">
        <v>4</v>
      </c>
      <c r="Q5" s="92">
        <f>SUM($C5:P5)</f>
        <v>1851</v>
      </c>
      <c r="R5" t="str">
        <f>" 男性（N = "&amp;TEXT(Q5,"#,###")&amp;" : n = "&amp;TEXT($B$5,"#,###")&amp;"）"</f>
        <v xml:space="preserve"> 男性（N = 1,851 : n = 743）</v>
      </c>
    </row>
    <row r="6" spans="1:31" x14ac:dyDescent="0.2">
      <c r="A6" s="271"/>
      <c r="B6" s="18">
        <v>100</v>
      </c>
      <c r="C6" s="18">
        <v>65.7</v>
      </c>
      <c r="D6" s="185">
        <v>63.3</v>
      </c>
      <c r="E6" s="185">
        <v>27.1</v>
      </c>
      <c r="F6" s="185">
        <v>1.6</v>
      </c>
      <c r="G6" s="185">
        <v>5.0999999999999996</v>
      </c>
      <c r="H6" s="185">
        <v>13.2</v>
      </c>
      <c r="I6" s="185">
        <v>26.1</v>
      </c>
      <c r="J6" s="185">
        <v>5.0999999999999996</v>
      </c>
      <c r="K6" s="185">
        <v>7.5</v>
      </c>
      <c r="L6" s="185">
        <v>8.6</v>
      </c>
      <c r="M6" s="185">
        <v>17.8</v>
      </c>
      <c r="N6" s="185">
        <v>3.9</v>
      </c>
      <c r="O6" s="185">
        <v>3.6</v>
      </c>
      <c r="P6" s="186">
        <v>0.5</v>
      </c>
      <c r="Q6" s="183"/>
    </row>
    <row r="7" spans="1:31" x14ac:dyDescent="0.2">
      <c r="A7" s="270" t="str">
        <f>'問2S（表）'!A28</f>
        <v>女性（n = 921 ）　</v>
      </c>
      <c r="B7" s="32">
        <v>921</v>
      </c>
      <c r="C7" s="26">
        <v>633</v>
      </c>
      <c r="D7" s="27">
        <v>561</v>
      </c>
      <c r="E7" s="27">
        <v>184</v>
      </c>
      <c r="F7" s="27">
        <v>25</v>
      </c>
      <c r="G7" s="27">
        <v>21</v>
      </c>
      <c r="H7" s="27">
        <v>156</v>
      </c>
      <c r="I7" s="27">
        <v>245</v>
      </c>
      <c r="J7" s="27">
        <v>71</v>
      </c>
      <c r="K7" s="27">
        <v>57</v>
      </c>
      <c r="L7" s="27">
        <v>82</v>
      </c>
      <c r="M7" s="27">
        <v>117</v>
      </c>
      <c r="N7" s="27">
        <v>48</v>
      </c>
      <c r="O7" s="27">
        <v>30</v>
      </c>
      <c r="P7" s="28">
        <v>11</v>
      </c>
      <c r="Q7" s="92">
        <f>SUM($C7:P7)</f>
        <v>2241</v>
      </c>
      <c r="R7" t="str">
        <f>" 女性（N = "&amp;TEXT(Q7,"#,###")&amp;" : n = "&amp;TEXT($B$7,"#,###")&amp;"）"</f>
        <v xml:space="preserve"> 女性（N = 2,241 : n = 921）</v>
      </c>
    </row>
    <row r="8" spans="1:31" x14ac:dyDescent="0.2">
      <c r="A8" s="271"/>
      <c r="B8" s="18">
        <v>100</v>
      </c>
      <c r="C8" s="18">
        <v>68.7</v>
      </c>
      <c r="D8" s="185">
        <v>60.9</v>
      </c>
      <c r="E8" s="185">
        <v>20</v>
      </c>
      <c r="F8" s="185">
        <v>2.7</v>
      </c>
      <c r="G8" s="185">
        <v>2.2999999999999998</v>
      </c>
      <c r="H8" s="185">
        <v>16.899999999999999</v>
      </c>
      <c r="I8" s="185">
        <v>26.6</v>
      </c>
      <c r="J8" s="185">
        <v>7.7</v>
      </c>
      <c r="K8" s="185">
        <v>6.2</v>
      </c>
      <c r="L8" s="185">
        <v>8.9</v>
      </c>
      <c r="M8" s="185">
        <v>12.7</v>
      </c>
      <c r="N8" s="185">
        <v>5.2</v>
      </c>
      <c r="O8" s="185">
        <v>3.3</v>
      </c>
      <c r="P8" s="186">
        <v>1.2</v>
      </c>
      <c r="Q8" s="183"/>
    </row>
    <row r="9" spans="1:31" s="171" customFormat="1" x14ac:dyDescent="0.2">
      <c r="A9" s="169"/>
      <c r="B9" s="170"/>
      <c r="C9" s="160">
        <f>_xlfn.RANK.EQ(C4,$C$4:$M$4,0)</f>
        <v>1</v>
      </c>
      <c r="D9" s="160">
        <f t="shared" ref="D9:M9" si="0">_xlfn.RANK.EQ(D4,$C$4:$M$4,0)</f>
        <v>2</v>
      </c>
      <c r="E9" s="160">
        <f t="shared" si="0"/>
        <v>4</v>
      </c>
      <c r="F9" s="160">
        <f t="shared" si="0"/>
        <v>11</v>
      </c>
      <c r="G9" s="160">
        <f t="shared" si="0"/>
        <v>10</v>
      </c>
      <c r="H9" s="160">
        <f t="shared" si="0"/>
        <v>5</v>
      </c>
      <c r="I9" s="160">
        <f t="shared" si="0"/>
        <v>3</v>
      </c>
      <c r="J9" s="160">
        <f t="shared" si="0"/>
        <v>9</v>
      </c>
      <c r="K9" s="160">
        <f t="shared" si="0"/>
        <v>8</v>
      </c>
      <c r="L9" s="160">
        <f t="shared" si="0"/>
        <v>7</v>
      </c>
      <c r="M9" s="160">
        <f t="shared" si="0"/>
        <v>5</v>
      </c>
      <c r="N9" s="25">
        <v>12</v>
      </c>
      <c r="O9" s="25">
        <v>13</v>
      </c>
      <c r="P9" s="25">
        <v>14</v>
      </c>
      <c r="Q9" s="173"/>
    </row>
    <row r="10" spans="1:31" x14ac:dyDescent="0.2">
      <c r="A10" s="169" t="s">
        <v>187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31" x14ac:dyDescent="0.2">
      <c r="A11" s="6" t="s">
        <v>4</v>
      </c>
      <c r="B11" s="4"/>
      <c r="C11" s="25">
        <f>_xlfn.RANK.EQ(C14,$C$14:$M$14,0)</f>
        <v>1</v>
      </c>
      <c r="D11" s="25">
        <f t="shared" ref="D11:M11" si="1">_xlfn.RANK.EQ(D14,$C$14:$M$14,0)</f>
        <v>2</v>
      </c>
      <c r="E11" s="25">
        <f t="shared" si="1"/>
        <v>3</v>
      </c>
      <c r="F11" s="25">
        <f t="shared" si="1"/>
        <v>4</v>
      </c>
      <c r="G11" s="25">
        <f t="shared" si="1"/>
        <v>5</v>
      </c>
      <c r="H11" s="25">
        <f t="shared" si="1"/>
        <v>5</v>
      </c>
      <c r="I11" s="25">
        <f t="shared" si="1"/>
        <v>7</v>
      </c>
      <c r="J11" s="25">
        <f t="shared" si="1"/>
        <v>8</v>
      </c>
      <c r="K11" s="25">
        <f t="shared" si="1"/>
        <v>9</v>
      </c>
      <c r="L11" s="25">
        <f t="shared" si="1"/>
        <v>10</v>
      </c>
      <c r="M11" s="25">
        <f t="shared" si="1"/>
        <v>11</v>
      </c>
      <c r="N11" s="25">
        <v>12</v>
      </c>
      <c r="O11" s="25">
        <v>13</v>
      </c>
      <c r="P11" s="25">
        <v>14</v>
      </c>
      <c r="R11" s="38"/>
      <c r="S11" s="25">
        <v>1</v>
      </c>
      <c r="T11" s="25">
        <v>2</v>
      </c>
      <c r="U11" s="25">
        <v>3</v>
      </c>
      <c r="V11" s="25">
        <v>4</v>
      </c>
      <c r="W11" s="25">
        <v>5</v>
      </c>
      <c r="X11" s="25">
        <v>6</v>
      </c>
      <c r="Y11" s="25">
        <v>7</v>
      </c>
      <c r="Z11" s="25">
        <v>8</v>
      </c>
      <c r="AA11" s="25">
        <v>9</v>
      </c>
      <c r="AB11" s="25">
        <v>10</v>
      </c>
      <c r="AC11" s="25">
        <v>11</v>
      </c>
      <c r="AD11" s="25">
        <v>12</v>
      </c>
      <c r="AE11" s="25">
        <v>13</v>
      </c>
    </row>
    <row r="12" spans="1:31" ht="86.4" x14ac:dyDescent="0.2">
      <c r="A12" s="10" t="str">
        <f>A2</f>
        <v>【性別】</v>
      </c>
      <c r="B12" s="47" t="str">
        <f>B2</f>
        <v>調査数</v>
      </c>
      <c r="C12" s="48" t="s">
        <v>47</v>
      </c>
      <c r="D12" s="93" t="s">
        <v>48</v>
      </c>
      <c r="E12" s="49" t="s">
        <v>53</v>
      </c>
      <c r="F12" s="49" t="s">
        <v>49</v>
      </c>
      <c r="G12" s="49" t="s">
        <v>52</v>
      </c>
      <c r="H12" s="49" t="s">
        <v>201</v>
      </c>
      <c r="I12" s="49" t="s">
        <v>56</v>
      </c>
      <c r="J12" s="49" t="s">
        <v>55</v>
      </c>
      <c r="K12" s="49" t="s">
        <v>54</v>
      </c>
      <c r="L12" s="49" t="s">
        <v>51</v>
      </c>
      <c r="M12" s="49" t="s">
        <v>50</v>
      </c>
      <c r="N12" s="49" t="s">
        <v>57</v>
      </c>
      <c r="O12" s="50" t="s">
        <v>58</v>
      </c>
      <c r="P12" s="51" t="s">
        <v>0</v>
      </c>
      <c r="Q12" s="187" t="s">
        <v>32</v>
      </c>
      <c r="R12" s="10" t="str">
        <f>A12</f>
        <v>【性別】</v>
      </c>
      <c r="S12" s="48" t="str">
        <f>C12</f>
        <v>健康・体力</v>
      </c>
      <c r="T12" s="49" t="str">
        <f t="shared" ref="T12:AE12" si="2">D12</f>
        <v>収入・貯蓄</v>
      </c>
      <c r="U12" s="49" t="str">
        <f t="shared" si="2"/>
        <v>介護</v>
      </c>
      <c r="V12" s="49" t="str">
        <f t="shared" si="2"/>
        <v>仕事</v>
      </c>
      <c r="W12" s="49" t="str">
        <f t="shared" si="2"/>
        <v>子育て・子どもの教育</v>
      </c>
      <c r="X12" s="49" t="str">
        <f t="shared" si="2"/>
        <v>地域の住環境（上下水道、公園、
　　　　道路、公共交通機関など）</v>
      </c>
      <c r="Y12" s="49" t="str">
        <f t="shared" si="2"/>
        <v>住宅</v>
      </c>
      <c r="Z12" s="49" t="str">
        <f t="shared" si="2"/>
        <v>地域での人間関係</v>
      </c>
      <c r="AA12" s="49" t="str">
        <f t="shared" si="2"/>
        <v>家庭での人間関係</v>
      </c>
      <c r="AB12" s="49" t="str">
        <f t="shared" si="2"/>
        <v>結婚</v>
      </c>
      <c r="AC12" s="49" t="str">
        <f t="shared" si="2"/>
        <v>就職</v>
      </c>
      <c r="AD12" s="50" t="str">
        <f t="shared" si="2"/>
        <v>その他</v>
      </c>
      <c r="AE12" s="51" t="str">
        <f t="shared" si="2"/>
        <v>特にない</v>
      </c>
    </row>
    <row r="13" spans="1:31" ht="12.75" customHeight="1" x14ac:dyDescent="0.2">
      <c r="A13" s="270" t="str">
        <f>A3</f>
        <v>全体（n = 1,699 ）　</v>
      </c>
      <c r="B13" s="101">
        <f>B3</f>
        <v>1699</v>
      </c>
      <c r="C13" s="109">
        <v>1142</v>
      </c>
      <c r="D13" s="110">
        <v>1049</v>
      </c>
      <c r="E13" s="110">
        <v>449</v>
      </c>
      <c r="F13" s="110">
        <v>392</v>
      </c>
      <c r="G13" s="110">
        <v>257</v>
      </c>
      <c r="H13" s="110">
        <v>257</v>
      </c>
      <c r="I13" s="110">
        <v>150</v>
      </c>
      <c r="J13" s="110">
        <v>115</v>
      </c>
      <c r="K13" s="110">
        <v>111</v>
      </c>
      <c r="L13" s="110">
        <v>60</v>
      </c>
      <c r="M13" s="111">
        <v>39</v>
      </c>
      <c r="N13" s="110">
        <v>77</v>
      </c>
      <c r="O13" s="111">
        <v>59</v>
      </c>
      <c r="P13" s="112">
        <v>17</v>
      </c>
      <c r="R13" s="81" t="str">
        <f>A15</f>
        <v>男性（n = 743 ）　</v>
      </c>
      <c r="S13" s="62">
        <f>C16</f>
        <v>65.7</v>
      </c>
      <c r="T13" s="63">
        <f t="shared" ref="T13:AE13" si="3">D16</f>
        <v>63.3</v>
      </c>
      <c r="U13" s="63">
        <f t="shared" si="3"/>
        <v>26.1</v>
      </c>
      <c r="V13" s="63">
        <f t="shared" si="3"/>
        <v>27.1</v>
      </c>
      <c r="W13" s="63">
        <f t="shared" si="3"/>
        <v>13.2</v>
      </c>
      <c r="X13" s="63">
        <f t="shared" si="3"/>
        <v>17.8</v>
      </c>
      <c r="Y13" s="63">
        <f t="shared" si="3"/>
        <v>8.6</v>
      </c>
      <c r="Z13" s="63">
        <f t="shared" si="3"/>
        <v>7.5</v>
      </c>
      <c r="AA13" s="63">
        <f t="shared" si="3"/>
        <v>5.0999999999999996</v>
      </c>
      <c r="AB13" s="63">
        <f t="shared" si="3"/>
        <v>5.0999999999999996</v>
      </c>
      <c r="AC13" s="63">
        <f t="shared" si="3"/>
        <v>1.6</v>
      </c>
      <c r="AD13" s="64">
        <f t="shared" si="3"/>
        <v>3.9</v>
      </c>
      <c r="AE13" s="65">
        <f t="shared" si="3"/>
        <v>3.6</v>
      </c>
    </row>
    <row r="14" spans="1:31" ht="12.75" customHeight="1" x14ac:dyDescent="0.2">
      <c r="A14" s="271"/>
      <c r="B14" s="102">
        <f t="shared" ref="B14:B18" si="4">B4</f>
        <v>100</v>
      </c>
      <c r="C14" s="113">
        <v>67.2</v>
      </c>
      <c r="D14" s="114">
        <v>61.7</v>
      </c>
      <c r="E14" s="114">
        <v>26.4</v>
      </c>
      <c r="F14" s="114">
        <v>23.1</v>
      </c>
      <c r="G14" s="114">
        <v>15.1</v>
      </c>
      <c r="H14" s="114">
        <v>15.1</v>
      </c>
      <c r="I14" s="114">
        <v>8.8000000000000007</v>
      </c>
      <c r="J14" s="114">
        <v>6.8</v>
      </c>
      <c r="K14" s="114">
        <v>6.5</v>
      </c>
      <c r="L14" s="114">
        <v>3.5</v>
      </c>
      <c r="M14" s="115">
        <v>2.2999999999999998</v>
      </c>
      <c r="N14" s="114">
        <v>4.5</v>
      </c>
      <c r="O14" s="115">
        <v>3.5</v>
      </c>
      <c r="P14" s="116">
        <v>1</v>
      </c>
      <c r="R14" s="82" t="str">
        <f>A17</f>
        <v>女性（n = 921 ）　</v>
      </c>
      <c r="S14" s="66">
        <f>C18</f>
        <v>68.7</v>
      </c>
      <c r="T14" s="67">
        <f t="shared" ref="T14:AE14" si="5">D18</f>
        <v>60.9</v>
      </c>
      <c r="U14" s="67">
        <f t="shared" si="5"/>
        <v>26.6</v>
      </c>
      <c r="V14" s="67">
        <f t="shared" si="5"/>
        <v>20</v>
      </c>
      <c r="W14" s="67">
        <f t="shared" si="5"/>
        <v>16.899999999999999</v>
      </c>
      <c r="X14" s="67">
        <f t="shared" si="5"/>
        <v>12.7</v>
      </c>
      <c r="Y14" s="67">
        <f t="shared" si="5"/>
        <v>8.9</v>
      </c>
      <c r="Z14" s="67">
        <f t="shared" si="5"/>
        <v>6.2</v>
      </c>
      <c r="AA14" s="67">
        <f t="shared" si="5"/>
        <v>7.7</v>
      </c>
      <c r="AB14" s="67">
        <f t="shared" si="5"/>
        <v>2.2999999999999998</v>
      </c>
      <c r="AC14" s="67">
        <f t="shared" si="5"/>
        <v>2.7</v>
      </c>
      <c r="AD14" s="68">
        <f t="shared" si="5"/>
        <v>5.2</v>
      </c>
      <c r="AE14" s="69">
        <f t="shared" si="5"/>
        <v>3.3</v>
      </c>
    </row>
    <row r="15" spans="1:31" x14ac:dyDescent="0.2">
      <c r="A15" s="270" t="str">
        <f>A5</f>
        <v>男性（n = 743 ）　</v>
      </c>
      <c r="B15" s="101">
        <f t="shared" si="4"/>
        <v>743</v>
      </c>
      <c r="C15" s="117">
        <v>488</v>
      </c>
      <c r="D15" s="118">
        <v>470</v>
      </c>
      <c r="E15" s="118">
        <v>194</v>
      </c>
      <c r="F15" s="118">
        <v>201</v>
      </c>
      <c r="G15" s="118">
        <v>98</v>
      </c>
      <c r="H15" s="118">
        <v>132</v>
      </c>
      <c r="I15" s="118">
        <v>64</v>
      </c>
      <c r="J15" s="118">
        <v>56</v>
      </c>
      <c r="K15" s="118">
        <v>38</v>
      </c>
      <c r="L15" s="118">
        <v>38</v>
      </c>
      <c r="M15" s="128">
        <v>12</v>
      </c>
      <c r="N15" s="118">
        <v>29</v>
      </c>
      <c r="O15" s="118">
        <v>27</v>
      </c>
      <c r="P15" s="119">
        <v>4</v>
      </c>
      <c r="S15" s="23">
        <f>S13-S14</f>
        <v>-3</v>
      </c>
      <c r="T15" s="23">
        <f t="shared" ref="T15:AE15" si="6">T13-T14</f>
        <v>2.3999999999999986</v>
      </c>
      <c r="U15" s="23">
        <f t="shared" si="6"/>
        <v>-0.5</v>
      </c>
      <c r="V15" s="23">
        <f t="shared" si="6"/>
        <v>7.1000000000000014</v>
      </c>
      <c r="W15" s="23">
        <f t="shared" si="6"/>
        <v>-3.6999999999999993</v>
      </c>
      <c r="X15" s="23">
        <f t="shared" si="6"/>
        <v>5.1000000000000014</v>
      </c>
      <c r="Y15" s="23">
        <f t="shared" si="6"/>
        <v>-0.30000000000000071</v>
      </c>
      <c r="Z15" s="23">
        <f t="shared" si="6"/>
        <v>1.2999999999999998</v>
      </c>
      <c r="AA15" s="23">
        <f t="shared" si="6"/>
        <v>-2.6000000000000005</v>
      </c>
      <c r="AB15" s="23">
        <f t="shared" si="6"/>
        <v>2.8</v>
      </c>
      <c r="AC15" s="23">
        <f t="shared" si="6"/>
        <v>-1.1000000000000001</v>
      </c>
      <c r="AD15" s="23">
        <f t="shared" si="6"/>
        <v>-1.3000000000000003</v>
      </c>
      <c r="AE15" s="23">
        <f t="shared" si="6"/>
        <v>0.30000000000000027</v>
      </c>
    </row>
    <row r="16" spans="1:31" x14ac:dyDescent="0.2">
      <c r="A16" s="271"/>
      <c r="B16" s="102">
        <f t="shared" si="4"/>
        <v>100</v>
      </c>
      <c r="C16" s="113">
        <v>65.7</v>
      </c>
      <c r="D16" s="114">
        <v>63.3</v>
      </c>
      <c r="E16" s="114">
        <v>26.1</v>
      </c>
      <c r="F16" s="114">
        <v>27.1</v>
      </c>
      <c r="G16" s="114">
        <v>13.2</v>
      </c>
      <c r="H16" s="114">
        <v>17.8</v>
      </c>
      <c r="I16" s="114">
        <v>8.6</v>
      </c>
      <c r="J16" s="114">
        <v>7.5</v>
      </c>
      <c r="K16" s="114">
        <v>5.0999999999999996</v>
      </c>
      <c r="L16" s="114">
        <v>5.0999999999999996</v>
      </c>
      <c r="M16" s="115">
        <v>1.6</v>
      </c>
      <c r="N16" s="114">
        <v>3.9</v>
      </c>
      <c r="O16" s="114">
        <v>3.6</v>
      </c>
      <c r="P16" s="116">
        <v>0.5</v>
      </c>
    </row>
    <row r="17" spans="1:18" x14ac:dyDescent="0.2">
      <c r="A17" s="270" t="str">
        <f>A7</f>
        <v>女性（n = 921 ）　</v>
      </c>
      <c r="B17" s="101">
        <f t="shared" si="4"/>
        <v>921</v>
      </c>
      <c r="C17" s="117">
        <v>633</v>
      </c>
      <c r="D17" s="118">
        <v>561</v>
      </c>
      <c r="E17" s="118">
        <v>245</v>
      </c>
      <c r="F17" s="118">
        <v>184</v>
      </c>
      <c r="G17" s="118">
        <v>156</v>
      </c>
      <c r="H17" s="118">
        <v>117</v>
      </c>
      <c r="I17" s="118">
        <v>82</v>
      </c>
      <c r="J17" s="118">
        <v>57</v>
      </c>
      <c r="K17" s="118">
        <v>71</v>
      </c>
      <c r="L17" s="118">
        <v>21</v>
      </c>
      <c r="M17" s="128">
        <v>25</v>
      </c>
      <c r="N17" s="118">
        <v>48</v>
      </c>
      <c r="O17" s="118">
        <v>30</v>
      </c>
      <c r="P17" s="119">
        <v>11</v>
      </c>
    </row>
    <row r="18" spans="1:18" x14ac:dyDescent="0.2">
      <c r="A18" s="271"/>
      <c r="B18" s="102">
        <f t="shared" si="4"/>
        <v>100</v>
      </c>
      <c r="C18" s="113">
        <v>68.7</v>
      </c>
      <c r="D18" s="114">
        <v>60.9</v>
      </c>
      <c r="E18" s="114">
        <v>26.6</v>
      </c>
      <c r="F18" s="114">
        <v>20</v>
      </c>
      <c r="G18" s="114">
        <v>16.899999999999999</v>
      </c>
      <c r="H18" s="114">
        <v>12.7</v>
      </c>
      <c r="I18" s="114">
        <v>8.9</v>
      </c>
      <c r="J18" s="114">
        <v>6.2</v>
      </c>
      <c r="K18" s="114">
        <v>7.7</v>
      </c>
      <c r="L18" s="114">
        <v>2.2999999999999998</v>
      </c>
      <c r="M18" s="115">
        <v>2.7</v>
      </c>
      <c r="N18" s="114">
        <v>5.2</v>
      </c>
      <c r="O18" s="114">
        <v>3.3</v>
      </c>
      <c r="P18" s="116">
        <v>1.2</v>
      </c>
    </row>
    <row r="20" spans="1:18" x14ac:dyDescent="0.2">
      <c r="A20" s="3" t="s">
        <v>159</v>
      </c>
      <c r="B20" s="1" t="str">
        <f>B1</f>
        <v>生活面での不安</v>
      </c>
      <c r="C20" s="7"/>
      <c r="D20" s="8" t="s">
        <v>188</v>
      </c>
      <c r="E20" s="7"/>
      <c r="F20" s="7"/>
      <c r="G20" s="7"/>
      <c r="H20" s="8" t="s">
        <v>188</v>
      </c>
      <c r="I20" s="7"/>
      <c r="J20" s="7"/>
      <c r="K20" s="7"/>
      <c r="L20" s="7"/>
      <c r="M20" s="7"/>
      <c r="N20" s="7"/>
      <c r="O20" s="7"/>
      <c r="P20" s="7"/>
    </row>
    <row r="21" spans="1:18" ht="86.4" x14ac:dyDescent="0.2">
      <c r="A21" s="10" t="s">
        <v>59</v>
      </c>
      <c r="B21" s="47" t="str">
        <f>B2</f>
        <v>調査数</v>
      </c>
      <c r="C21" s="48" t="str">
        <f t="shared" ref="C21:M21" si="7">C2</f>
        <v>健康・体力</v>
      </c>
      <c r="D21" s="49" t="str">
        <f t="shared" si="7"/>
        <v>収入・貯蓄</v>
      </c>
      <c r="E21" s="49" t="str">
        <f t="shared" si="7"/>
        <v>仕事</v>
      </c>
      <c r="F21" s="49" t="str">
        <f t="shared" si="7"/>
        <v>就職</v>
      </c>
      <c r="G21" s="49" t="str">
        <f t="shared" si="7"/>
        <v>結婚</v>
      </c>
      <c r="H21" s="49" t="str">
        <f t="shared" si="7"/>
        <v>子育て・子どもの教育</v>
      </c>
      <c r="I21" s="49" t="str">
        <f t="shared" si="7"/>
        <v>介護</v>
      </c>
      <c r="J21" s="49" t="str">
        <f t="shared" si="7"/>
        <v>家庭での人間関係</v>
      </c>
      <c r="K21" s="49" t="str">
        <f t="shared" si="7"/>
        <v>地域での人間関係</v>
      </c>
      <c r="L21" s="49" t="str">
        <f t="shared" si="7"/>
        <v>住宅</v>
      </c>
      <c r="M21" s="49" t="str">
        <f t="shared" si="7"/>
        <v>地域の住環境（上下水道、公園、
        道路、公共交通機関など）</v>
      </c>
      <c r="N21" s="50" t="s">
        <v>57</v>
      </c>
      <c r="O21" s="50" t="s">
        <v>58</v>
      </c>
      <c r="P21" s="51" t="s">
        <v>0</v>
      </c>
      <c r="Q21" s="91" t="s">
        <v>117</v>
      </c>
      <c r="R21" s="182"/>
    </row>
    <row r="22" spans="1:18" x14ac:dyDescent="0.2">
      <c r="A22" s="270" t="str">
        <f>'問2S（表）'!A33</f>
        <v>全体（n = 1,699 ）　</v>
      </c>
      <c r="B22" s="32">
        <v>1699</v>
      </c>
      <c r="C22" s="29">
        <v>1142</v>
      </c>
      <c r="D22" s="30">
        <v>1049</v>
      </c>
      <c r="E22" s="30">
        <v>392</v>
      </c>
      <c r="F22" s="30">
        <v>39</v>
      </c>
      <c r="G22" s="30">
        <v>60</v>
      </c>
      <c r="H22" s="30">
        <v>257</v>
      </c>
      <c r="I22" s="30">
        <v>449</v>
      </c>
      <c r="J22" s="30">
        <v>111</v>
      </c>
      <c r="K22" s="30">
        <v>115</v>
      </c>
      <c r="L22" s="30">
        <v>150</v>
      </c>
      <c r="M22" s="30">
        <v>257</v>
      </c>
      <c r="N22" s="30">
        <v>77</v>
      </c>
      <c r="O22" s="30">
        <v>59</v>
      </c>
      <c r="P22" s="31">
        <v>17</v>
      </c>
      <c r="Q22" s="92">
        <f>SUM($C22:P22)</f>
        <v>4174</v>
      </c>
      <c r="R22" s="154"/>
    </row>
    <row r="23" spans="1:18" x14ac:dyDescent="0.2">
      <c r="A23" s="271"/>
      <c r="B23" s="33">
        <v>100</v>
      </c>
      <c r="C23" s="18">
        <v>67.2</v>
      </c>
      <c r="D23" s="185">
        <v>61.7</v>
      </c>
      <c r="E23" s="185">
        <v>23.1</v>
      </c>
      <c r="F23" s="185">
        <v>2.2999999999999998</v>
      </c>
      <c r="G23" s="185">
        <v>3.5</v>
      </c>
      <c r="H23" s="185">
        <v>15.1</v>
      </c>
      <c r="I23" s="185">
        <v>26.4</v>
      </c>
      <c r="J23" s="185">
        <v>6.5</v>
      </c>
      <c r="K23" s="185">
        <v>6.8</v>
      </c>
      <c r="L23" s="185">
        <v>8.8000000000000007</v>
      </c>
      <c r="M23" s="185">
        <v>15.1</v>
      </c>
      <c r="N23" s="185">
        <v>4.5</v>
      </c>
      <c r="O23" s="185">
        <v>3.5</v>
      </c>
      <c r="P23" s="186">
        <v>1</v>
      </c>
      <c r="Q23" s="92"/>
    </row>
    <row r="24" spans="1:18" ht="13.5" customHeight="1" x14ac:dyDescent="0.2">
      <c r="A24" s="270" t="str">
        <f>'問2S（表）'!A35</f>
        <v>18～19歳（n = 22 ）　</v>
      </c>
      <c r="B24" s="32">
        <v>22</v>
      </c>
      <c r="C24" s="29">
        <v>1</v>
      </c>
      <c r="D24" s="30">
        <v>10</v>
      </c>
      <c r="E24" s="30">
        <v>3</v>
      </c>
      <c r="F24" s="30">
        <v>8</v>
      </c>
      <c r="G24" s="30">
        <v>3</v>
      </c>
      <c r="H24" s="30">
        <v>1</v>
      </c>
      <c r="I24" s="30">
        <v>0</v>
      </c>
      <c r="J24" s="30">
        <v>1</v>
      </c>
      <c r="K24" s="30">
        <v>1</v>
      </c>
      <c r="L24" s="30">
        <v>0</v>
      </c>
      <c r="M24" s="30">
        <v>2</v>
      </c>
      <c r="N24" s="30">
        <v>2</v>
      </c>
      <c r="O24" s="30">
        <v>7</v>
      </c>
      <c r="P24" s="31">
        <v>0</v>
      </c>
      <c r="Q24" s="92">
        <f>SUM(C24:P24)</f>
        <v>39</v>
      </c>
      <c r="R24" t="str">
        <f>" 18～19歳（N = "&amp;TEXT(Q24,"#,###")&amp;" : n = "&amp;TEXT($B$24,"#,###")&amp;"）"</f>
        <v xml:space="preserve"> 18～19歳（N = 39 : n = 22）</v>
      </c>
    </row>
    <row r="25" spans="1:18" x14ac:dyDescent="0.2">
      <c r="A25" s="271"/>
      <c r="B25" s="18">
        <v>100</v>
      </c>
      <c r="C25" s="18">
        <v>4.5</v>
      </c>
      <c r="D25" s="185">
        <v>45.5</v>
      </c>
      <c r="E25" s="185">
        <v>13.6</v>
      </c>
      <c r="F25" s="185">
        <v>36.4</v>
      </c>
      <c r="G25" s="185">
        <v>13.6</v>
      </c>
      <c r="H25" s="185">
        <v>4.5</v>
      </c>
      <c r="I25" s="185">
        <v>0</v>
      </c>
      <c r="J25" s="185">
        <v>4.5</v>
      </c>
      <c r="K25" s="185">
        <v>4.5</v>
      </c>
      <c r="L25" s="185">
        <v>0</v>
      </c>
      <c r="M25" s="185">
        <v>9.1</v>
      </c>
      <c r="N25" s="185">
        <v>9.1</v>
      </c>
      <c r="O25" s="185">
        <v>31.8</v>
      </c>
      <c r="P25" s="186">
        <v>0</v>
      </c>
      <c r="Q25" s="92"/>
    </row>
    <row r="26" spans="1:18" ht="13.5" customHeight="1" x14ac:dyDescent="0.2">
      <c r="A26" s="270" t="str">
        <f>'問2S（表）'!A37</f>
        <v>20～29歳（n = 83 ）　</v>
      </c>
      <c r="B26" s="32">
        <v>83</v>
      </c>
      <c r="C26" s="29">
        <v>22</v>
      </c>
      <c r="D26" s="30">
        <v>64</v>
      </c>
      <c r="E26" s="30">
        <v>41</v>
      </c>
      <c r="F26" s="30">
        <v>9</v>
      </c>
      <c r="G26" s="30">
        <v>19</v>
      </c>
      <c r="H26" s="30">
        <v>15</v>
      </c>
      <c r="I26" s="30">
        <v>3</v>
      </c>
      <c r="J26" s="30">
        <v>5</v>
      </c>
      <c r="K26" s="30">
        <v>2</v>
      </c>
      <c r="L26" s="30">
        <v>10</v>
      </c>
      <c r="M26" s="30">
        <v>13</v>
      </c>
      <c r="N26" s="30">
        <v>0</v>
      </c>
      <c r="O26" s="30">
        <v>5</v>
      </c>
      <c r="P26" s="31">
        <v>0</v>
      </c>
      <c r="Q26" s="92">
        <f>SUM(C26:P26)</f>
        <v>208</v>
      </c>
      <c r="R26" t="str">
        <f>" 20～29歳（N = "&amp;TEXT(Q26,"#,###")&amp;" : n = "&amp;TEXT($B$26,"#,###")&amp;"）"</f>
        <v xml:space="preserve"> 20～29歳（N = 208 : n = 83）</v>
      </c>
    </row>
    <row r="27" spans="1:18" x14ac:dyDescent="0.2">
      <c r="A27" s="271"/>
      <c r="B27" s="18">
        <v>100</v>
      </c>
      <c r="C27" s="18">
        <v>26.5</v>
      </c>
      <c r="D27" s="185">
        <v>77.099999999999994</v>
      </c>
      <c r="E27" s="185">
        <v>49.4</v>
      </c>
      <c r="F27" s="185">
        <v>10.8</v>
      </c>
      <c r="G27" s="185">
        <v>22.9</v>
      </c>
      <c r="H27" s="185">
        <v>18.100000000000001</v>
      </c>
      <c r="I27" s="185">
        <v>3.6</v>
      </c>
      <c r="J27" s="185">
        <v>6</v>
      </c>
      <c r="K27" s="185">
        <v>2.4</v>
      </c>
      <c r="L27" s="185">
        <v>12</v>
      </c>
      <c r="M27" s="185">
        <v>15.7</v>
      </c>
      <c r="N27" s="185">
        <v>0</v>
      </c>
      <c r="O27" s="185">
        <v>6</v>
      </c>
      <c r="P27" s="186">
        <v>0</v>
      </c>
      <c r="Q27" s="92"/>
    </row>
    <row r="28" spans="1:18" ht="13.5" customHeight="1" x14ac:dyDescent="0.2">
      <c r="A28" s="270" t="str">
        <f>'問2S（表）'!A39</f>
        <v>30～39歳（n = 142 ）　</v>
      </c>
      <c r="B28" s="32">
        <v>142</v>
      </c>
      <c r="C28" s="29">
        <v>54</v>
      </c>
      <c r="D28" s="30">
        <v>111</v>
      </c>
      <c r="E28" s="30">
        <v>60</v>
      </c>
      <c r="F28" s="30">
        <v>7</v>
      </c>
      <c r="G28" s="30">
        <v>8</v>
      </c>
      <c r="H28" s="30">
        <v>62</v>
      </c>
      <c r="I28" s="30">
        <v>14</v>
      </c>
      <c r="J28" s="30">
        <v>10</v>
      </c>
      <c r="K28" s="30">
        <v>7</v>
      </c>
      <c r="L28" s="30">
        <v>8</v>
      </c>
      <c r="M28" s="30">
        <v>18</v>
      </c>
      <c r="N28" s="30">
        <v>7</v>
      </c>
      <c r="O28" s="30">
        <v>4</v>
      </c>
      <c r="P28" s="31">
        <v>3</v>
      </c>
      <c r="Q28" s="92">
        <f>SUM(C28:P28)</f>
        <v>373</v>
      </c>
      <c r="R28" t="str">
        <f>" 30～39歳（N = "&amp;TEXT(Q28,"#,###")&amp;" : n = "&amp;TEXT($B$28,"#,###")&amp;"）"</f>
        <v xml:space="preserve"> 30～39歳（N = 373 : n = 142）</v>
      </c>
    </row>
    <row r="29" spans="1:18" x14ac:dyDescent="0.2">
      <c r="A29" s="271"/>
      <c r="B29" s="18">
        <v>100</v>
      </c>
      <c r="C29" s="18">
        <v>38</v>
      </c>
      <c r="D29" s="185">
        <v>78.2</v>
      </c>
      <c r="E29" s="185">
        <v>42.3</v>
      </c>
      <c r="F29" s="185">
        <v>4.9000000000000004</v>
      </c>
      <c r="G29" s="185">
        <v>5.6</v>
      </c>
      <c r="H29" s="185">
        <v>43.7</v>
      </c>
      <c r="I29" s="185">
        <v>9.9</v>
      </c>
      <c r="J29" s="185">
        <v>7</v>
      </c>
      <c r="K29" s="185">
        <v>4.9000000000000004</v>
      </c>
      <c r="L29" s="185">
        <v>5.6</v>
      </c>
      <c r="M29" s="185">
        <v>12.7</v>
      </c>
      <c r="N29" s="185">
        <v>4.9000000000000004</v>
      </c>
      <c r="O29" s="185">
        <v>2.8</v>
      </c>
      <c r="P29" s="186">
        <v>2.1</v>
      </c>
      <c r="Q29" s="92"/>
    </row>
    <row r="30" spans="1:18" ht="13.5" customHeight="1" x14ac:dyDescent="0.2">
      <c r="A30" s="270" t="str">
        <f>'問2S（表）'!A41</f>
        <v>40～49歳（n = 248 ）　</v>
      </c>
      <c r="B30" s="32">
        <v>248</v>
      </c>
      <c r="C30" s="29">
        <v>129</v>
      </c>
      <c r="D30" s="30">
        <v>192</v>
      </c>
      <c r="E30" s="30">
        <v>93</v>
      </c>
      <c r="F30" s="30">
        <v>4</v>
      </c>
      <c r="G30" s="30">
        <v>12</v>
      </c>
      <c r="H30" s="30">
        <v>115</v>
      </c>
      <c r="I30" s="30">
        <v>26</v>
      </c>
      <c r="J30" s="30">
        <v>14</v>
      </c>
      <c r="K30" s="30">
        <v>13</v>
      </c>
      <c r="L30" s="30">
        <v>20</v>
      </c>
      <c r="M30" s="30">
        <v>24</v>
      </c>
      <c r="N30" s="30">
        <v>8</v>
      </c>
      <c r="O30" s="30">
        <v>5</v>
      </c>
      <c r="P30" s="31">
        <v>0</v>
      </c>
      <c r="Q30" s="92">
        <f>SUM(C30:P30)</f>
        <v>655</v>
      </c>
      <c r="R30" t="str">
        <f>" 40～49歳（N = "&amp;TEXT(Q30,"#,###")&amp;" : n = "&amp;TEXT($B$30,"#,###")&amp;"）"</f>
        <v xml:space="preserve"> 40～49歳（N = 655 : n = 248）</v>
      </c>
    </row>
    <row r="31" spans="1:18" x14ac:dyDescent="0.2">
      <c r="A31" s="271"/>
      <c r="B31" s="18">
        <v>100</v>
      </c>
      <c r="C31" s="18">
        <v>52</v>
      </c>
      <c r="D31" s="185">
        <v>77.400000000000006</v>
      </c>
      <c r="E31" s="185">
        <v>37.5</v>
      </c>
      <c r="F31" s="185">
        <v>1.6</v>
      </c>
      <c r="G31" s="185">
        <v>4.8</v>
      </c>
      <c r="H31" s="185">
        <v>46.4</v>
      </c>
      <c r="I31" s="185">
        <v>10.5</v>
      </c>
      <c r="J31" s="185">
        <v>5.6</v>
      </c>
      <c r="K31" s="185">
        <v>5.2</v>
      </c>
      <c r="L31" s="185">
        <v>8.1</v>
      </c>
      <c r="M31" s="185">
        <v>9.6999999999999993</v>
      </c>
      <c r="N31" s="185">
        <v>3.2</v>
      </c>
      <c r="O31" s="185">
        <v>2</v>
      </c>
      <c r="P31" s="186">
        <v>0</v>
      </c>
      <c r="Q31" s="92"/>
    </row>
    <row r="32" spans="1:18" ht="13.5" customHeight="1" x14ac:dyDescent="0.2">
      <c r="A32" s="270" t="str">
        <f>'問2S（表）'!A43</f>
        <v>50～59歳（n = 318 ）　</v>
      </c>
      <c r="B32" s="32">
        <v>318</v>
      </c>
      <c r="C32" s="29">
        <v>206</v>
      </c>
      <c r="D32" s="30">
        <v>216</v>
      </c>
      <c r="E32" s="30">
        <v>88</v>
      </c>
      <c r="F32" s="30">
        <v>6</v>
      </c>
      <c r="G32" s="30">
        <v>13</v>
      </c>
      <c r="H32" s="30">
        <v>46</v>
      </c>
      <c r="I32" s="30">
        <v>103</v>
      </c>
      <c r="J32" s="30">
        <v>20</v>
      </c>
      <c r="K32" s="30">
        <v>23</v>
      </c>
      <c r="L32" s="30">
        <v>30</v>
      </c>
      <c r="M32" s="30">
        <v>39</v>
      </c>
      <c r="N32" s="30">
        <v>19</v>
      </c>
      <c r="O32" s="30">
        <v>8</v>
      </c>
      <c r="P32" s="31">
        <v>4</v>
      </c>
      <c r="Q32" s="92">
        <f>SUM(C32:P32)</f>
        <v>821</v>
      </c>
      <c r="R32" t="str">
        <f>" 50～59歳（N = "&amp;TEXT(Q32,"#,###")&amp;" : n = "&amp;TEXT($B$32,"#,###")&amp;"）"</f>
        <v xml:space="preserve"> 50～59歳（N = 821 : n = 318）</v>
      </c>
    </row>
    <row r="33" spans="1:31" x14ac:dyDescent="0.2">
      <c r="A33" s="271"/>
      <c r="B33" s="18">
        <v>100</v>
      </c>
      <c r="C33" s="18">
        <v>64.8</v>
      </c>
      <c r="D33" s="185">
        <v>67.900000000000006</v>
      </c>
      <c r="E33" s="185">
        <v>27.7</v>
      </c>
      <c r="F33" s="185">
        <v>1.9</v>
      </c>
      <c r="G33" s="185">
        <v>4.0999999999999996</v>
      </c>
      <c r="H33" s="185">
        <v>14.5</v>
      </c>
      <c r="I33" s="185">
        <v>32.4</v>
      </c>
      <c r="J33" s="185">
        <v>6.3</v>
      </c>
      <c r="K33" s="185">
        <v>7.2</v>
      </c>
      <c r="L33" s="185">
        <v>9.4</v>
      </c>
      <c r="M33" s="185">
        <v>12.3</v>
      </c>
      <c r="N33" s="185">
        <v>6</v>
      </c>
      <c r="O33" s="185">
        <v>2.5</v>
      </c>
      <c r="P33" s="186">
        <v>1.3</v>
      </c>
      <c r="Q33" s="92"/>
    </row>
    <row r="34" spans="1:31" ht="13.5" customHeight="1" x14ac:dyDescent="0.2">
      <c r="A34" s="270" t="str">
        <f>'問2S（表）'!A45</f>
        <v>60～69歳（n = 322 ）　</v>
      </c>
      <c r="B34" s="32">
        <v>322</v>
      </c>
      <c r="C34" s="29">
        <v>253</v>
      </c>
      <c r="D34" s="30">
        <v>194</v>
      </c>
      <c r="E34" s="30">
        <v>68</v>
      </c>
      <c r="F34" s="30">
        <v>1</v>
      </c>
      <c r="G34" s="30">
        <v>2</v>
      </c>
      <c r="H34" s="30">
        <v>8</v>
      </c>
      <c r="I34" s="30">
        <v>105</v>
      </c>
      <c r="J34" s="30">
        <v>31</v>
      </c>
      <c r="K34" s="30">
        <v>24</v>
      </c>
      <c r="L34" s="30">
        <v>31</v>
      </c>
      <c r="M34" s="30">
        <v>58</v>
      </c>
      <c r="N34" s="30">
        <v>18</v>
      </c>
      <c r="O34" s="30">
        <v>6</v>
      </c>
      <c r="P34" s="31">
        <v>2</v>
      </c>
      <c r="Q34" s="92">
        <f>SUM(C34:P34)</f>
        <v>801</v>
      </c>
      <c r="R34" t="str">
        <f>" 60～69歳（N = "&amp;TEXT(Q34,"#,###")&amp;" : n = "&amp;TEXT($B$34,"#,###")&amp;"）"</f>
        <v xml:space="preserve"> 60～69歳（N = 801 : n = 322）</v>
      </c>
    </row>
    <row r="35" spans="1:31" x14ac:dyDescent="0.2">
      <c r="A35" s="271"/>
      <c r="B35" s="18">
        <v>100</v>
      </c>
      <c r="C35" s="18">
        <v>78.599999999999994</v>
      </c>
      <c r="D35" s="185">
        <v>60.2</v>
      </c>
      <c r="E35" s="185">
        <v>21.1</v>
      </c>
      <c r="F35" s="185">
        <v>0.3</v>
      </c>
      <c r="G35" s="185">
        <v>0.6</v>
      </c>
      <c r="H35" s="185">
        <v>2.5</v>
      </c>
      <c r="I35" s="185">
        <v>32.6</v>
      </c>
      <c r="J35" s="185">
        <v>9.6</v>
      </c>
      <c r="K35" s="185">
        <v>7.5</v>
      </c>
      <c r="L35" s="185">
        <v>9.6</v>
      </c>
      <c r="M35" s="185">
        <v>18</v>
      </c>
      <c r="N35" s="185">
        <v>5.6</v>
      </c>
      <c r="O35" s="185">
        <v>1.9</v>
      </c>
      <c r="P35" s="186">
        <v>0.6</v>
      </c>
      <c r="Q35" s="92"/>
    </row>
    <row r="36" spans="1:31" ht="13.5" customHeight="1" x14ac:dyDescent="0.2">
      <c r="A36" s="270" t="str">
        <f>'問2S（表）'!A47</f>
        <v>70歳以上（n = 530 ）　</v>
      </c>
      <c r="B36" s="32">
        <v>530</v>
      </c>
      <c r="C36" s="29">
        <v>455</v>
      </c>
      <c r="D36" s="30">
        <v>244</v>
      </c>
      <c r="E36" s="30">
        <v>34</v>
      </c>
      <c r="F36" s="30">
        <v>2</v>
      </c>
      <c r="G36" s="30">
        <v>3</v>
      </c>
      <c r="H36" s="30">
        <v>7</v>
      </c>
      <c r="I36" s="30">
        <v>191</v>
      </c>
      <c r="J36" s="30">
        <v>28</v>
      </c>
      <c r="K36" s="30">
        <v>42</v>
      </c>
      <c r="L36" s="30">
        <v>46</v>
      </c>
      <c r="M36" s="30">
        <v>94</v>
      </c>
      <c r="N36" s="30">
        <v>23</v>
      </c>
      <c r="O36" s="30">
        <v>22</v>
      </c>
      <c r="P36" s="31">
        <v>6</v>
      </c>
      <c r="Q36" s="92">
        <f>SUM(C36:P36)</f>
        <v>1197</v>
      </c>
      <c r="R36" t="str">
        <f>" 70歳以上（N = "&amp;TEXT(Q36,"#,###")&amp;" : n = "&amp;TEXT($B$36,"#,###")&amp;"）"</f>
        <v xml:space="preserve"> 70歳以上（N = 1,197 : n = 530）</v>
      </c>
    </row>
    <row r="37" spans="1:31" x14ac:dyDescent="0.2">
      <c r="A37" s="271"/>
      <c r="B37" s="18">
        <v>100</v>
      </c>
      <c r="C37" s="18">
        <v>85.8</v>
      </c>
      <c r="D37" s="185">
        <v>46</v>
      </c>
      <c r="E37" s="185">
        <v>6.4</v>
      </c>
      <c r="F37" s="185">
        <v>0.4</v>
      </c>
      <c r="G37" s="185">
        <v>0.6</v>
      </c>
      <c r="H37" s="185">
        <v>1.3</v>
      </c>
      <c r="I37" s="185">
        <v>36</v>
      </c>
      <c r="J37" s="185">
        <v>5.3</v>
      </c>
      <c r="K37" s="185">
        <v>7.9</v>
      </c>
      <c r="L37" s="185">
        <v>8.6999999999999993</v>
      </c>
      <c r="M37" s="185">
        <v>17.7</v>
      </c>
      <c r="N37" s="185">
        <v>4.3</v>
      </c>
      <c r="O37" s="185">
        <v>4.2</v>
      </c>
      <c r="P37" s="186">
        <v>1.1000000000000001</v>
      </c>
      <c r="Q37" s="183"/>
    </row>
    <row r="38" spans="1:31" s="171" customFormat="1" x14ac:dyDescent="0.2">
      <c r="A38" s="169"/>
      <c r="B38" s="170"/>
      <c r="C38" s="160">
        <f>_xlfn.RANK.EQ(C23,$C$23:$M$23,0)</f>
        <v>1</v>
      </c>
      <c r="D38" s="160">
        <f t="shared" ref="D38:M38" si="8">_xlfn.RANK.EQ(D23,$C$23:$M$23,0)</f>
        <v>2</v>
      </c>
      <c r="E38" s="160">
        <f t="shared" si="8"/>
        <v>4</v>
      </c>
      <c r="F38" s="160">
        <f t="shared" si="8"/>
        <v>11</v>
      </c>
      <c r="G38" s="160">
        <f t="shared" si="8"/>
        <v>10</v>
      </c>
      <c r="H38" s="160">
        <f t="shared" si="8"/>
        <v>5</v>
      </c>
      <c r="I38" s="160">
        <f t="shared" si="8"/>
        <v>3</v>
      </c>
      <c r="J38" s="160">
        <f t="shared" si="8"/>
        <v>9</v>
      </c>
      <c r="K38" s="160">
        <f t="shared" si="8"/>
        <v>8</v>
      </c>
      <c r="L38" s="160">
        <f>_xlfn.RANK.EQ(L23,$C$23:$M$23,0)</f>
        <v>7</v>
      </c>
      <c r="M38" s="160">
        <f t="shared" si="8"/>
        <v>5</v>
      </c>
      <c r="N38" s="25">
        <v>12</v>
      </c>
      <c r="O38" s="25">
        <v>13</v>
      </c>
      <c r="P38" s="25">
        <v>14</v>
      </c>
      <c r="Q38" s="173"/>
    </row>
    <row r="39" spans="1:31" x14ac:dyDescent="0.2">
      <c r="A39" s="24" t="s">
        <v>187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31" ht="12.75" customHeight="1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P40" s="25">
        <v>14</v>
      </c>
      <c r="R40" s="38"/>
      <c r="S40" s="25">
        <v>1</v>
      </c>
      <c r="T40" s="25">
        <v>2</v>
      </c>
      <c r="U40" s="25">
        <v>3</v>
      </c>
      <c r="V40" s="25">
        <v>4</v>
      </c>
      <c r="W40" s="25">
        <v>5</v>
      </c>
      <c r="X40" s="25">
        <v>6</v>
      </c>
      <c r="Y40" s="25">
        <v>7</v>
      </c>
      <c r="Z40" s="25">
        <v>8</v>
      </c>
      <c r="AA40" s="25">
        <v>9</v>
      </c>
      <c r="AB40" s="25">
        <v>10</v>
      </c>
      <c r="AC40" s="25">
        <v>11</v>
      </c>
      <c r="AD40" s="25">
        <v>12</v>
      </c>
      <c r="AE40" s="25">
        <v>13</v>
      </c>
    </row>
    <row r="41" spans="1:31" ht="68.25" customHeight="1" x14ac:dyDescent="0.2">
      <c r="A41" s="10" t="str">
        <f>A21</f>
        <v>【年代別】</v>
      </c>
      <c r="B41" s="47" t="str">
        <f>B12</f>
        <v>調査数</v>
      </c>
      <c r="C41" s="48" t="s">
        <v>47</v>
      </c>
      <c r="D41" s="93" t="s">
        <v>48</v>
      </c>
      <c r="E41" s="49" t="s">
        <v>53</v>
      </c>
      <c r="F41" s="49" t="s">
        <v>49</v>
      </c>
      <c r="G41" s="49" t="s">
        <v>52</v>
      </c>
      <c r="H41" s="49" t="s">
        <v>201</v>
      </c>
      <c r="I41" s="49" t="s">
        <v>56</v>
      </c>
      <c r="J41" s="49" t="s">
        <v>55</v>
      </c>
      <c r="K41" s="49" t="s">
        <v>54</v>
      </c>
      <c r="L41" s="49" t="s">
        <v>51</v>
      </c>
      <c r="M41" s="49" t="s">
        <v>50</v>
      </c>
      <c r="N41" s="49" t="s">
        <v>57</v>
      </c>
      <c r="O41" s="50" t="s">
        <v>58</v>
      </c>
      <c r="P41" s="51" t="s">
        <v>0</v>
      </c>
      <c r="Q41" s="187" t="s">
        <v>32</v>
      </c>
      <c r="R41" s="10" t="str">
        <f>A41</f>
        <v>【年代別】</v>
      </c>
      <c r="S41" s="48" t="str">
        <f>C41</f>
        <v>健康・体力</v>
      </c>
      <c r="T41" s="49" t="str">
        <f t="shared" ref="T41:AE41" si="9">D41</f>
        <v>収入・貯蓄</v>
      </c>
      <c r="U41" s="49" t="str">
        <f t="shared" si="9"/>
        <v>介護</v>
      </c>
      <c r="V41" s="49" t="str">
        <f t="shared" si="9"/>
        <v>仕事</v>
      </c>
      <c r="W41" s="49" t="str">
        <f t="shared" si="9"/>
        <v>子育て・子どもの教育</v>
      </c>
      <c r="X41" s="49" t="str">
        <f t="shared" si="9"/>
        <v>地域の住環境（上下水道、公園、
　　　　道路、公共交通機関など）</v>
      </c>
      <c r="Y41" s="50" t="str">
        <f t="shared" si="9"/>
        <v>住宅</v>
      </c>
      <c r="Z41" s="94" t="str">
        <f t="shared" si="9"/>
        <v>地域での人間関係</v>
      </c>
      <c r="AA41" s="49" t="str">
        <f t="shared" si="9"/>
        <v>家庭での人間関係</v>
      </c>
      <c r="AB41" s="49" t="str">
        <f t="shared" si="9"/>
        <v>結婚</v>
      </c>
      <c r="AC41" s="49" t="str">
        <f t="shared" si="9"/>
        <v>就職</v>
      </c>
      <c r="AD41" s="50" t="str">
        <f t="shared" si="9"/>
        <v>その他</v>
      </c>
      <c r="AE41" s="51" t="str">
        <f t="shared" si="9"/>
        <v>特にない</v>
      </c>
    </row>
    <row r="42" spans="1:31" ht="12.75" customHeight="1" x14ac:dyDescent="0.2">
      <c r="A42" s="270" t="str">
        <f>A22</f>
        <v>全体（n = 1,699 ）　</v>
      </c>
      <c r="B42" s="101">
        <f>B22</f>
        <v>1699</v>
      </c>
      <c r="C42" s="109">
        <v>1142</v>
      </c>
      <c r="D42" s="110">
        <v>1049</v>
      </c>
      <c r="E42" s="110">
        <v>449</v>
      </c>
      <c r="F42" s="110">
        <v>392</v>
      </c>
      <c r="G42" s="110">
        <v>257</v>
      </c>
      <c r="H42" s="110">
        <v>257</v>
      </c>
      <c r="I42" s="110">
        <v>150</v>
      </c>
      <c r="J42" s="110">
        <v>115</v>
      </c>
      <c r="K42" s="110">
        <v>111</v>
      </c>
      <c r="L42" s="110">
        <v>60</v>
      </c>
      <c r="M42" s="111">
        <v>39</v>
      </c>
      <c r="N42" s="110">
        <v>77</v>
      </c>
      <c r="O42" s="111">
        <v>59</v>
      </c>
      <c r="P42" s="112">
        <v>17</v>
      </c>
      <c r="R42" s="81" t="str">
        <f>A44</f>
        <v>18～19歳（n = 22 ）　</v>
      </c>
      <c r="S42" s="72">
        <f>C45</f>
        <v>4.5</v>
      </c>
      <c r="T42" s="73">
        <f t="shared" ref="T42:AE42" si="10">D45</f>
        <v>45.5</v>
      </c>
      <c r="U42" s="73">
        <f t="shared" si="10"/>
        <v>0</v>
      </c>
      <c r="V42" s="73">
        <f t="shared" si="10"/>
        <v>13.6</v>
      </c>
      <c r="W42" s="73">
        <f t="shared" si="10"/>
        <v>4.5</v>
      </c>
      <c r="X42" s="73">
        <f t="shared" si="10"/>
        <v>9.1</v>
      </c>
      <c r="Y42" s="74">
        <f t="shared" si="10"/>
        <v>0</v>
      </c>
      <c r="Z42" s="96">
        <f t="shared" si="10"/>
        <v>4.5</v>
      </c>
      <c r="AA42" s="73">
        <f t="shared" si="10"/>
        <v>4.5</v>
      </c>
      <c r="AB42" s="73">
        <f t="shared" si="10"/>
        <v>13.6</v>
      </c>
      <c r="AC42" s="73">
        <f t="shared" si="10"/>
        <v>36.4</v>
      </c>
      <c r="AD42" s="74">
        <f t="shared" si="10"/>
        <v>9.1</v>
      </c>
      <c r="AE42" s="75">
        <f t="shared" si="10"/>
        <v>31.8</v>
      </c>
    </row>
    <row r="43" spans="1:31" ht="12.75" customHeight="1" x14ac:dyDescent="0.2">
      <c r="A43" s="271"/>
      <c r="B43" s="102">
        <f>B23</f>
        <v>100</v>
      </c>
      <c r="C43" s="113">
        <v>67.2</v>
      </c>
      <c r="D43" s="114">
        <v>61.7</v>
      </c>
      <c r="E43" s="114">
        <v>26.4</v>
      </c>
      <c r="F43" s="114">
        <v>23.1</v>
      </c>
      <c r="G43" s="114">
        <v>15.1</v>
      </c>
      <c r="H43" s="114">
        <v>15.1</v>
      </c>
      <c r="I43" s="114">
        <v>8.8000000000000007</v>
      </c>
      <c r="J43" s="114">
        <v>6.8</v>
      </c>
      <c r="K43" s="114">
        <v>6.5</v>
      </c>
      <c r="L43" s="114">
        <v>3.5</v>
      </c>
      <c r="M43" s="115">
        <v>2.2999999999999998</v>
      </c>
      <c r="N43" s="114">
        <v>4.5</v>
      </c>
      <c r="O43" s="115">
        <v>3.5</v>
      </c>
      <c r="P43" s="116">
        <v>1</v>
      </c>
      <c r="R43" s="83" t="str">
        <f>A46</f>
        <v>20～29歳（n = 83 ）　</v>
      </c>
      <c r="S43" s="76">
        <f>C47</f>
        <v>26.5</v>
      </c>
      <c r="T43" s="77">
        <f t="shared" ref="T43:AE43" si="11">D47</f>
        <v>77.099999999999994</v>
      </c>
      <c r="U43" s="77">
        <f t="shared" si="11"/>
        <v>3.6</v>
      </c>
      <c r="V43" s="77">
        <f t="shared" si="11"/>
        <v>49.4</v>
      </c>
      <c r="W43" s="77">
        <f t="shared" si="11"/>
        <v>18.100000000000001</v>
      </c>
      <c r="X43" s="77">
        <f t="shared" si="11"/>
        <v>15.7</v>
      </c>
      <c r="Y43" s="78">
        <f t="shared" si="11"/>
        <v>12</v>
      </c>
      <c r="Z43" s="97">
        <f t="shared" si="11"/>
        <v>2.4</v>
      </c>
      <c r="AA43" s="77">
        <f t="shared" si="11"/>
        <v>6</v>
      </c>
      <c r="AB43" s="77">
        <f t="shared" si="11"/>
        <v>22.9</v>
      </c>
      <c r="AC43" s="77">
        <f t="shared" si="11"/>
        <v>10.8</v>
      </c>
      <c r="AD43" s="78">
        <f t="shared" si="11"/>
        <v>0</v>
      </c>
      <c r="AE43" s="79">
        <f t="shared" si="11"/>
        <v>6</v>
      </c>
    </row>
    <row r="44" spans="1:31" ht="12.75" customHeight="1" x14ac:dyDescent="0.2">
      <c r="A44" s="270" t="str">
        <f>A24</f>
        <v>18～19歳（n = 22 ）　</v>
      </c>
      <c r="B44" s="101">
        <f t="shared" ref="B44:B57" si="12">B24</f>
        <v>22</v>
      </c>
      <c r="C44" s="117">
        <v>1</v>
      </c>
      <c r="D44" s="118">
        <v>10</v>
      </c>
      <c r="E44" s="118">
        <v>0</v>
      </c>
      <c r="F44" s="118">
        <v>3</v>
      </c>
      <c r="G44" s="118">
        <v>1</v>
      </c>
      <c r="H44" s="118">
        <v>2</v>
      </c>
      <c r="I44" s="118">
        <v>0</v>
      </c>
      <c r="J44" s="118">
        <v>1</v>
      </c>
      <c r="K44" s="118">
        <v>1</v>
      </c>
      <c r="L44" s="118">
        <v>3</v>
      </c>
      <c r="M44" s="128">
        <v>8</v>
      </c>
      <c r="N44" s="118">
        <v>2</v>
      </c>
      <c r="O44" s="118">
        <v>7</v>
      </c>
      <c r="P44" s="119">
        <v>0</v>
      </c>
      <c r="Q44" s="92"/>
      <c r="R44" s="83" t="str">
        <f>A48</f>
        <v>30～39歳（n = 142 ）　</v>
      </c>
      <c r="S44" s="76">
        <f>C49</f>
        <v>38</v>
      </c>
      <c r="T44" s="77">
        <f t="shared" ref="T44:AE44" si="13">D49</f>
        <v>78.2</v>
      </c>
      <c r="U44" s="77">
        <f t="shared" si="13"/>
        <v>9.9</v>
      </c>
      <c r="V44" s="77">
        <f t="shared" si="13"/>
        <v>42.3</v>
      </c>
      <c r="W44" s="77">
        <f t="shared" si="13"/>
        <v>43.7</v>
      </c>
      <c r="X44" s="77">
        <f t="shared" si="13"/>
        <v>12.7</v>
      </c>
      <c r="Y44" s="78">
        <f t="shared" si="13"/>
        <v>5.6</v>
      </c>
      <c r="Z44" s="97">
        <f t="shared" si="13"/>
        <v>4.9000000000000004</v>
      </c>
      <c r="AA44" s="77">
        <f t="shared" si="13"/>
        <v>7</v>
      </c>
      <c r="AB44" s="77">
        <f t="shared" si="13"/>
        <v>5.6</v>
      </c>
      <c r="AC44" s="77">
        <f t="shared" si="13"/>
        <v>4.9000000000000004</v>
      </c>
      <c r="AD44" s="78">
        <f t="shared" si="13"/>
        <v>4.9000000000000004</v>
      </c>
      <c r="AE44" s="79">
        <f t="shared" si="13"/>
        <v>2.8</v>
      </c>
    </row>
    <row r="45" spans="1:31" ht="12.75" customHeight="1" x14ac:dyDescent="0.2">
      <c r="A45" s="271"/>
      <c r="B45" s="102">
        <f t="shared" si="12"/>
        <v>100</v>
      </c>
      <c r="C45" s="113">
        <v>4.5</v>
      </c>
      <c r="D45" s="114">
        <v>45.5</v>
      </c>
      <c r="E45" s="114">
        <v>0</v>
      </c>
      <c r="F45" s="114">
        <v>13.6</v>
      </c>
      <c r="G45" s="114">
        <v>4.5</v>
      </c>
      <c r="H45" s="114">
        <v>9.1</v>
      </c>
      <c r="I45" s="114">
        <v>0</v>
      </c>
      <c r="J45" s="114">
        <v>4.5</v>
      </c>
      <c r="K45" s="114">
        <v>4.5</v>
      </c>
      <c r="L45" s="114">
        <v>13.6</v>
      </c>
      <c r="M45" s="115">
        <v>36.4</v>
      </c>
      <c r="N45" s="114">
        <v>9.1</v>
      </c>
      <c r="O45" s="114">
        <v>31.8</v>
      </c>
      <c r="P45" s="116">
        <v>0</v>
      </c>
      <c r="Q45" s="92"/>
      <c r="R45" s="83" t="str">
        <f>A50</f>
        <v>40～49歳（n = 248 ）　</v>
      </c>
      <c r="S45" s="76">
        <f>C51</f>
        <v>52</v>
      </c>
      <c r="T45" s="77">
        <f t="shared" ref="T45:AE45" si="14">D51</f>
        <v>77.400000000000006</v>
      </c>
      <c r="U45" s="77">
        <f t="shared" si="14"/>
        <v>10.5</v>
      </c>
      <c r="V45" s="77">
        <f t="shared" si="14"/>
        <v>37.5</v>
      </c>
      <c r="W45" s="77">
        <f t="shared" si="14"/>
        <v>46.4</v>
      </c>
      <c r="X45" s="77">
        <f t="shared" si="14"/>
        <v>9.6999999999999993</v>
      </c>
      <c r="Y45" s="78">
        <f t="shared" si="14"/>
        <v>8.1</v>
      </c>
      <c r="Z45" s="97">
        <f t="shared" si="14"/>
        <v>5.2</v>
      </c>
      <c r="AA45" s="77">
        <f t="shared" si="14"/>
        <v>5.6</v>
      </c>
      <c r="AB45" s="77">
        <f t="shared" si="14"/>
        <v>4.8</v>
      </c>
      <c r="AC45" s="77">
        <f t="shared" si="14"/>
        <v>1.6</v>
      </c>
      <c r="AD45" s="78">
        <f t="shared" si="14"/>
        <v>3.2</v>
      </c>
      <c r="AE45" s="79">
        <f t="shared" si="14"/>
        <v>2</v>
      </c>
    </row>
    <row r="46" spans="1:31" ht="13.5" customHeight="1" x14ac:dyDescent="0.2">
      <c r="A46" s="270" t="str">
        <f>A26</f>
        <v>20～29歳（n = 83 ）　</v>
      </c>
      <c r="B46" s="101">
        <f t="shared" si="12"/>
        <v>83</v>
      </c>
      <c r="C46" s="117">
        <v>22</v>
      </c>
      <c r="D46" s="118">
        <v>64</v>
      </c>
      <c r="E46" s="118">
        <v>3</v>
      </c>
      <c r="F46" s="118">
        <v>41</v>
      </c>
      <c r="G46" s="118">
        <v>15</v>
      </c>
      <c r="H46" s="118">
        <v>13</v>
      </c>
      <c r="I46" s="118">
        <v>10</v>
      </c>
      <c r="J46" s="118">
        <v>2</v>
      </c>
      <c r="K46" s="118">
        <v>5</v>
      </c>
      <c r="L46" s="118">
        <v>19</v>
      </c>
      <c r="M46" s="128">
        <v>9</v>
      </c>
      <c r="N46" s="118">
        <v>0</v>
      </c>
      <c r="O46" s="118">
        <v>5</v>
      </c>
      <c r="P46" s="119">
        <v>0</v>
      </c>
      <c r="R46" s="83" t="str">
        <f>A52</f>
        <v>50～59歳（n = 318 ）　</v>
      </c>
      <c r="S46" s="76">
        <f>C53</f>
        <v>64.8</v>
      </c>
      <c r="T46" s="77">
        <f t="shared" ref="T46:AE46" si="15">D53</f>
        <v>67.900000000000006</v>
      </c>
      <c r="U46" s="77">
        <f t="shared" si="15"/>
        <v>32.4</v>
      </c>
      <c r="V46" s="77">
        <f t="shared" si="15"/>
        <v>27.7</v>
      </c>
      <c r="W46" s="77">
        <f t="shared" si="15"/>
        <v>14.5</v>
      </c>
      <c r="X46" s="77">
        <f t="shared" si="15"/>
        <v>12.3</v>
      </c>
      <c r="Y46" s="78">
        <f t="shared" si="15"/>
        <v>9.4</v>
      </c>
      <c r="Z46" s="97">
        <f t="shared" si="15"/>
        <v>7.2</v>
      </c>
      <c r="AA46" s="77">
        <f t="shared" si="15"/>
        <v>6.3</v>
      </c>
      <c r="AB46" s="77">
        <f t="shared" si="15"/>
        <v>4.0999999999999996</v>
      </c>
      <c r="AC46" s="77">
        <f t="shared" si="15"/>
        <v>1.9</v>
      </c>
      <c r="AD46" s="78">
        <f t="shared" si="15"/>
        <v>6</v>
      </c>
      <c r="AE46" s="79">
        <f t="shared" si="15"/>
        <v>2.5</v>
      </c>
    </row>
    <row r="47" spans="1:31" ht="13.5" customHeight="1" x14ac:dyDescent="0.2">
      <c r="A47" s="271"/>
      <c r="B47" s="102">
        <f t="shared" si="12"/>
        <v>100</v>
      </c>
      <c r="C47" s="113">
        <v>26.5</v>
      </c>
      <c r="D47" s="114">
        <v>77.099999999999994</v>
      </c>
      <c r="E47" s="114">
        <v>3.6</v>
      </c>
      <c r="F47" s="114">
        <v>49.4</v>
      </c>
      <c r="G47" s="114">
        <v>18.100000000000001</v>
      </c>
      <c r="H47" s="114">
        <v>15.7</v>
      </c>
      <c r="I47" s="114">
        <v>12</v>
      </c>
      <c r="J47" s="114">
        <v>2.4</v>
      </c>
      <c r="K47" s="114">
        <v>6</v>
      </c>
      <c r="L47" s="114">
        <v>22.9</v>
      </c>
      <c r="M47" s="115">
        <v>10.8</v>
      </c>
      <c r="N47" s="114">
        <v>0</v>
      </c>
      <c r="O47" s="114">
        <v>6</v>
      </c>
      <c r="P47" s="116">
        <v>0</v>
      </c>
      <c r="R47" s="83" t="str">
        <f>A54</f>
        <v>60～69歳（n = 322 ）　</v>
      </c>
      <c r="S47" s="76">
        <f>C55</f>
        <v>78.599999999999994</v>
      </c>
      <c r="T47" s="77">
        <f t="shared" ref="T47:AE47" si="16">D55</f>
        <v>60.2</v>
      </c>
      <c r="U47" s="77">
        <f t="shared" si="16"/>
        <v>32.6</v>
      </c>
      <c r="V47" s="77">
        <f t="shared" si="16"/>
        <v>21.1</v>
      </c>
      <c r="W47" s="77">
        <f t="shared" si="16"/>
        <v>2.5</v>
      </c>
      <c r="X47" s="77">
        <f t="shared" si="16"/>
        <v>18</v>
      </c>
      <c r="Y47" s="78">
        <f t="shared" si="16"/>
        <v>9.6</v>
      </c>
      <c r="Z47" s="97">
        <f t="shared" si="16"/>
        <v>7.5</v>
      </c>
      <c r="AA47" s="77">
        <f t="shared" si="16"/>
        <v>9.6</v>
      </c>
      <c r="AB47" s="77">
        <f t="shared" si="16"/>
        <v>0.6</v>
      </c>
      <c r="AC47" s="77">
        <f t="shared" si="16"/>
        <v>0.3</v>
      </c>
      <c r="AD47" s="78">
        <f t="shared" si="16"/>
        <v>5.6</v>
      </c>
      <c r="AE47" s="79">
        <f t="shared" si="16"/>
        <v>1.9</v>
      </c>
    </row>
    <row r="48" spans="1:31" ht="13.5" customHeight="1" x14ac:dyDescent="0.2">
      <c r="A48" s="270" t="str">
        <f>A28</f>
        <v>30～39歳（n = 142 ）　</v>
      </c>
      <c r="B48" s="101">
        <f t="shared" si="12"/>
        <v>142</v>
      </c>
      <c r="C48" s="117">
        <v>54</v>
      </c>
      <c r="D48" s="118">
        <v>111</v>
      </c>
      <c r="E48" s="118">
        <v>14</v>
      </c>
      <c r="F48" s="118">
        <v>60</v>
      </c>
      <c r="G48" s="118">
        <v>62</v>
      </c>
      <c r="H48" s="118">
        <v>18</v>
      </c>
      <c r="I48" s="118">
        <v>8</v>
      </c>
      <c r="J48" s="118">
        <v>7</v>
      </c>
      <c r="K48" s="118">
        <v>10</v>
      </c>
      <c r="L48" s="118">
        <v>8</v>
      </c>
      <c r="M48" s="128">
        <v>7</v>
      </c>
      <c r="N48" s="118">
        <v>7</v>
      </c>
      <c r="O48" s="118">
        <v>4</v>
      </c>
      <c r="P48" s="119">
        <v>3</v>
      </c>
      <c r="R48" s="82" t="str">
        <f>A56</f>
        <v>70歳以上（n = 530 ）　</v>
      </c>
      <c r="S48" s="66">
        <f>C57</f>
        <v>85.8</v>
      </c>
      <c r="T48" s="67">
        <f t="shared" ref="T48:AE48" si="17">D57</f>
        <v>46</v>
      </c>
      <c r="U48" s="67">
        <f t="shared" si="17"/>
        <v>36</v>
      </c>
      <c r="V48" s="67">
        <f t="shared" si="17"/>
        <v>6.4</v>
      </c>
      <c r="W48" s="67">
        <f t="shared" si="17"/>
        <v>1.3</v>
      </c>
      <c r="X48" s="67">
        <f t="shared" si="17"/>
        <v>17.7</v>
      </c>
      <c r="Y48" s="68">
        <f t="shared" si="17"/>
        <v>8.6999999999999993</v>
      </c>
      <c r="Z48" s="95">
        <f t="shared" si="17"/>
        <v>7.9</v>
      </c>
      <c r="AA48" s="67">
        <f t="shared" si="17"/>
        <v>5.3</v>
      </c>
      <c r="AB48" s="67">
        <f t="shared" si="17"/>
        <v>0.6</v>
      </c>
      <c r="AC48" s="67">
        <f t="shared" si="17"/>
        <v>0.4</v>
      </c>
      <c r="AD48" s="68">
        <f t="shared" si="17"/>
        <v>4.3</v>
      </c>
      <c r="AE48" s="69">
        <f t="shared" si="17"/>
        <v>4.2</v>
      </c>
    </row>
    <row r="49" spans="1:18" x14ac:dyDescent="0.2">
      <c r="A49" s="271"/>
      <c r="B49" s="102">
        <f t="shared" si="12"/>
        <v>100</v>
      </c>
      <c r="C49" s="113">
        <v>38</v>
      </c>
      <c r="D49" s="114">
        <v>78.2</v>
      </c>
      <c r="E49" s="114">
        <v>9.9</v>
      </c>
      <c r="F49" s="114">
        <v>42.3</v>
      </c>
      <c r="G49" s="114">
        <v>43.7</v>
      </c>
      <c r="H49" s="114">
        <v>12.7</v>
      </c>
      <c r="I49" s="114">
        <v>5.6</v>
      </c>
      <c r="J49" s="114">
        <v>4.9000000000000004</v>
      </c>
      <c r="K49" s="114">
        <v>7</v>
      </c>
      <c r="L49" s="114">
        <v>5.6</v>
      </c>
      <c r="M49" s="115">
        <v>4.9000000000000004</v>
      </c>
      <c r="N49" s="114">
        <v>4.9000000000000004</v>
      </c>
      <c r="O49" s="114">
        <v>2.8</v>
      </c>
      <c r="P49" s="116">
        <v>2.1</v>
      </c>
    </row>
    <row r="50" spans="1:18" x14ac:dyDescent="0.2">
      <c r="A50" s="270" t="str">
        <f>A30</f>
        <v>40～49歳（n = 248 ）　</v>
      </c>
      <c r="B50" s="101">
        <f t="shared" si="12"/>
        <v>248</v>
      </c>
      <c r="C50" s="117">
        <v>129</v>
      </c>
      <c r="D50" s="118">
        <v>192</v>
      </c>
      <c r="E50" s="118">
        <v>26</v>
      </c>
      <c r="F50" s="118">
        <v>93</v>
      </c>
      <c r="G50" s="118">
        <v>115</v>
      </c>
      <c r="H50" s="118">
        <v>24</v>
      </c>
      <c r="I50" s="118">
        <v>20</v>
      </c>
      <c r="J50" s="118">
        <v>13</v>
      </c>
      <c r="K50" s="118">
        <v>14</v>
      </c>
      <c r="L50" s="118">
        <v>12</v>
      </c>
      <c r="M50" s="128">
        <v>4</v>
      </c>
      <c r="N50" s="118">
        <v>8</v>
      </c>
      <c r="O50" s="118">
        <v>5</v>
      </c>
      <c r="P50" s="119">
        <v>0</v>
      </c>
    </row>
    <row r="51" spans="1:18" x14ac:dyDescent="0.2">
      <c r="A51" s="271"/>
      <c r="B51" s="102">
        <f t="shared" si="12"/>
        <v>100</v>
      </c>
      <c r="C51" s="113">
        <v>52</v>
      </c>
      <c r="D51" s="114">
        <v>77.400000000000006</v>
      </c>
      <c r="E51" s="114">
        <v>10.5</v>
      </c>
      <c r="F51" s="114">
        <v>37.5</v>
      </c>
      <c r="G51" s="114">
        <v>46.4</v>
      </c>
      <c r="H51" s="114">
        <v>9.6999999999999993</v>
      </c>
      <c r="I51" s="114">
        <v>8.1</v>
      </c>
      <c r="J51" s="114">
        <v>5.2</v>
      </c>
      <c r="K51" s="114">
        <v>5.6</v>
      </c>
      <c r="L51" s="114">
        <v>4.8</v>
      </c>
      <c r="M51" s="115">
        <v>1.6</v>
      </c>
      <c r="N51" s="114">
        <v>3.2</v>
      </c>
      <c r="O51" s="114">
        <v>2</v>
      </c>
      <c r="P51" s="116">
        <v>0</v>
      </c>
    </row>
    <row r="52" spans="1:18" x14ac:dyDescent="0.2">
      <c r="A52" s="270" t="str">
        <f>A32</f>
        <v>50～59歳（n = 318 ）　</v>
      </c>
      <c r="B52" s="101">
        <f t="shared" si="12"/>
        <v>318</v>
      </c>
      <c r="C52" s="117">
        <v>206</v>
      </c>
      <c r="D52" s="118">
        <v>216</v>
      </c>
      <c r="E52" s="118">
        <v>103</v>
      </c>
      <c r="F52" s="118">
        <v>88</v>
      </c>
      <c r="G52" s="118">
        <v>46</v>
      </c>
      <c r="H52" s="118">
        <v>39</v>
      </c>
      <c r="I52" s="118">
        <v>30</v>
      </c>
      <c r="J52" s="118">
        <v>23</v>
      </c>
      <c r="K52" s="118">
        <v>20</v>
      </c>
      <c r="L52" s="118">
        <v>13</v>
      </c>
      <c r="M52" s="128">
        <v>6</v>
      </c>
      <c r="N52" s="118">
        <v>19</v>
      </c>
      <c r="O52" s="118">
        <v>8</v>
      </c>
      <c r="P52" s="119">
        <v>4</v>
      </c>
    </row>
    <row r="53" spans="1:18" x14ac:dyDescent="0.2">
      <c r="A53" s="271"/>
      <c r="B53" s="102">
        <f t="shared" si="12"/>
        <v>100</v>
      </c>
      <c r="C53" s="113">
        <v>64.8</v>
      </c>
      <c r="D53" s="114">
        <v>67.900000000000006</v>
      </c>
      <c r="E53" s="114">
        <v>32.4</v>
      </c>
      <c r="F53" s="114">
        <v>27.7</v>
      </c>
      <c r="G53" s="114">
        <v>14.5</v>
      </c>
      <c r="H53" s="114">
        <v>12.3</v>
      </c>
      <c r="I53" s="114">
        <v>9.4</v>
      </c>
      <c r="J53" s="114">
        <v>7.2</v>
      </c>
      <c r="K53" s="114">
        <v>6.3</v>
      </c>
      <c r="L53" s="114">
        <v>4.0999999999999996</v>
      </c>
      <c r="M53" s="115">
        <v>1.9</v>
      </c>
      <c r="N53" s="114">
        <v>6</v>
      </c>
      <c r="O53" s="114">
        <v>2.5</v>
      </c>
      <c r="P53" s="116">
        <v>1.3</v>
      </c>
    </row>
    <row r="54" spans="1:18" x14ac:dyDescent="0.2">
      <c r="A54" s="270" t="str">
        <f>A34</f>
        <v>60～69歳（n = 322 ）　</v>
      </c>
      <c r="B54" s="101">
        <f t="shared" si="12"/>
        <v>322</v>
      </c>
      <c r="C54" s="117">
        <v>253</v>
      </c>
      <c r="D54" s="118">
        <v>194</v>
      </c>
      <c r="E54" s="118">
        <v>105</v>
      </c>
      <c r="F54" s="118">
        <v>68</v>
      </c>
      <c r="G54" s="118">
        <v>8</v>
      </c>
      <c r="H54" s="118">
        <v>58</v>
      </c>
      <c r="I54" s="118">
        <v>31</v>
      </c>
      <c r="J54" s="118">
        <v>24</v>
      </c>
      <c r="K54" s="118">
        <v>31</v>
      </c>
      <c r="L54" s="118">
        <v>2</v>
      </c>
      <c r="M54" s="128">
        <v>1</v>
      </c>
      <c r="N54" s="118">
        <v>18</v>
      </c>
      <c r="O54" s="118">
        <v>6</v>
      </c>
      <c r="P54" s="119">
        <v>2</v>
      </c>
    </row>
    <row r="55" spans="1:18" x14ac:dyDescent="0.2">
      <c r="A55" s="271"/>
      <c r="B55" s="102">
        <f t="shared" si="12"/>
        <v>100</v>
      </c>
      <c r="C55" s="113">
        <v>78.599999999999994</v>
      </c>
      <c r="D55" s="114">
        <v>60.2</v>
      </c>
      <c r="E55" s="114">
        <v>32.6</v>
      </c>
      <c r="F55" s="114">
        <v>21.1</v>
      </c>
      <c r="G55" s="114">
        <v>2.5</v>
      </c>
      <c r="H55" s="114">
        <v>18</v>
      </c>
      <c r="I55" s="114">
        <v>9.6</v>
      </c>
      <c r="J55" s="114">
        <v>7.5</v>
      </c>
      <c r="K55" s="114">
        <v>9.6</v>
      </c>
      <c r="L55" s="114">
        <v>0.6</v>
      </c>
      <c r="M55" s="115">
        <v>0.3</v>
      </c>
      <c r="N55" s="114">
        <v>5.6</v>
      </c>
      <c r="O55" s="114">
        <v>1.9</v>
      </c>
      <c r="P55" s="116">
        <v>0.6</v>
      </c>
    </row>
    <row r="56" spans="1:18" x14ac:dyDescent="0.2">
      <c r="A56" s="270" t="str">
        <f>A36</f>
        <v>70歳以上（n = 530 ）　</v>
      </c>
      <c r="B56" s="101">
        <f t="shared" si="12"/>
        <v>530</v>
      </c>
      <c r="C56" s="117">
        <v>455</v>
      </c>
      <c r="D56" s="118">
        <v>244</v>
      </c>
      <c r="E56" s="118">
        <v>191</v>
      </c>
      <c r="F56" s="118">
        <v>34</v>
      </c>
      <c r="G56" s="118">
        <v>7</v>
      </c>
      <c r="H56" s="118">
        <v>94</v>
      </c>
      <c r="I56" s="118">
        <v>46</v>
      </c>
      <c r="J56" s="118">
        <v>42</v>
      </c>
      <c r="K56" s="118">
        <v>28</v>
      </c>
      <c r="L56" s="118">
        <v>3</v>
      </c>
      <c r="M56" s="128">
        <v>2</v>
      </c>
      <c r="N56" s="118">
        <v>23</v>
      </c>
      <c r="O56" s="118">
        <v>22</v>
      </c>
      <c r="P56" s="119">
        <v>6</v>
      </c>
      <c r="Q56" s="92"/>
    </row>
    <row r="57" spans="1:18" x14ac:dyDescent="0.2">
      <c r="A57" s="271"/>
      <c r="B57" s="102">
        <f t="shared" si="12"/>
        <v>100</v>
      </c>
      <c r="C57" s="113">
        <v>85.8</v>
      </c>
      <c r="D57" s="114">
        <v>46</v>
      </c>
      <c r="E57" s="114">
        <v>36</v>
      </c>
      <c r="F57" s="114">
        <v>6.4</v>
      </c>
      <c r="G57" s="114">
        <v>1.3</v>
      </c>
      <c r="H57" s="114">
        <v>17.7</v>
      </c>
      <c r="I57" s="114">
        <v>8.6999999999999993</v>
      </c>
      <c r="J57" s="114">
        <v>7.9</v>
      </c>
      <c r="K57" s="114">
        <v>5.3</v>
      </c>
      <c r="L57" s="114">
        <v>0.6</v>
      </c>
      <c r="M57" s="115">
        <v>0.4</v>
      </c>
      <c r="N57" s="114">
        <v>4.3</v>
      </c>
      <c r="O57" s="114">
        <v>4.2</v>
      </c>
      <c r="P57" s="116">
        <v>1.1000000000000001</v>
      </c>
    </row>
    <row r="59" spans="1:18" x14ac:dyDescent="0.2">
      <c r="A59" s="3" t="s">
        <v>161</v>
      </c>
      <c r="B59" s="1" t="str">
        <f>B20</f>
        <v>生活面での不安</v>
      </c>
      <c r="C59" s="7"/>
      <c r="D59" s="8" t="s">
        <v>188</v>
      </c>
      <c r="E59" s="7"/>
      <c r="F59" s="7"/>
      <c r="G59" s="7"/>
      <c r="H59" s="8" t="s">
        <v>188</v>
      </c>
      <c r="I59" s="7"/>
      <c r="J59" s="7"/>
      <c r="K59" s="7"/>
      <c r="L59" s="7"/>
      <c r="M59" s="7"/>
      <c r="N59" s="7"/>
      <c r="O59" s="7"/>
      <c r="P59" s="7"/>
    </row>
    <row r="60" spans="1:18" ht="86.4" x14ac:dyDescent="0.2">
      <c r="A60" s="11" t="s">
        <v>27</v>
      </c>
      <c r="B60" s="47" t="str">
        <f>B21</f>
        <v>調査数</v>
      </c>
      <c r="C60" s="48" t="str">
        <f t="shared" ref="C60:M60" si="18">C21</f>
        <v>健康・体力</v>
      </c>
      <c r="D60" s="49" t="str">
        <f t="shared" si="18"/>
        <v>収入・貯蓄</v>
      </c>
      <c r="E60" s="49" t="str">
        <f t="shared" si="18"/>
        <v>仕事</v>
      </c>
      <c r="F60" s="49" t="str">
        <f t="shared" si="18"/>
        <v>就職</v>
      </c>
      <c r="G60" s="49" t="str">
        <f t="shared" si="18"/>
        <v>結婚</v>
      </c>
      <c r="H60" s="49" t="str">
        <f t="shared" si="18"/>
        <v>子育て・子どもの教育</v>
      </c>
      <c r="I60" s="49" t="str">
        <f t="shared" si="18"/>
        <v>介護</v>
      </c>
      <c r="J60" s="49" t="str">
        <f t="shared" si="18"/>
        <v>家庭での人間関係</v>
      </c>
      <c r="K60" s="49" t="str">
        <f t="shared" si="18"/>
        <v>地域での人間関係</v>
      </c>
      <c r="L60" s="49" t="str">
        <f t="shared" si="18"/>
        <v>住宅</v>
      </c>
      <c r="M60" s="49" t="str">
        <f t="shared" si="18"/>
        <v>地域の住環境（上下水道、公園、
        道路、公共交通機関など）</v>
      </c>
      <c r="N60" s="50" t="s">
        <v>57</v>
      </c>
      <c r="O60" s="50" t="s">
        <v>58</v>
      </c>
      <c r="P60" s="51" t="s">
        <v>0</v>
      </c>
      <c r="Q60" s="91" t="s">
        <v>117</v>
      </c>
      <c r="R60" s="182"/>
    </row>
    <row r="61" spans="1:18" x14ac:dyDescent="0.2">
      <c r="A61" s="270" t="str">
        <f>'問2S（表）'!A52</f>
        <v>全体（n = 1,699 ）　</v>
      </c>
      <c r="B61" s="32">
        <v>1699</v>
      </c>
      <c r="C61" s="29">
        <v>1142</v>
      </c>
      <c r="D61" s="30">
        <v>1049</v>
      </c>
      <c r="E61" s="30">
        <v>392</v>
      </c>
      <c r="F61" s="30">
        <v>39</v>
      </c>
      <c r="G61" s="30">
        <v>60</v>
      </c>
      <c r="H61" s="30">
        <v>257</v>
      </c>
      <c r="I61" s="30">
        <v>449</v>
      </c>
      <c r="J61" s="30">
        <v>111</v>
      </c>
      <c r="K61" s="30">
        <v>115</v>
      </c>
      <c r="L61" s="30">
        <v>150</v>
      </c>
      <c r="M61" s="30">
        <v>257</v>
      </c>
      <c r="N61" s="30">
        <v>77</v>
      </c>
      <c r="O61" s="30">
        <v>59</v>
      </c>
      <c r="P61" s="31">
        <v>17</v>
      </c>
      <c r="Q61" s="92">
        <f>SUM(C61:P61)</f>
        <v>4174</v>
      </c>
      <c r="R61" s="154"/>
    </row>
    <row r="62" spans="1:18" ht="13.5" customHeight="1" x14ac:dyDescent="0.2">
      <c r="A62" s="271"/>
      <c r="B62" s="33">
        <v>100</v>
      </c>
      <c r="C62" s="18">
        <v>67.2</v>
      </c>
      <c r="D62" s="185">
        <v>61.7</v>
      </c>
      <c r="E62" s="185">
        <v>23.1</v>
      </c>
      <c r="F62" s="185">
        <v>2.2999999999999998</v>
      </c>
      <c r="G62" s="185">
        <v>3.5</v>
      </c>
      <c r="H62" s="185">
        <v>15.1</v>
      </c>
      <c r="I62" s="185">
        <v>26.4</v>
      </c>
      <c r="J62" s="185">
        <v>6.5</v>
      </c>
      <c r="K62" s="185">
        <v>6.8</v>
      </c>
      <c r="L62" s="185">
        <v>8.8000000000000007</v>
      </c>
      <c r="M62" s="185">
        <v>15.1</v>
      </c>
      <c r="N62" s="185">
        <v>4.5</v>
      </c>
      <c r="O62" s="185">
        <v>3.5</v>
      </c>
      <c r="P62" s="186">
        <v>1</v>
      </c>
      <c r="Q62" s="92"/>
    </row>
    <row r="63" spans="1:18" ht="13.5" customHeight="1" x14ac:dyDescent="0.2">
      <c r="A63" s="270" t="str">
        <f>'問2S（表）'!A54</f>
        <v>岐阜圏域（n = 668 ）　</v>
      </c>
      <c r="B63" s="32">
        <v>668</v>
      </c>
      <c r="C63" s="29">
        <v>443</v>
      </c>
      <c r="D63" s="30">
        <v>431</v>
      </c>
      <c r="E63" s="30">
        <v>163</v>
      </c>
      <c r="F63" s="30">
        <v>16</v>
      </c>
      <c r="G63" s="30">
        <v>19</v>
      </c>
      <c r="H63" s="30">
        <v>102</v>
      </c>
      <c r="I63" s="30">
        <v>176</v>
      </c>
      <c r="J63" s="30">
        <v>36</v>
      </c>
      <c r="K63" s="30">
        <v>44</v>
      </c>
      <c r="L63" s="30">
        <v>56</v>
      </c>
      <c r="M63" s="30">
        <v>90</v>
      </c>
      <c r="N63" s="30">
        <v>29</v>
      </c>
      <c r="O63" s="30">
        <v>32</v>
      </c>
      <c r="P63" s="31">
        <v>6</v>
      </c>
      <c r="Q63" s="184">
        <f>SUM(C63:P63)</f>
        <v>1643</v>
      </c>
      <c r="R63" t="str">
        <f>" 岐阜圏域（N = "&amp;TEXT(Q63,"#,###")&amp;" : n = "&amp;TEXT($B$63,"#,###")&amp;"）"</f>
        <v xml:space="preserve"> 岐阜圏域（N = 1,643 : n = 668）</v>
      </c>
    </row>
    <row r="64" spans="1:18" x14ac:dyDescent="0.2">
      <c r="A64" s="271"/>
      <c r="B64" s="18">
        <v>100</v>
      </c>
      <c r="C64" s="18">
        <v>66.3</v>
      </c>
      <c r="D64" s="185">
        <v>64.5</v>
      </c>
      <c r="E64" s="185">
        <v>24.4</v>
      </c>
      <c r="F64" s="185">
        <v>2.4</v>
      </c>
      <c r="G64" s="185">
        <v>2.8</v>
      </c>
      <c r="H64" s="185">
        <v>15.3</v>
      </c>
      <c r="I64" s="185">
        <v>26.3</v>
      </c>
      <c r="J64" s="185">
        <v>5.4</v>
      </c>
      <c r="K64" s="185">
        <v>6.6</v>
      </c>
      <c r="L64" s="185">
        <v>8.4</v>
      </c>
      <c r="M64" s="185">
        <v>13.5</v>
      </c>
      <c r="N64" s="185">
        <v>4.3</v>
      </c>
      <c r="O64" s="185">
        <v>4.8</v>
      </c>
      <c r="P64" s="186">
        <v>0.9</v>
      </c>
      <c r="Q64" s="183"/>
    </row>
    <row r="65" spans="1:31" ht="13.5" customHeight="1" x14ac:dyDescent="0.2">
      <c r="A65" s="270" t="str">
        <f>'問2S（表）'!A56</f>
        <v>西濃圏域（n = 277 ）　</v>
      </c>
      <c r="B65" s="32">
        <v>277</v>
      </c>
      <c r="C65" s="29">
        <v>192</v>
      </c>
      <c r="D65" s="30">
        <v>171</v>
      </c>
      <c r="E65" s="30">
        <v>60</v>
      </c>
      <c r="F65" s="30">
        <v>7</v>
      </c>
      <c r="G65" s="30">
        <v>11</v>
      </c>
      <c r="H65" s="30">
        <v>43</v>
      </c>
      <c r="I65" s="30">
        <v>75</v>
      </c>
      <c r="J65" s="30">
        <v>25</v>
      </c>
      <c r="K65" s="30">
        <v>17</v>
      </c>
      <c r="L65" s="30">
        <v>23</v>
      </c>
      <c r="M65" s="30">
        <v>39</v>
      </c>
      <c r="N65" s="30">
        <v>13</v>
      </c>
      <c r="O65" s="30">
        <v>8</v>
      </c>
      <c r="P65" s="31">
        <v>3</v>
      </c>
      <c r="Q65" s="92">
        <f>SUM(C65:P65)</f>
        <v>687</v>
      </c>
      <c r="R65" t="str">
        <f>" 西濃圏域（N = "&amp;TEXT(Q65,"#,###")&amp;" : n = "&amp;TEXT($B$65,"#,###")&amp;"）"</f>
        <v xml:space="preserve"> 西濃圏域（N = 687 : n = 277）</v>
      </c>
    </row>
    <row r="66" spans="1:31" x14ac:dyDescent="0.2">
      <c r="A66" s="271"/>
      <c r="B66" s="18">
        <v>100</v>
      </c>
      <c r="C66" s="18">
        <v>69.3</v>
      </c>
      <c r="D66" s="185">
        <v>61.7</v>
      </c>
      <c r="E66" s="185">
        <v>21.7</v>
      </c>
      <c r="F66" s="185">
        <v>2.5</v>
      </c>
      <c r="G66" s="185">
        <v>4</v>
      </c>
      <c r="H66" s="185">
        <v>15.5</v>
      </c>
      <c r="I66" s="185">
        <v>27.1</v>
      </c>
      <c r="J66" s="185">
        <v>9</v>
      </c>
      <c r="K66" s="185">
        <v>6.1</v>
      </c>
      <c r="L66" s="185">
        <v>8.3000000000000007</v>
      </c>
      <c r="M66" s="185">
        <v>14.1</v>
      </c>
      <c r="N66" s="185">
        <v>4.7</v>
      </c>
      <c r="O66" s="185">
        <v>2.9</v>
      </c>
      <c r="P66" s="186">
        <v>1.1000000000000001</v>
      </c>
      <c r="Q66" s="92"/>
    </row>
    <row r="67" spans="1:31" ht="13.5" customHeight="1" x14ac:dyDescent="0.2">
      <c r="A67" s="270" t="str">
        <f>'問2S（表）'!A58</f>
        <v>中濃圏域（n = 319 ）　</v>
      </c>
      <c r="B67" s="32">
        <v>319</v>
      </c>
      <c r="C67" s="29">
        <v>210</v>
      </c>
      <c r="D67" s="30">
        <v>188</v>
      </c>
      <c r="E67" s="30">
        <v>80</v>
      </c>
      <c r="F67" s="30">
        <v>4</v>
      </c>
      <c r="G67" s="30">
        <v>12</v>
      </c>
      <c r="H67" s="30">
        <v>54</v>
      </c>
      <c r="I67" s="30">
        <v>88</v>
      </c>
      <c r="J67" s="30">
        <v>19</v>
      </c>
      <c r="K67" s="30">
        <v>19</v>
      </c>
      <c r="L67" s="30">
        <v>25</v>
      </c>
      <c r="M67" s="30">
        <v>51</v>
      </c>
      <c r="N67" s="30">
        <v>19</v>
      </c>
      <c r="O67" s="30">
        <v>7</v>
      </c>
      <c r="P67" s="31">
        <v>5</v>
      </c>
      <c r="Q67" s="92">
        <f>SUM(C67:P67)</f>
        <v>781</v>
      </c>
      <c r="R67" t="str">
        <f>" 中濃圏域（N = "&amp;TEXT(Q67,"#,###")&amp;" : n = "&amp;TEXT($B$67,"#,###")&amp;"）"</f>
        <v xml:space="preserve"> 中濃圏域（N = 781 : n = 319）</v>
      </c>
    </row>
    <row r="68" spans="1:31" x14ac:dyDescent="0.2">
      <c r="A68" s="271"/>
      <c r="B68" s="18">
        <v>100</v>
      </c>
      <c r="C68" s="18">
        <v>65.8</v>
      </c>
      <c r="D68" s="185">
        <v>58.9</v>
      </c>
      <c r="E68" s="185">
        <v>25.1</v>
      </c>
      <c r="F68" s="185">
        <v>1.3</v>
      </c>
      <c r="G68" s="185">
        <v>3.8</v>
      </c>
      <c r="H68" s="185">
        <v>16.899999999999999</v>
      </c>
      <c r="I68" s="185">
        <v>27.6</v>
      </c>
      <c r="J68" s="185">
        <v>6</v>
      </c>
      <c r="K68" s="185">
        <v>6</v>
      </c>
      <c r="L68" s="185">
        <v>7.8</v>
      </c>
      <c r="M68" s="185">
        <v>16</v>
      </c>
      <c r="N68" s="185">
        <v>6</v>
      </c>
      <c r="O68" s="185">
        <v>2.2000000000000002</v>
      </c>
      <c r="P68" s="186">
        <v>1.6</v>
      </c>
      <c r="Q68" s="92"/>
    </row>
    <row r="69" spans="1:31" ht="13.5" customHeight="1" x14ac:dyDescent="0.2">
      <c r="A69" s="270" t="str">
        <f>'問2S（表）'!A60</f>
        <v>東濃圏域（n = 276 ）　</v>
      </c>
      <c r="B69" s="32">
        <v>276</v>
      </c>
      <c r="C69" s="29">
        <v>191</v>
      </c>
      <c r="D69" s="30">
        <v>166</v>
      </c>
      <c r="E69" s="30">
        <v>59</v>
      </c>
      <c r="F69" s="30">
        <v>6</v>
      </c>
      <c r="G69" s="30">
        <v>16</v>
      </c>
      <c r="H69" s="30">
        <v>41</v>
      </c>
      <c r="I69" s="30">
        <v>60</v>
      </c>
      <c r="J69" s="30">
        <v>18</v>
      </c>
      <c r="K69" s="30">
        <v>18</v>
      </c>
      <c r="L69" s="30">
        <v>25</v>
      </c>
      <c r="M69" s="30">
        <v>53</v>
      </c>
      <c r="N69" s="30">
        <v>11</v>
      </c>
      <c r="O69" s="30">
        <v>8</v>
      </c>
      <c r="P69" s="31">
        <v>1</v>
      </c>
      <c r="Q69" s="92">
        <f>SUM(C69:P69)</f>
        <v>673</v>
      </c>
      <c r="R69" t="str">
        <f>" 東濃圏域（N = "&amp;TEXT(Q69,"#,###")&amp;" : n = "&amp;TEXT($B$69,"#,###")&amp;"）"</f>
        <v xml:space="preserve"> 東濃圏域（N = 673 : n = 276）</v>
      </c>
    </row>
    <row r="70" spans="1:31" x14ac:dyDescent="0.2">
      <c r="A70" s="271"/>
      <c r="B70" s="18">
        <v>100</v>
      </c>
      <c r="C70" s="18">
        <v>69.2</v>
      </c>
      <c r="D70" s="185">
        <v>60.1</v>
      </c>
      <c r="E70" s="185">
        <v>21.4</v>
      </c>
      <c r="F70" s="185">
        <v>2.2000000000000002</v>
      </c>
      <c r="G70" s="185">
        <v>5.8</v>
      </c>
      <c r="H70" s="185">
        <v>14.9</v>
      </c>
      <c r="I70" s="185">
        <v>21.7</v>
      </c>
      <c r="J70" s="185">
        <v>6.5</v>
      </c>
      <c r="K70" s="185">
        <v>6.5</v>
      </c>
      <c r="L70" s="185">
        <v>9.1</v>
      </c>
      <c r="M70" s="185">
        <v>19.2</v>
      </c>
      <c r="N70" s="185">
        <v>4</v>
      </c>
      <c r="O70" s="185">
        <v>2.9</v>
      </c>
      <c r="P70" s="186">
        <v>0.4</v>
      </c>
      <c r="Q70" s="92"/>
    </row>
    <row r="71" spans="1:31" ht="13.5" customHeight="1" x14ac:dyDescent="0.2">
      <c r="A71" s="270" t="str">
        <f>'問2S（表）'!A62</f>
        <v>飛騨圏域（n = 102 ）　</v>
      </c>
      <c r="B71" s="32">
        <v>102</v>
      </c>
      <c r="C71" s="29">
        <v>70</v>
      </c>
      <c r="D71" s="30">
        <v>59</v>
      </c>
      <c r="E71" s="30">
        <v>20</v>
      </c>
      <c r="F71" s="30">
        <v>3</v>
      </c>
      <c r="G71" s="30">
        <v>0</v>
      </c>
      <c r="H71" s="30">
        <v>13</v>
      </c>
      <c r="I71" s="30">
        <v>30</v>
      </c>
      <c r="J71" s="30">
        <v>9</v>
      </c>
      <c r="K71" s="30">
        <v>13</v>
      </c>
      <c r="L71" s="30">
        <v>14</v>
      </c>
      <c r="M71" s="30">
        <v>17</v>
      </c>
      <c r="N71" s="30">
        <v>4</v>
      </c>
      <c r="O71" s="30">
        <v>1</v>
      </c>
      <c r="P71" s="31">
        <v>0</v>
      </c>
      <c r="Q71" s="92">
        <f>SUM(C71:P71)</f>
        <v>253</v>
      </c>
      <c r="R71" t="str">
        <f>" 飛騨圏域（N = "&amp;TEXT(Q71,"#,###")&amp;" : n = "&amp;TEXT($B$71,"#,###")&amp;"）"</f>
        <v xml:space="preserve"> 飛騨圏域（N = 253 : n = 102）</v>
      </c>
    </row>
    <row r="72" spans="1:31" ht="12.75" customHeight="1" x14ac:dyDescent="0.2">
      <c r="A72" s="271"/>
      <c r="B72" s="18">
        <v>100</v>
      </c>
      <c r="C72" s="18">
        <v>68.599999999999994</v>
      </c>
      <c r="D72" s="185">
        <v>57.8</v>
      </c>
      <c r="E72" s="185">
        <v>19.600000000000001</v>
      </c>
      <c r="F72" s="185">
        <v>2.9</v>
      </c>
      <c r="G72" s="185">
        <v>0</v>
      </c>
      <c r="H72" s="185">
        <v>12.7</v>
      </c>
      <c r="I72" s="185">
        <v>29.4</v>
      </c>
      <c r="J72" s="185">
        <v>8.8000000000000007</v>
      </c>
      <c r="K72" s="185">
        <v>12.7</v>
      </c>
      <c r="L72" s="185">
        <v>13.7</v>
      </c>
      <c r="M72" s="185">
        <v>16.7</v>
      </c>
      <c r="N72" s="185">
        <v>3.9</v>
      </c>
      <c r="O72" s="185">
        <v>1</v>
      </c>
      <c r="P72" s="186">
        <v>0</v>
      </c>
      <c r="Q72" s="92"/>
    </row>
    <row r="73" spans="1:31" s="171" customFormat="1" x14ac:dyDescent="0.2">
      <c r="A73" s="169"/>
      <c r="B73" s="170"/>
      <c r="C73" s="160">
        <f>_xlfn.RANK.EQ(C62,$C$62:$M$62,0)</f>
        <v>1</v>
      </c>
      <c r="D73" s="160">
        <f t="shared" ref="D73:M73" si="19">_xlfn.RANK.EQ(D62,$C$62:$M$62,0)</f>
        <v>2</v>
      </c>
      <c r="E73" s="160">
        <f t="shared" si="19"/>
        <v>4</v>
      </c>
      <c r="F73" s="160">
        <f t="shared" si="19"/>
        <v>11</v>
      </c>
      <c r="G73" s="160">
        <f t="shared" si="19"/>
        <v>10</v>
      </c>
      <c r="H73" s="160">
        <f t="shared" si="19"/>
        <v>5</v>
      </c>
      <c r="I73" s="160">
        <f t="shared" si="19"/>
        <v>3</v>
      </c>
      <c r="J73" s="160">
        <f t="shared" si="19"/>
        <v>9</v>
      </c>
      <c r="K73" s="160">
        <f t="shared" si="19"/>
        <v>8</v>
      </c>
      <c r="L73" s="160">
        <f t="shared" si="19"/>
        <v>7</v>
      </c>
      <c r="M73" s="160">
        <f t="shared" si="19"/>
        <v>5</v>
      </c>
      <c r="N73" s="25">
        <v>12</v>
      </c>
      <c r="O73" s="25">
        <v>13</v>
      </c>
      <c r="P73" s="25">
        <v>14</v>
      </c>
      <c r="Q73" s="173"/>
    </row>
    <row r="74" spans="1:31" ht="12.75" customHeight="1" x14ac:dyDescent="0.2">
      <c r="A74" s="24" t="s">
        <v>187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92"/>
    </row>
    <row r="75" spans="1:31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P75" s="25">
        <v>14</v>
      </c>
      <c r="Q75" s="92"/>
      <c r="R75" s="38"/>
      <c r="S75" s="25">
        <v>1</v>
      </c>
      <c r="T75" s="25">
        <v>2</v>
      </c>
      <c r="U75" s="25">
        <v>3</v>
      </c>
      <c r="V75" s="25">
        <v>4</v>
      </c>
      <c r="W75" s="25">
        <v>5</v>
      </c>
      <c r="X75" s="25">
        <v>6</v>
      </c>
      <c r="Y75" s="25">
        <v>7</v>
      </c>
      <c r="Z75" s="25">
        <v>8</v>
      </c>
      <c r="AA75" s="25">
        <v>9</v>
      </c>
      <c r="AB75" s="25">
        <v>10</v>
      </c>
      <c r="AC75" s="25">
        <v>11</v>
      </c>
      <c r="AD75" s="25">
        <v>12</v>
      </c>
      <c r="AE75" s="25">
        <v>13</v>
      </c>
    </row>
    <row r="76" spans="1:31" ht="68.25" customHeight="1" x14ac:dyDescent="0.2">
      <c r="A76" s="10" t="str">
        <f>A60</f>
        <v>【居住圏域別】</v>
      </c>
      <c r="B76" s="47" t="s">
        <v>156</v>
      </c>
      <c r="C76" s="48" t="s">
        <v>47</v>
      </c>
      <c r="D76" s="93" t="s">
        <v>48</v>
      </c>
      <c r="E76" s="49" t="s">
        <v>53</v>
      </c>
      <c r="F76" s="49" t="s">
        <v>49</v>
      </c>
      <c r="G76" s="49" t="s">
        <v>52</v>
      </c>
      <c r="H76" s="49" t="s">
        <v>201</v>
      </c>
      <c r="I76" s="49" t="s">
        <v>56</v>
      </c>
      <c r="J76" s="49" t="s">
        <v>55</v>
      </c>
      <c r="K76" s="49" t="s">
        <v>54</v>
      </c>
      <c r="L76" s="49" t="s">
        <v>51</v>
      </c>
      <c r="M76" s="49" t="s">
        <v>50</v>
      </c>
      <c r="N76" s="49" t="s">
        <v>57</v>
      </c>
      <c r="O76" s="50" t="s">
        <v>58</v>
      </c>
      <c r="P76" s="51" t="s">
        <v>0</v>
      </c>
      <c r="Q76" s="187" t="s">
        <v>32</v>
      </c>
      <c r="R76" s="10" t="str">
        <f>A76</f>
        <v>【居住圏域別】</v>
      </c>
      <c r="S76" s="48" t="str">
        <f>C76</f>
        <v>健康・体力</v>
      </c>
      <c r="T76" s="49" t="str">
        <f t="shared" ref="T76:AE76" si="20">D76</f>
        <v>収入・貯蓄</v>
      </c>
      <c r="U76" s="49" t="str">
        <f t="shared" si="20"/>
        <v>介護</v>
      </c>
      <c r="V76" s="49" t="str">
        <f t="shared" si="20"/>
        <v>仕事</v>
      </c>
      <c r="W76" s="49" t="str">
        <f t="shared" si="20"/>
        <v>子育て・子どもの教育</v>
      </c>
      <c r="X76" s="49" t="str">
        <f t="shared" si="20"/>
        <v>地域の住環境（上下水道、公園、
　　　　道路、公共交通機関など）</v>
      </c>
      <c r="Y76" s="50" t="str">
        <f t="shared" si="20"/>
        <v>住宅</v>
      </c>
      <c r="Z76" s="94" t="str">
        <f t="shared" si="20"/>
        <v>地域での人間関係</v>
      </c>
      <c r="AA76" s="49" t="str">
        <f t="shared" si="20"/>
        <v>家庭での人間関係</v>
      </c>
      <c r="AB76" s="49" t="str">
        <f t="shared" si="20"/>
        <v>結婚</v>
      </c>
      <c r="AC76" s="49" t="str">
        <f t="shared" si="20"/>
        <v>就職</v>
      </c>
      <c r="AD76" s="50" t="str">
        <f t="shared" si="20"/>
        <v>その他</v>
      </c>
      <c r="AE76" s="51" t="str">
        <f t="shared" si="20"/>
        <v>特にない</v>
      </c>
    </row>
    <row r="77" spans="1:31" ht="12.75" customHeight="1" x14ac:dyDescent="0.2">
      <c r="A77" s="270" t="str">
        <f>A61</f>
        <v>全体（n = 1,699 ）　</v>
      </c>
      <c r="B77" s="101">
        <f>B61</f>
        <v>1699</v>
      </c>
      <c r="C77" s="109">
        <v>1142</v>
      </c>
      <c r="D77" s="110">
        <v>1049</v>
      </c>
      <c r="E77" s="110">
        <v>449</v>
      </c>
      <c r="F77" s="110">
        <v>392</v>
      </c>
      <c r="G77" s="110">
        <v>257</v>
      </c>
      <c r="H77" s="110">
        <v>257</v>
      </c>
      <c r="I77" s="110">
        <v>150</v>
      </c>
      <c r="J77" s="110">
        <v>115</v>
      </c>
      <c r="K77" s="110">
        <v>111</v>
      </c>
      <c r="L77" s="110">
        <v>60</v>
      </c>
      <c r="M77" s="111">
        <v>39</v>
      </c>
      <c r="N77" s="110">
        <v>77</v>
      </c>
      <c r="O77" s="111">
        <v>59</v>
      </c>
      <c r="P77" s="112">
        <v>17</v>
      </c>
      <c r="Q77" s="92"/>
      <c r="R77" s="81" t="str">
        <f>A79</f>
        <v>岐阜圏域（n = 668 ）　</v>
      </c>
      <c r="S77" s="72">
        <f>C80</f>
        <v>66.3</v>
      </c>
      <c r="T77" s="73">
        <f t="shared" ref="T77:AE77" si="21">D80</f>
        <v>64.5</v>
      </c>
      <c r="U77" s="73">
        <f t="shared" si="21"/>
        <v>26.3</v>
      </c>
      <c r="V77" s="73">
        <f t="shared" si="21"/>
        <v>24.4</v>
      </c>
      <c r="W77" s="73">
        <f t="shared" si="21"/>
        <v>15.3</v>
      </c>
      <c r="X77" s="73">
        <f t="shared" si="21"/>
        <v>13.5</v>
      </c>
      <c r="Y77" s="74">
        <f t="shared" si="21"/>
        <v>8.4</v>
      </c>
      <c r="Z77" s="96">
        <f t="shared" si="21"/>
        <v>6.6</v>
      </c>
      <c r="AA77" s="73">
        <f t="shared" si="21"/>
        <v>5.4</v>
      </c>
      <c r="AB77" s="73">
        <f t="shared" si="21"/>
        <v>2.8</v>
      </c>
      <c r="AC77" s="73">
        <f t="shared" si="21"/>
        <v>2.4</v>
      </c>
      <c r="AD77" s="74">
        <f t="shared" si="21"/>
        <v>4.3</v>
      </c>
      <c r="AE77" s="75">
        <f t="shared" si="21"/>
        <v>4.8</v>
      </c>
    </row>
    <row r="78" spans="1:31" ht="12.75" customHeight="1" x14ac:dyDescent="0.2">
      <c r="A78" s="271"/>
      <c r="B78" s="102">
        <f>B62</f>
        <v>100</v>
      </c>
      <c r="C78" s="113">
        <v>67.2</v>
      </c>
      <c r="D78" s="114">
        <v>61.7</v>
      </c>
      <c r="E78" s="114">
        <v>26.4</v>
      </c>
      <c r="F78" s="114">
        <v>23.1</v>
      </c>
      <c r="G78" s="114">
        <v>15.1</v>
      </c>
      <c r="H78" s="114">
        <v>15.1</v>
      </c>
      <c r="I78" s="114">
        <v>8.8000000000000007</v>
      </c>
      <c r="J78" s="114">
        <v>6.8</v>
      </c>
      <c r="K78" s="114">
        <v>6.5</v>
      </c>
      <c r="L78" s="114">
        <v>3.5</v>
      </c>
      <c r="M78" s="115">
        <v>2.2999999999999998</v>
      </c>
      <c r="N78" s="114">
        <v>4.5</v>
      </c>
      <c r="O78" s="115">
        <v>3.5</v>
      </c>
      <c r="P78" s="116">
        <v>1</v>
      </c>
      <c r="R78" s="83" t="str">
        <f>A81</f>
        <v>西濃圏域（n = 277 ）　</v>
      </c>
      <c r="S78" s="76">
        <f>C82</f>
        <v>69.3</v>
      </c>
      <c r="T78" s="77">
        <f t="shared" ref="T78:AE78" si="22">D82</f>
        <v>61.7</v>
      </c>
      <c r="U78" s="77">
        <f t="shared" si="22"/>
        <v>27.1</v>
      </c>
      <c r="V78" s="77">
        <f t="shared" si="22"/>
        <v>21.7</v>
      </c>
      <c r="W78" s="77">
        <f t="shared" si="22"/>
        <v>15.5</v>
      </c>
      <c r="X78" s="77">
        <f t="shared" si="22"/>
        <v>14.1</v>
      </c>
      <c r="Y78" s="78">
        <f t="shared" si="22"/>
        <v>8.3000000000000007</v>
      </c>
      <c r="Z78" s="97">
        <f t="shared" si="22"/>
        <v>6.1</v>
      </c>
      <c r="AA78" s="77">
        <f t="shared" si="22"/>
        <v>9</v>
      </c>
      <c r="AB78" s="77">
        <f t="shared" si="22"/>
        <v>4</v>
      </c>
      <c r="AC78" s="77">
        <f t="shared" si="22"/>
        <v>2.5</v>
      </c>
      <c r="AD78" s="78">
        <f t="shared" si="22"/>
        <v>4.7</v>
      </c>
      <c r="AE78" s="79">
        <f t="shared" si="22"/>
        <v>2.9</v>
      </c>
    </row>
    <row r="79" spans="1:31" ht="13.5" customHeight="1" x14ac:dyDescent="0.2">
      <c r="A79" s="270" t="str">
        <f>A63</f>
        <v>岐阜圏域（n = 668 ）　</v>
      </c>
      <c r="B79" s="101">
        <f t="shared" ref="B79:B88" si="23">B63</f>
        <v>668</v>
      </c>
      <c r="C79" s="117">
        <v>443</v>
      </c>
      <c r="D79" s="118">
        <v>431</v>
      </c>
      <c r="E79" s="118">
        <v>176</v>
      </c>
      <c r="F79" s="118">
        <v>163</v>
      </c>
      <c r="G79" s="118">
        <v>102</v>
      </c>
      <c r="H79" s="118">
        <v>90</v>
      </c>
      <c r="I79" s="118">
        <v>56</v>
      </c>
      <c r="J79" s="118">
        <v>44</v>
      </c>
      <c r="K79" s="118">
        <v>36</v>
      </c>
      <c r="L79" s="118">
        <v>19</v>
      </c>
      <c r="M79" s="128">
        <v>16</v>
      </c>
      <c r="N79" s="118">
        <v>29</v>
      </c>
      <c r="O79" s="118">
        <v>32</v>
      </c>
      <c r="P79" s="119">
        <v>6</v>
      </c>
      <c r="R79" s="83" t="str">
        <f>A83</f>
        <v>中濃圏域（n = 319 ）　</v>
      </c>
      <c r="S79" s="76">
        <f>C84</f>
        <v>65.8</v>
      </c>
      <c r="T79" s="77">
        <f t="shared" ref="T79:AE79" si="24">D84</f>
        <v>58.9</v>
      </c>
      <c r="U79" s="77">
        <f t="shared" si="24"/>
        <v>27.6</v>
      </c>
      <c r="V79" s="77">
        <f t="shared" si="24"/>
        <v>25.1</v>
      </c>
      <c r="W79" s="77">
        <f t="shared" si="24"/>
        <v>16.899999999999999</v>
      </c>
      <c r="X79" s="77">
        <f t="shared" si="24"/>
        <v>16</v>
      </c>
      <c r="Y79" s="78">
        <f t="shared" si="24"/>
        <v>7.8</v>
      </c>
      <c r="Z79" s="97">
        <f t="shared" si="24"/>
        <v>6</v>
      </c>
      <c r="AA79" s="77">
        <f t="shared" si="24"/>
        <v>6</v>
      </c>
      <c r="AB79" s="77">
        <f t="shared" si="24"/>
        <v>3.8</v>
      </c>
      <c r="AC79" s="77">
        <f t="shared" si="24"/>
        <v>1.3</v>
      </c>
      <c r="AD79" s="78">
        <f t="shared" si="24"/>
        <v>6</v>
      </c>
      <c r="AE79" s="79">
        <f t="shared" si="24"/>
        <v>2.2000000000000002</v>
      </c>
    </row>
    <row r="80" spans="1:31" ht="13.5" customHeight="1" x14ac:dyDescent="0.2">
      <c r="A80" s="271"/>
      <c r="B80" s="102">
        <f t="shared" si="23"/>
        <v>100</v>
      </c>
      <c r="C80" s="113">
        <v>66.3</v>
      </c>
      <c r="D80" s="114">
        <v>64.5</v>
      </c>
      <c r="E80" s="114">
        <v>26.3</v>
      </c>
      <c r="F80" s="114">
        <v>24.4</v>
      </c>
      <c r="G80" s="114">
        <v>15.3</v>
      </c>
      <c r="H80" s="114">
        <v>13.5</v>
      </c>
      <c r="I80" s="114">
        <v>8.4</v>
      </c>
      <c r="J80" s="114">
        <v>6.6</v>
      </c>
      <c r="K80" s="114">
        <v>5.4</v>
      </c>
      <c r="L80" s="114">
        <v>2.8</v>
      </c>
      <c r="M80" s="115">
        <v>2.4</v>
      </c>
      <c r="N80" s="114">
        <v>4.3</v>
      </c>
      <c r="O80" s="114">
        <v>4.8</v>
      </c>
      <c r="P80" s="116">
        <v>0.9</v>
      </c>
      <c r="R80" s="83" t="str">
        <f>A85</f>
        <v>東濃圏域（n = 276 ）　</v>
      </c>
      <c r="S80" s="76">
        <f>C86</f>
        <v>69.2</v>
      </c>
      <c r="T80" s="77">
        <f t="shared" ref="T80:AE80" si="25">D86</f>
        <v>60.1</v>
      </c>
      <c r="U80" s="77">
        <f t="shared" si="25"/>
        <v>21.7</v>
      </c>
      <c r="V80" s="77">
        <f t="shared" si="25"/>
        <v>21.4</v>
      </c>
      <c r="W80" s="77">
        <f t="shared" si="25"/>
        <v>14.9</v>
      </c>
      <c r="X80" s="77">
        <f t="shared" si="25"/>
        <v>19.2</v>
      </c>
      <c r="Y80" s="78">
        <f t="shared" si="25"/>
        <v>9.1</v>
      </c>
      <c r="Z80" s="97">
        <f t="shared" si="25"/>
        <v>6.5</v>
      </c>
      <c r="AA80" s="77">
        <f t="shared" si="25"/>
        <v>6.5</v>
      </c>
      <c r="AB80" s="77">
        <f t="shared" si="25"/>
        <v>5.8</v>
      </c>
      <c r="AC80" s="77">
        <f t="shared" si="25"/>
        <v>2.2000000000000002</v>
      </c>
      <c r="AD80" s="78">
        <f t="shared" si="25"/>
        <v>4</v>
      </c>
      <c r="AE80" s="79">
        <f t="shared" si="25"/>
        <v>2.9</v>
      </c>
    </row>
    <row r="81" spans="1:31" ht="13.5" customHeight="1" x14ac:dyDescent="0.2">
      <c r="A81" s="270" t="str">
        <f>A65</f>
        <v>西濃圏域（n = 277 ）　</v>
      </c>
      <c r="B81" s="101">
        <f t="shared" si="23"/>
        <v>277</v>
      </c>
      <c r="C81" s="117">
        <v>192</v>
      </c>
      <c r="D81" s="118">
        <v>171</v>
      </c>
      <c r="E81" s="118">
        <v>75</v>
      </c>
      <c r="F81" s="118">
        <v>60</v>
      </c>
      <c r="G81" s="118">
        <v>43</v>
      </c>
      <c r="H81" s="118">
        <v>39</v>
      </c>
      <c r="I81" s="118">
        <v>23</v>
      </c>
      <c r="J81" s="118">
        <v>17</v>
      </c>
      <c r="K81" s="118">
        <v>25</v>
      </c>
      <c r="L81" s="118">
        <v>11</v>
      </c>
      <c r="M81" s="128">
        <v>7</v>
      </c>
      <c r="N81" s="118">
        <v>13</v>
      </c>
      <c r="O81" s="118">
        <v>8</v>
      </c>
      <c r="P81" s="119">
        <v>3</v>
      </c>
      <c r="R81" s="82" t="str">
        <f>A87</f>
        <v>飛騨圏域（n = 102 ）　</v>
      </c>
      <c r="S81" s="66">
        <f>C88</f>
        <v>68.599999999999994</v>
      </c>
      <c r="T81" s="67">
        <f t="shared" ref="T81:AE81" si="26">D88</f>
        <v>57.8</v>
      </c>
      <c r="U81" s="67">
        <f t="shared" si="26"/>
        <v>29.4</v>
      </c>
      <c r="V81" s="67">
        <f t="shared" si="26"/>
        <v>19.600000000000001</v>
      </c>
      <c r="W81" s="67">
        <f t="shared" si="26"/>
        <v>12.7</v>
      </c>
      <c r="X81" s="67">
        <f t="shared" si="26"/>
        <v>16.7</v>
      </c>
      <c r="Y81" s="68">
        <f t="shared" si="26"/>
        <v>13.7</v>
      </c>
      <c r="Z81" s="95">
        <f t="shared" si="26"/>
        <v>12.7</v>
      </c>
      <c r="AA81" s="67">
        <f t="shared" si="26"/>
        <v>8.8000000000000007</v>
      </c>
      <c r="AB81" s="67">
        <f t="shared" si="26"/>
        <v>0</v>
      </c>
      <c r="AC81" s="67">
        <f t="shared" si="26"/>
        <v>2.9</v>
      </c>
      <c r="AD81" s="68">
        <f t="shared" si="26"/>
        <v>3.9</v>
      </c>
      <c r="AE81" s="69">
        <f t="shared" si="26"/>
        <v>1</v>
      </c>
    </row>
    <row r="82" spans="1:31" ht="13.5" customHeight="1" x14ac:dyDescent="0.2">
      <c r="A82" s="271"/>
      <c r="B82" s="102">
        <f t="shared" si="23"/>
        <v>100</v>
      </c>
      <c r="C82" s="113">
        <v>69.3</v>
      </c>
      <c r="D82" s="114">
        <v>61.7</v>
      </c>
      <c r="E82" s="114">
        <v>27.1</v>
      </c>
      <c r="F82" s="114">
        <v>21.7</v>
      </c>
      <c r="G82" s="114">
        <v>15.5</v>
      </c>
      <c r="H82" s="114">
        <v>14.1</v>
      </c>
      <c r="I82" s="114">
        <v>8.3000000000000007</v>
      </c>
      <c r="J82" s="114">
        <v>6.1</v>
      </c>
      <c r="K82" s="114">
        <v>9</v>
      </c>
      <c r="L82" s="114">
        <v>4</v>
      </c>
      <c r="M82" s="115">
        <v>2.5</v>
      </c>
      <c r="N82" s="114">
        <v>4.7</v>
      </c>
      <c r="O82" s="114">
        <v>2.9</v>
      </c>
      <c r="P82" s="116">
        <v>1.1000000000000001</v>
      </c>
    </row>
    <row r="83" spans="1:31" x14ac:dyDescent="0.2">
      <c r="A83" s="270" t="str">
        <f>A67</f>
        <v>中濃圏域（n = 319 ）　</v>
      </c>
      <c r="B83" s="101">
        <f t="shared" si="23"/>
        <v>319</v>
      </c>
      <c r="C83" s="117">
        <v>210</v>
      </c>
      <c r="D83" s="118">
        <v>188</v>
      </c>
      <c r="E83" s="118">
        <v>88</v>
      </c>
      <c r="F83" s="118">
        <v>80</v>
      </c>
      <c r="G83" s="118">
        <v>54</v>
      </c>
      <c r="H83" s="118">
        <v>51</v>
      </c>
      <c r="I83" s="118">
        <v>25</v>
      </c>
      <c r="J83" s="118">
        <v>19</v>
      </c>
      <c r="K83" s="118">
        <v>19</v>
      </c>
      <c r="L83" s="118">
        <v>12</v>
      </c>
      <c r="M83" s="128">
        <v>4</v>
      </c>
      <c r="N83" s="118">
        <v>19</v>
      </c>
      <c r="O83" s="118">
        <v>7</v>
      </c>
      <c r="P83" s="119">
        <v>5</v>
      </c>
    </row>
    <row r="84" spans="1:31" x14ac:dyDescent="0.2">
      <c r="A84" s="271"/>
      <c r="B84" s="102">
        <f t="shared" si="23"/>
        <v>100</v>
      </c>
      <c r="C84" s="113">
        <v>65.8</v>
      </c>
      <c r="D84" s="114">
        <v>58.9</v>
      </c>
      <c r="E84" s="114">
        <v>27.6</v>
      </c>
      <c r="F84" s="114">
        <v>25.1</v>
      </c>
      <c r="G84" s="114">
        <v>16.899999999999999</v>
      </c>
      <c r="H84" s="114">
        <v>16</v>
      </c>
      <c r="I84" s="114">
        <v>7.8</v>
      </c>
      <c r="J84" s="114">
        <v>6</v>
      </c>
      <c r="K84" s="114">
        <v>6</v>
      </c>
      <c r="L84" s="114">
        <v>3.8</v>
      </c>
      <c r="M84" s="115">
        <v>1.3</v>
      </c>
      <c r="N84" s="114">
        <v>6</v>
      </c>
      <c r="O84" s="114">
        <v>2.2000000000000002</v>
      </c>
      <c r="P84" s="116">
        <v>1.6</v>
      </c>
    </row>
    <row r="85" spans="1:31" x14ac:dyDescent="0.2">
      <c r="A85" s="270" t="str">
        <f>A69</f>
        <v>東濃圏域（n = 276 ）　</v>
      </c>
      <c r="B85" s="101">
        <f t="shared" si="23"/>
        <v>276</v>
      </c>
      <c r="C85" s="117">
        <v>191</v>
      </c>
      <c r="D85" s="118">
        <v>166</v>
      </c>
      <c r="E85" s="118">
        <v>60</v>
      </c>
      <c r="F85" s="118">
        <v>59</v>
      </c>
      <c r="G85" s="118">
        <v>41</v>
      </c>
      <c r="H85" s="118">
        <v>53</v>
      </c>
      <c r="I85" s="118">
        <v>25</v>
      </c>
      <c r="J85" s="118">
        <v>18</v>
      </c>
      <c r="K85" s="118">
        <v>18</v>
      </c>
      <c r="L85" s="118">
        <v>16</v>
      </c>
      <c r="M85" s="128">
        <v>6</v>
      </c>
      <c r="N85" s="118">
        <v>11</v>
      </c>
      <c r="O85" s="118">
        <v>8</v>
      </c>
      <c r="P85" s="119">
        <v>1</v>
      </c>
    </row>
    <row r="86" spans="1:31" x14ac:dyDescent="0.2">
      <c r="A86" s="271"/>
      <c r="B86" s="102">
        <f t="shared" si="23"/>
        <v>100</v>
      </c>
      <c r="C86" s="113">
        <v>69.2</v>
      </c>
      <c r="D86" s="114">
        <v>60.1</v>
      </c>
      <c r="E86" s="114">
        <v>21.7</v>
      </c>
      <c r="F86" s="114">
        <v>21.4</v>
      </c>
      <c r="G86" s="114">
        <v>14.9</v>
      </c>
      <c r="H86" s="114">
        <v>19.2</v>
      </c>
      <c r="I86" s="114">
        <v>9.1</v>
      </c>
      <c r="J86" s="114">
        <v>6.5</v>
      </c>
      <c r="K86" s="114">
        <v>6.5</v>
      </c>
      <c r="L86" s="114">
        <v>5.8</v>
      </c>
      <c r="M86" s="115">
        <v>2.2000000000000002</v>
      </c>
      <c r="N86" s="114">
        <v>4</v>
      </c>
      <c r="O86" s="114">
        <v>2.9</v>
      </c>
      <c r="P86" s="116">
        <v>0.4</v>
      </c>
    </row>
    <row r="87" spans="1:31" x14ac:dyDescent="0.2">
      <c r="A87" s="270" t="str">
        <f>A71</f>
        <v>飛騨圏域（n = 102 ）　</v>
      </c>
      <c r="B87" s="101">
        <f t="shared" si="23"/>
        <v>102</v>
      </c>
      <c r="C87" s="117">
        <v>70</v>
      </c>
      <c r="D87" s="118">
        <v>59</v>
      </c>
      <c r="E87" s="118">
        <v>30</v>
      </c>
      <c r="F87" s="118">
        <v>20</v>
      </c>
      <c r="G87" s="118">
        <v>13</v>
      </c>
      <c r="H87" s="118">
        <v>17</v>
      </c>
      <c r="I87" s="118">
        <v>14</v>
      </c>
      <c r="J87" s="118">
        <v>13</v>
      </c>
      <c r="K87" s="118">
        <v>9</v>
      </c>
      <c r="L87" s="118">
        <v>0</v>
      </c>
      <c r="M87" s="128">
        <v>3</v>
      </c>
      <c r="N87" s="118">
        <v>4</v>
      </c>
      <c r="O87" s="118">
        <v>1</v>
      </c>
      <c r="P87" s="119">
        <v>0</v>
      </c>
    </row>
    <row r="88" spans="1:31" x14ac:dyDescent="0.2">
      <c r="A88" s="271"/>
      <c r="B88" s="102">
        <f t="shared" si="23"/>
        <v>100</v>
      </c>
      <c r="C88" s="113">
        <v>68.599999999999994</v>
      </c>
      <c r="D88" s="114">
        <v>57.8</v>
      </c>
      <c r="E88" s="114">
        <v>29.4</v>
      </c>
      <c r="F88" s="114">
        <v>19.600000000000001</v>
      </c>
      <c r="G88" s="114">
        <v>12.7</v>
      </c>
      <c r="H88" s="114">
        <v>16.7</v>
      </c>
      <c r="I88" s="114">
        <v>13.7</v>
      </c>
      <c r="J88" s="114">
        <v>12.7</v>
      </c>
      <c r="K88" s="114">
        <v>8.8000000000000007</v>
      </c>
      <c r="L88" s="114">
        <v>0</v>
      </c>
      <c r="M88" s="115">
        <v>2.9</v>
      </c>
      <c r="N88" s="114">
        <v>3.9</v>
      </c>
      <c r="O88" s="114">
        <v>1</v>
      </c>
      <c r="P88" s="116">
        <v>0</v>
      </c>
    </row>
    <row r="90" spans="1:31" x14ac:dyDescent="0.2">
      <c r="A90" s="3" t="s">
        <v>160</v>
      </c>
      <c r="B90" s="1" t="str">
        <f>B59</f>
        <v>生活面での不安</v>
      </c>
      <c r="C90" s="7"/>
      <c r="D90" s="8" t="s">
        <v>188</v>
      </c>
      <c r="E90" s="7"/>
      <c r="F90" s="7"/>
      <c r="G90" s="7"/>
      <c r="H90" s="8" t="s">
        <v>188</v>
      </c>
      <c r="I90" s="7"/>
      <c r="J90" s="7"/>
      <c r="K90" s="7"/>
      <c r="L90" s="7"/>
      <c r="M90" s="7"/>
      <c r="N90" s="7"/>
      <c r="O90" s="7"/>
      <c r="P90" s="7"/>
    </row>
    <row r="91" spans="1:31" ht="90" customHeight="1" x14ac:dyDescent="0.2">
      <c r="A91" s="10" t="s">
        <v>29</v>
      </c>
      <c r="B91" s="12" t="str">
        <f>B60</f>
        <v>調査数</v>
      </c>
      <c r="C91" s="13" t="str">
        <f t="shared" ref="C91:L91" si="27">C60</f>
        <v>健康・体力</v>
      </c>
      <c r="D91" s="14" t="str">
        <f t="shared" si="27"/>
        <v>収入・貯蓄</v>
      </c>
      <c r="E91" s="14" t="str">
        <f t="shared" si="27"/>
        <v>仕事</v>
      </c>
      <c r="F91" s="14" t="str">
        <f t="shared" si="27"/>
        <v>就職</v>
      </c>
      <c r="G91" s="14" t="str">
        <f t="shared" si="27"/>
        <v>結婚</v>
      </c>
      <c r="H91" s="14" t="str">
        <f t="shared" si="27"/>
        <v>子育て・子どもの教育</v>
      </c>
      <c r="I91" s="14" t="str">
        <f t="shared" si="27"/>
        <v>介護</v>
      </c>
      <c r="J91" s="14" t="str">
        <f t="shared" si="27"/>
        <v>家庭での人間関係</v>
      </c>
      <c r="K91" s="14" t="str">
        <f t="shared" si="27"/>
        <v>地域での人間関係</v>
      </c>
      <c r="L91" s="14" t="str">
        <f t="shared" si="27"/>
        <v>住宅</v>
      </c>
      <c r="M91" s="14" t="str">
        <f>M60</f>
        <v>地域の住環境（上下水道、公園、
        道路、公共交通機関など）</v>
      </c>
      <c r="N91" s="50" t="s">
        <v>57</v>
      </c>
      <c r="O91" s="50" t="s">
        <v>58</v>
      </c>
      <c r="P91" s="51" t="s">
        <v>0</v>
      </c>
      <c r="Q91" s="91" t="s">
        <v>117</v>
      </c>
    </row>
    <row r="92" spans="1:31" x14ac:dyDescent="0.2">
      <c r="A92" s="280" t="str">
        <f>'問2S（表）'!A67</f>
        <v>全体（n = 1,699 ）　</v>
      </c>
      <c r="B92" s="32">
        <v>1699</v>
      </c>
      <c r="C92" s="29">
        <v>1142</v>
      </c>
      <c r="D92" s="30">
        <v>1049</v>
      </c>
      <c r="E92" s="30">
        <v>392</v>
      </c>
      <c r="F92" s="30">
        <v>39</v>
      </c>
      <c r="G92" s="30">
        <v>60</v>
      </c>
      <c r="H92" s="30">
        <v>257</v>
      </c>
      <c r="I92" s="30">
        <v>449</v>
      </c>
      <c r="J92" s="30">
        <v>111</v>
      </c>
      <c r="K92" s="30">
        <v>115</v>
      </c>
      <c r="L92" s="30">
        <v>150</v>
      </c>
      <c r="M92" s="30">
        <v>257</v>
      </c>
      <c r="N92" s="30">
        <v>77</v>
      </c>
      <c r="O92" s="30">
        <v>59</v>
      </c>
      <c r="P92" s="31">
        <v>17</v>
      </c>
      <c r="Q92" s="92">
        <f>SUM($C92:P92)</f>
        <v>4174</v>
      </c>
    </row>
    <row r="93" spans="1:31" x14ac:dyDescent="0.2">
      <c r="A93" s="281"/>
      <c r="B93" s="33">
        <v>100</v>
      </c>
      <c r="C93" s="18">
        <v>67.2</v>
      </c>
      <c r="D93" s="185">
        <v>61.7</v>
      </c>
      <c r="E93" s="185">
        <v>23.1</v>
      </c>
      <c r="F93" s="185">
        <v>2.2999999999999998</v>
      </c>
      <c r="G93" s="185">
        <v>3.5</v>
      </c>
      <c r="H93" s="185">
        <v>15.1</v>
      </c>
      <c r="I93" s="185">
        <v>26.4</v>
      </c>
      <c r="J93" s="185">
        <v>6.5</v>
      </c>
      <c r="K93" s="185">
        <v>6.8</v>
      </c>
      <c r="L93" s="185">
        <v>8.8000000000000007</v>
      </c>
      <c r="M93" s="185">
        <v>15.1</v>
      </c>
      <c r="N93" s="185">
        <v>4.5</v>
      </c>
      <c r="O93" s="185">
        <v>3.5</v>
      </c>
      <c r="P93" s="186">
        <v>1</v>
      </c>
      <c r="Q93" s="92"/>
    </row>
    <row r="94" spans="1:31" ht="13.5" customHeight="1" x14ac:dyDescent="0.2">
      <c r="A94" s="280" t="str">
        <f>'問2S（表）'!A69</f>
        <v>自営業（n = 123 ）　</v>
      </c>
      <c r="B94" s="32">
        <v>123</v>
      </c>
      <c r="C94" s="29">
        <v>84</v>
      </c>
      <c r="D94" s="30">
        <v>66</v>
      </c>
      <c r="E94" s="30">
        <v>53</v>
      </c>
      <c r="F94" s="30">
        <v>1</v>
      </c>
      <c r="G94" s="30">
        <v>4</v>
      </c>
      <c r="H94" s="30">
        <v>11</v>
      </c>
      <c r="I94" s="30">
        <v>27</v>
      </c>
      <c r="J94" s="30">
        <v>10</v>
      </c>
      <c r="K94" s="30">
        <v>3</v>
      </c>
      <c r="L94" s="30">
        <v>5</v>
      </c>
      <c r="M94" s="30">
        <v>19</v>
      </c>
      <c r="N94" s="30">
        <v>6</v>
      </c>
      <c r="O94" s="30">
        <v>4</v>
      </c>
      <c r="P94" s="31">
        <v>2</v>
      </c>
      <c r="Q94" s="92">
        <f>SUM(C94:P94)</f>
        <v>295</v>
      </c>
      <c r="R94" t="str">
        <f>" 自営業（N = "&amp;TEXT(Q94,"#,###")&amp;" : n = "&amp;TEXT($B$94,"#,###")&amp;"）"</f>
        <v xml:space="preserve"> 自営業（N = 295 : n = 123）</v>
      </c>
    </row>
    <row r="95" spans="1:31" x14ac:dyDescent="0.2">
      <c r="A95" s="281"/>
      <c r="B95" s="18">
        <v>100</v>
      </c>
      <c r="C95" s="18">
        <v>68.3</v>
      </c>
      <c r="D95" s="185">
        <v>53.7</v>
      </c>
      <c r="E95" s="185">
        <v>43.1</v>
      </c>
      <c r="F95" s="185">
        <v>0.8</v>
      </c>
      <c r="G95" s="185">
        <v>3.3</v>
      </c>
      <c r="H95" s="185">
        <v>8.9</v>
      </c>
      <c r="I95" s="185">
        <v>22</v>
      </c>
      <c r="J95" s="185">
        <v>8.1</v>
      </c>
      <c r="K95" s="185">
        <v>2.4</v>
      </c>
      <c r="L95" s="185">
        <v>4.0999999999999996</v>
      </c>
      <c r="M95" s="185">
        <v>15.4</v>
      </c>
      <c r="N95" s="185">
        <v>4.9000000000000004</v>
      </c>
      <c r="O95" s="185">
        <v>3.3</v>
      </c>
      <c r="P95" s="186">
        <v>1.6</v>
      </c>
      <c r="Q95" s="92"/>
    </row>
    <row r="96" spans="1:31" ht="13.5" customHeight="1" x14ac:dyDescent="0.2">
      <c r="A96" s="280" t="str">
        <f>'問2S（表）'!A71</f>
        <v>自由業(※1)（n = 24 ）　</v>
      </c>
      <c r="B96" s="32">
        <v>24</v>
      </c>
      <c r="C96" s="29">
        <v>16</v>
      </c>
      <c r="D96" s="30">
        <v>13</v>
      </c>
      <c r="E96" s="30">
        <v>5</v>
      </c>
      <c r="F96" s="30">
        <v>0</v>
      </c>
      <c r="G96" s="30">
        <v>0</v>
      </c>
      <c r="H96" s="30">
        <v>7</v>
      </c>
      <c r="I96" s="30">
        <v>11</v>
      </c>
      <c r="J96" s="30">
        <v>2</v>
      </c>
      <c r="K96" s="30">
        <v>1</v>
      </c>
      <c r="L96" s="30">
        <v>1</v>
      </c>
      <c r="M96" s="30">
        <v>4</v>
      </c>
      <c r="N96" s="30">
        <v>0</v>
      </c>
      <c r="O96" s="30">
        <v>0</v>
      </c>
      <c r="P96" s="31">
        <v>0</v>
      </c>
      <c r="Q96" s="92">
        <f>SUM(C96:P96)</f>
        <v>60</v>
      </c>
      <c r="R96" t="str">
        <f>" 自由業（N = "&amp;TEXT(Q96,"#,###")&amp;" : n = "&amp;TEXT($B$96,"#,###")&amp;"）"</f>
        <v xml:space="preserve"> 自由業（N = 60 : n = 24）</v>
      </c>
    </row>
    <row r="97" spans="1:18" x14ac:dyDescent="0.2">
      <c r="A97" s="281"/>
      <c r="B97" s="18">
        <v>100</v>
      </c>
      <c r="C97" s="18">
        <v>66.7</v>
      </c>
      <c r="D97" s="185">
        <v>54.2</v>
      </c>
      <c r="E97" s="185">
        <v>20.8</v>
      </c>
      <c r="F97" s="185">
        <v>0</v>
      </c>
      <c r="G97" s="185">
        <v>0</v>
      </c>
      <c r="H97" s="185">
        <v>29.2</v>
      </c>
      <c r="I97" s="185">
        <v>45.8</v>
      </c>
      <c r="J97" s="185">
        <v>8.3000000000000007</v>
      </c>
      <c r="K97" s="185">
        <v>4.2</v>
      </c>
      <c r="L97" s="185">
        <v>4.2</v>
      </c>
      <c r="M97" s="185">
        <v>16.7</v>
      </c>
      <c r="N97" s="185">
        <v>0</v>
      </c>
      <c r="O97" s="185">
        <v>0</v>
      </c>
      <c r="P97" s="186">
        <v>0</v>
      </c>
      <c r="Q97" s="92"/>
    </row>
    <row r="98" spans="1:18" ht="13.5" customHeight="1" x14ac:dyDescent="0.2">
      <c r="A98" s="280" t="str">
        <f>'問2S（表）'!A73</f>
        <v>会社・団体役員（n = 161 ）　</v>
      </c>
      <c r="B98" s="32">
        <v>161</v>
      </c>
      <c r="C98" s="29">
        <v>91</v>
      </c>
      <c r="D98" s="30">
        <v>101</v>
      </c>
      <c r="E98" s="30">
        <v>50</v>
      </c>
      <c r="F98" s="30">
        <v>1</v>
      </c>
      <c r="G98" s="30">
        <v>11</v>
      </c>
      <c r="H98" s="30">
        <v>38</v>
      </c>
      <c r="I98" s="30">
        <v>36</v>
      </c>
      <c r="J98" s="30">
        <v>13</v>
      </c>
      <c r="K98" s="30">
        <v>13</v>
      </c>
      <c r="L98" s="30">
        <v>10</v>
      </c>
      <c r="M98" s="30">
        <v>24</v>
      </c>
      <c r="N98" s="30">
        <v>8</v>
      </c>
      <c r="O98" s="30">
        <v>6</v>
      </c>
      <c r="P98" s="31">
        <v>0</v>
      </c>
      <c r="Q98" s="92">
        <f>SUM(C98:P98)</f>
        <v>402</v>
      </c>
      <c r="R98" t="str">
        <f>" 会社・団体役員（N = "&amp;TEXT(Q98,"#,###")&amp;" : n = "&amp;TEXT($B$98,"#,###")&amp;"）"</f>
        <v xml:space="preserve"> 会社・団体役員（N = 402 : n = 161）</v>
      </c>
    </row>
    <row r="99" spans="1:18" x14ac:dyDescent="0.2">
      <c r="A99" s="281"/>
      <c r="B99" s="18">
        <v>100</v>
      </c>
      <c r="C99" s="18">
        <v>56.5</v>
      </c>
      <c r="D99" s="185">
        <v>62.7</v>
      </c>
      <c r="E99" s="185">
        <v>31.1</v>
      </c>
      <c r="F99" s="185">
        <v>0.6</v>
      </c>
      <c r="G99" s="185">
        <v>6.8</v>
      </c>
      <c r="H99" s="185">
        <v>23.6</v>
      </c>
      <c r="I99" s="185">
        <v>22.4</v>
      </c>
      <c r="J99" s="185">
        <v>8.1</v>
      </c>
      <c r="K99" s="185">
        <v>8.1</v>
      </c>
      <c r="L99" s="185">
        <v>6.2</v>
      </c>
      <c r="M99" s="185">
        <v>14.9</v>
      </c>
      <c r="N99" s="185">
        <v>5</v>
      </c>
      <c r="O99" s="185">
        <v>3.7</v>
      </c>
      <c r="P99" s="186">
        <v>0</v>
      </c>
      <c r="Q99" s="92"/>
    </row>
    <row r="100" spans="1:18" ht="13.5" customHeight="1" x14ac:dyDescent="0.2">
      <c r="A100" s="284" t="str">
        <f>'問2S（表）'!A75</f>
        <v>正規の従業員・職員（n = 403 ）　</v>
      </c>
      <c r="B100" s="32">
        <v>403</v>
      </c>
      <c r="C100" s="29">
        <v>220</v>
      </c>
      <c r="D100" s="30">
        <v>285</v>
      </c>
      <c r="E100" s="30">
        <v>151</v>
      </c>
      <c r="F100" s="30">
        <v>1</v>
      </c>
      <c r="G100" s="30">
        <v>30</v>
      </c>
      <c r="H100" s="30">
        <v>101</v>
      </c>
      <c r="I100" s="30">
        <v>69</v>
      </c>
      <c r="J100" s="30">
        <v>26</v>
      </c>
      <c r="K100" s="30">
        <v>28</v>
      </c>
      <c r="L100" s="30">
        <v>44</v>
      </c>
      <c r="M100" s="30">
        <v>55</v>
      </c>
      <c r="N100" s="30">
        <v>20</v>
      </c>
      <c r="O100" s="30">
        <v>10</v>
      </c>
      <c r="P100" s="31">
        <v>3</v>
      </c>
      <c r="Q100" s="92">
        <f>SUM(C100:P100)</f>
        <v>1043</v>
      </c>
      <c r="R100" t="str">
        <f>" 正規の従業員・職員（N = "&amp;TEXT(Q100,"#,###")&amp;" : n = "&amp;TEXT($B$100,"#,###")&amp;"）"</f>
        <v xml:space="preserve"> 正規の従業員・職員（N = 1,043 : n = 403）</v>
      </c>
    </row>
    <row r="101" spans="1:18" x14ac:dyDescent="0.2">
      <c r="A101" s="285"/>
      <c r="B101" s="18">
        <v>100</v>
      </c>
      <c r="C101" s="18">
        <v>54.6</v>
      </c>
      <c r="D101" s="185">
        <v>70.7</v>
      </c>
      <c r="E101" s="185">
        <v>37.5</v>
      </c>
      <c r="F101" s="185">
        <v>0.2</v>
      </c>
      <c r="G101" s="185">
        <v>7.4</v>
      </c>
      <c r="H101" s="185">
        <v>25.1</v>
      </c>
      <c r="I101" s="185">
        <v>17.100000000000001</v>
      </c>
      <c r="J101" s="185">
        <v>6.5</v>
      </c>
      <c r="K101" s="185">
        <v>6.9</v>
      </c>
      <c r="L101" s="185">
        <v>10.9</v>
      </c>
      <c r="M101" s="185">
        <v>13.6</v>
      </c>
      <c r="N101" s="185">
        <v>5</v>
      </c>
      <c r="O101" s="185">
        <v>2.5</v>
      </c>
      <c r="P101" s="186">
        <v>0.7</v>
      </c>
      <c r="Q101" s="183"/>
    </row>
    <row r="102" spans="1:18" ht="13.5" customHeight="1" x14ac:dyDescent="0.2">
      <c r="A102" s="282" t="str">
        <f>'問2S（表）'!A77</f>
        <v>パートタイム・アルバイト・派遣（n = 310 ）　</v>
      </c>
      <c r="B102" s="32">
        <v>310</v>
      </c>
      <c r="C102" s="29">
        <v>205</v>
      </c>
      <c r="D102" s="30">
        <v>241</v>
      </c>
      <c r="E102" s="30">
        <v>82</v>
      </c>
      <c r="F102" s="30">
        <v>6</v>
      </c>
      <c r="G102" s="30">
        <v>5</v>
      </c>
      <c r="H102" s="30">
        <v>70</v>
      </c>
      <c r="I102" s="30">
        <v>75</v>
      </c>
      <c r="J102" s="30">
        <v>21</v>
      </c>
      <c r="K102" s="30">
        <v>17</v>
      </c>
      <c r="L102" s="30">
        <v>27</v>
      </c>
      <c r="M102" s="30">
        <v>37</v>
      </c>
      <c r="N102" s="30">
        <v>12</v>
      </c>
      <c r="O102" s="30">
        <v>2</v>
      </c>
      <c r="P102" s="31">
        <v>5</v>
      </c>
      <c r="Q102" s="92">
        <f>SUM(C102:P102)</f>
        <v>805</v>
      </c>
      <c r="R102" t="str">
        <f>" パートタイム・アルバイト・派遣（N = "&amp;TEXT(Q102,"#,###")&amp;" : n = "&amp;TEXT($B$102,"#,###")&amp;"）"</f>
        <v xml:space="preserve"> パートタイム・アルバイト・派遣（N = 805 : n = 310）</v>
      </c>
    </row>
    <row r="103" spans="1:18" x14ac:dyDescent="0.2">
      <c r="A103" s="283"/>
      <c r="B103" s="18">
        <v>100</v>
      </c>
      <c r="C103" s="18">
        <v>66.099999999999994</v>
      </c>
      <c r="D103" s="185">
        <v>77.7</v>
      </c>
      <c r="E103" s="185">
        <v>26.5</v>
      </c>
      <c r="F103" s="185">
        <v>1.9</v>
      </c>
      <c r="G103" s="185">
        <v>1.6</v>
      </c>
      <c r="H103" s="185">
        <v>22.6</v>
      </c>
      <c r="I103" s="185">
        <v>24.2</v>
      </c>
      <c r="J103" s="185">
        <v>6.8</v>
      </c>
      <c r="K103" s="185">
        <v>5.5</v>
      </c>
      <c r="L103" s="185">
        <v>8.6999999999999993</v>
      </c>
      <c r="M103" s="185">
        <v>11.9</v>
      </c>
      <c r="N103" s="185">
        <v>3.9</v>
      </c>
      <c r="O103" s="185">
        <v>0.6</v>
      </c>
      <c r="P103" s="186">
        <v>1.6</v>
      </c>
      <c r="Q103" s="92"/>
    </row>
    <row r="104" spans="1:18" ht="13.5" customHeight="1" x14ac:dyDescent="0.2">
      <c r="A104" s="280" t="str">
        <f>'問2S（表）'!A79</f>
        <v>学生（n = 38 ）　</v>
      </c>
      <c r="B104" s="32">
        <v>38</v>
      </c>
      <c r="C104" s="29">
        <v>5</v>
      </c>
      <c r="D104" s="30">
        <v>18</v>
      </c>
      <c r="E104" s="30">
        <v>7</v>
      </c>
      <c r="F104" s="30">
        <v>16</v>
      </c>
      <c r="G104" s="30">
        <v>4</v>
      </c>
      <c r="H104" s="30">
        <v>1</v>
      </c>
      <c r="I104" s="30">
        <v>1</v>
      </c>
      <c r="J104" s="30">
        <v>3</v>
      </c>
      <c r="K104" s="30">
        <v>1</v>
      </c>
      <c r="L104" s="30">
        <v>2</v>
      </c>
      <c r="M104" s="30">
        <v>5</v>
      </c>
      <c r="N104" s="30">
        <v>2</v>
      </c>
      <c r="O104" s="30">
        <v>10</v>
      </c>
      <c r="P104" s="31">
        <v>0</v>
      </c>
      <c r="Q104" s="92">
        <f>SUM(C104:P104)</f>
        <v>75</v>
      </c>
      <c r="R104" t="str">
        <f>" 学生（N = "&amp;TEXT(Q104,"#,###")&amp;" : n = "&amp;TEXT($B$104,"#,###")&amp;"）"</f>
        <v xml:space="preserve"> 学生（N = 75 : n = 38）</v>
      </c>
    </row>
    <row r="105" spans="1:18" x14ac:dyDescent="0.2">
      <c r="A105" s="281"/>
      <c r="B105" s="18">
        <v>100</v>
      </c>
      <c r="C105" s="18">
        <v>13.2</v>
      </c>
      <c r="D105" s="185">
        <v>47.4</v>
      </c>
      <c r="E105" s="185">
        <v>18.399999999999999</v>
      </c>
      <c r="F105" s="185">
        <v>42.1</v>
      </c>
      <c r="G105" s="185">
        <v>10.5</v>
      </c>
      <c r="H105" s="185">
        <v>2.6</v>
      </c>
      <c r="I105" s="185">
        <v>2.6</v>
      </c>
      <c r="J105" s="185">
        <v>7.9</v>
      </c>
      <c r="K105" s="185">
        <v>2.6</v>
      </c>
      <c r="L105" s="185">
        <v>5.3</v>
      </c>
      <c r="M105" s="185">
        <v>13.2</v>
      </c>
      <c r="N105" s="185">
        <v>5.3</v>
      </c>
      <c r="O105" s="185">
        <v>26.3</v>
      </c>
      <c r="P105" s="186">
        <v>0</v>
      </c>
    </row>
    <row r="106" spans="1:18" ht="13.5" customHeight="1" x14ac:dyDescent="0.2">
      <c r="A106" s="280" t="str">
        <f>'問2S（表）'!A81</f>
        <v>家事従事（n = 165 ）　</v>
      </c>
      <c r="B106" s="32">
        <v>165</v>
      </c>
      <c r="C106" s="29">
        <v>130</v>
      </c>
      <c r="D106" s="30">
        <v>75</v>
      </c>
      <c r="E106" s="30">
        <v>7</v>
      </c>
      <c r="F106" s="30">
        <v>2</v>
      </c>
      <c r="G106" s="30">
        <v>2</v>
      </c>
      <c r="H106" s="30">
        <v>16</v>
      </c>
      <c r="I106" s="30">
        <v>51</v>
      </c>
      <c r="J106" s="30">
        <v>15</v>
      </c>
      <c r="K106" s="30">
        <v>10</v>
      </c>
      <c r="L106" s="30">
        <v>16</v>
      </c>
      <c r="M106" s="30">
        <v>28</v>
      </c>
      <c r="N106" s="30">
        <v>9</v>
      </c>
      <c r="O106" s="30">
        <v>7</v>
      </c>
      <c r="P106" s="31">
        <v>4</v>
      </c>
      <c r="Q106" s="92">
        <f>SUM(C106:P106)</f>
        <v>372</v>
      </c>
      <c r="R106" t="str">
        <f>" 家事従事（N = "&amp;TEXT(Q106,"#,###")&amp;" : n = "&amp;TEXT($B$106,"#,###")&amp;"）"</f>
        <v xml:space="preserve"> 家事従事（N = 372 : n = 165）</v>
      </c>
    </row>
    <row r="107" spans="1:18" x14ac:dyDescent="0.2">
      <c r="A107" s="281"/>
      <c r="B107" s="18">
        <v>100</v>
      </c>
      <c r="C107" s="18">
        <v>78.8</v>
      </c>
      <c r="D107" s="185">
        <v>45.5</v>
      </c>
      <c r="E107" s="185">
        <v>4.2</v>
      </c>
      <c r="F107" s="185">
        <v>1.2</v>
      </c>
      <c r="G107" s="185">
        <v>1.2</v>
      </c>
      <c r="H107" s="185">
        <v>9.6999999999999993</v>
      </c>
      <c r="I107" s="185">
        <v>30.9</v>
      </c>
      <c r="J107" s="185">
        <v>9.1</v>
      </c>
      <c r="K107" s="185">
        <v>6.1</v>
      </c>
      <c r="L107" s="185">
        <v>9.6999999999999993</v>
      </c>
      <c r="M107" s="185">
        <v>17</v>
      </c>
      <c r="N107" s="185">
        <v>5.5</v>
      </c>
      <c r="O107" s="185">
        <v>4.2</v>
      </c>
      <c r="P107" s="186">
        <v>2.4</v>
      </c>
    </row>
    <row r="108" spans="1:18" ht="13.5" customHeight="1" x14ac:dyDescent="0.2">
      <c r="A108" s="280" t="str">
        <f>'問2S（表）'!A83</f>
        <v>無職（n = 413 ）　</v>
      </c>
      <c r="B108" s="32">
        <v>413</v>
      </c>
      <c r="C108" s="29">
        <v>348</v>
      </c>
      <c r="D108" s="30">
        <v>206</v>
      </c>
      <c r="E108" s="30">
        <v>20</v>
      </c>
      <c r="F108" s="30">
        <v>12</v>
      </c>
      <c r="G108" s="30">
        <v>2</v>
      </c>
      <c r="H108" s="30">
        <v>8</v>
      </c>
      <c r="I108" s="30">
        <v>160</v>
      </c>
      <c r="J108" s="30">
        <v>20</v>
      </c>
      <c r="K108" s="30">
        <v>36</v>
      </c>
      <c r="L108" s="30">
        <v>41</v>
      </c>
      <c r="M108" s="30">
        <v>70</v>
      </c>
      <c r="N108" s="30">
        <v>16</v>
      </c>
      <c r="O108" s="30">
        <v>20</v>
      </c>
      <c r="P108" s="31">
        <v>2</v>
      </c>
      <c r="Q108" s="92">
        <f>SUM(C108:P108)</f>
        <v>961</v>
      </c>
      <c r="R108" t="str">
        <f>" 無職（N = "&amp;TEXT(Q108,"#,###")&amp;" : n = "&amp;TEXT($B$108,"#,###")&amp;"）"</f>
        <v xml:space="preserve"> 無職（N = 961 : n = 413）</v>
      </c>
    </row>
    <row r="109" spans="1:18" x14ac:dyDescent="0.2">
      <c r="A109" s="281"/>
      <c r="B109" s="18">
        <v>100</v>
      </c>
      <c r="C109" s="18">
        <v>84.3</v>
      </c>
      <c r="D109" s="185">
        <v>49.9</v>
      </c>
      <c r="E109" s="185">
        <v>4.8</v>
      </c>
      <c r="F109" s="185">
        <v>2.9</v>
      </c>
      <c r="G109" s="185">
        <v>0.5</v>
      </c>
      <c r="H109" s="185">
        <v>1.9</v>
      </c>
      <c r="I109" s="185">
        <v>38.700000000000003</v>
      </c>
      <c r="J109" s="185">
        <v>4.8</v>
      </c>
      <c r="K109" s="185">
        <v>8.6999999999999993</v>
      </c>
      <c r="L109" s="185">
        <v>9.9</v>
      </c>
      <c r="M109" s="185">
        <v>16.899999999999999</v>
      </c>
      <c r="N109" s="185">
        <v>3.9</v>
      </c>
      <c r="O109" s="185">
        <v>4.8</v>
      </c>
      <c r="P109" s="186">
        <v>0.5</v>
      </c>
    </row>
    <row r="110" spans="1:18" ht="13.5" customHeight="1" x14ac:dyDescent="0.2">
      <c r="A110" s="280" t="str">
        <f>'問2S（表）'!A85</f>
        <v>その他（n = 33 ）　</v>
      </c>
      <c r="B110" s="32">
        <v>33</v>
      </c>
      <c r="C110" s="29">
        <v>22</v>
      </c>
      <c r="D110" s="30">
        <v>23</v>
      </c>
      <c r="E110" s="30">
        <v>14</v>
      </c>
      <c r="F110" s="30">
        <v>0</v>
      </c>
      <c r="G110" s="30">
        <v>2</v>
      </c>
      <c r="H110" s="30">
        <v>3</v>
      </c>
      <c r="I110" s="30">
        <v>9</v>
      </c>
      <c r="J110" s="30">
        <v>1</v>
      </c>
      <c r="K110" s="30">
        <v>3</v>
      </c>
      <c r="L110" s="30">
        <v>2</v>
      </c>
      <c r="M110" s="30">
        <v>7</v>
      </c>
      <c r="N110" s="30">
        <v>3</v>
      </c>
      <c r="O110" s="30">
        <v>0</v>
      </c>
      <c r="P110" s="31">
        <v>0</v>
      </c>
      <c r="Q110" s="92">
        <f>SUM(C110:P110)</f>
        <v>89</v>
      </c>
      <c r="R110" t="str">
        <f>" その他（N = "&amp;TEXT(Q110,"#,###")&amp;" : n = "&amp;TEXT($B$110,"#,###")&amp;"）"</f>
        <v xml:space="preserve"> その他（N = 89 : n = 33）</v>
      </c>
    </row>
    <row r="111" spans="1:18" x14ac:dyDescent="0.2">
      <c r="A111" s="281"/>
      <c r="B111" s="18">
        <v>100</v>
      </c>
      <c r="C111" s="18">
        <v>66.7</v>
      </c>
      <c r="D111" s="185">
        <v>69.7</v>
      </c>
      <c r="E111" s="185">
        <v>42.4</v>
      </c>
      <c r="F111" s="185">
        <v>0</v>
      </c>
      <c r="G111" s="185">
        <v>6.1</v>
      </c>
      <c r="H111" s="185">
        <v>9.1</v>
      </c>
      <c r="I111" s="185">
        <v>27.3</v>
      </c>
      <c r="J111" s="185">
        <v>3</v>
      </c>
      <c r="K111" s="185">
        <v>9.1</v>
      </c>
      <c r="L111" s="185">
        <v>6.1</v>
      </c>
      <c r="M111" s="185">
        <v>21.2</v>
      </c>
      <c r="N111" s="185">
        <v>9.1</v>
      </c>
      <c r="O111" s="185">
        <v>0</v>
      </c>
      <c r="P111" s="186">
        <v>0</v>
      </c>
      <c r="Q111" s="92"/>
      <c r="R111" t="str">
        <f>" その他（N = "&amp;TEXT(Q153,"#,###")&amp;" : n = "&amp;TEXT($B$153,"#,###")&amp;"）"</f>
        <v xml:space="preserve"> その他（N = 224 : n = 95）</v>
      </c>
    </row>
    <row r="112" spans="1:18" s="171" customFormat="1" x14ac:dyDescent="0.2">
      <c r="A112" s="169"/>
      <c r="B112" s="170"/>
      <c r="C112" s="160">
        <f>_xlfn.RANK.EQ(C93,$C$93:$M$93,0)</f>
        <v>1</v>
      </c>
      <c r="D112" s="160">
        <f t="shared" ref="D112:M112" si="28">_xlfn.RANK.EQ(D93,$C$93:$M$93,0)</f>
        <v>2</v>
      </c>
      <c r="E112" s="160">
        <f t="shared" si="28"/>
        <v>4</v>
      </c>
      <c r="F112" s="160">
        <f t="shared" si="28"/>
        <v>11</v>
      </c>
      <c r="G112" s="160">
        <f t="shared" si="28"/>
        <v>10</v>
      </c>
      <c r="H112" s="160">
        <f t="shared" si="28"/>
        <v>5</v>
      </c>
      <c r="I112" s="160">
        <f t="shared" si="28"/>
        <v>3</v>
      </c>
      <c r="J112" s="160">
        <f t="shared" si="28"/>
        <v>9</v>
      </c>
      <c r="K112" s="160">
        <f t="shared" si="28"/>
        <v>8</v>
      </c>
      <c r="L112" s="160">
        <f t="shared" si="28"/>
        <v>7</v>
      </c>
      <c r="M112" s="160">
        <f t="shared" si="28"/>
        <v>5</v>
      </c>
      <c r="N112" s="25">
        <v>12</v>
      </c>
      <c r="O112" s="25">
        <v>13</v>
      </c>
      <c r="P112" s="25">
        <v>14</v>
      </c>
      <c r="Q112" s="173"/>
    </row>
    <row r="113" spans="1:16" x14ac:dyDescent="0.2">
      <c r="A113" s="24" t="s">
        <v>187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1:16" x14ac:dyDescent="0.2">
      <c r="A114" s="6" t="s">
        <v>4</v>
      </c>
      <c r="B114" s="4"/>
      <c r="C114" s="25">
        <v>1</v>
      </c>
      <c r="D114" s="25">
        <v>2</v>
      </c>
      <c r="E114" s="25">
        <v>3</v>
      </c>
      <c r="F114" s="25">
        <v>4</v>
      </c>
      <c r="G114" s="25">
        <v>5</v>
      </c>
      <c r="H114" s="25">
        <v>6</v>
      </c>
      <c r="I114" s="25">
        <v>7</v>
      </c>
      <c r="J114" s="25">
        <v>8</v>
      </c>
      <c r="K114" s="25">
        <v>9</v>
      </c>
      <c r="L114" s="25">
        <v>10</v>
      </c>
      <c r="M114" s="25">
        <v>11</v>
      </c>
      <c r="N114" s="25">
        <v>12</v>
      </c>
      <c r="O114" s="25">
        <v>13</v>
      </c>
      <c r="P114" s="25">
        <v>14</v>
      </c>
    </row>
    <row r="115" spans="1:16" ht="90" customHeight="1" x14ac:dyDescent="0.2">
      <c r="A115" s="10" t="str">
        <f>A91</f>
        <v>【職業別】</v>
      </c>
      <c r="B115" s="12" t="s">
        <v>156</v>
      </c>
      <c r="C115" s="48" t="s">
        <v>47</v>
      </c>
      <c r="D115" s="93" t="s">
        <v>48</v>
      </c>
      <c r="E115" s="49" t="s">
        <v>53</v>
      </c>
      <c r="F115" s="49" t="s">
        <v>49</v>
      </c>
      <c r="G115" s="49" t="s">
        <v>52</v>
      </c>
      <c r="H115" s="49" t="s">
        <v>201</v>
      </c>
      <c r="I115" s="49" t="s">
        <v>56</v>
      </c>
      <c r="J115" s="49" t="s">
        <v>55</v>
      </c>
      <c r="K115" s="49" t="s">
        <v>54</v>
      </c>
      <c r="L115" s="49" t="s">
        <v>51</v>
      </c>
      <c r="M115" s="49" t="s">
        <v>50</v>
      </c>
      <c r="N115" s="49" t="s">
        <v>57</v>
      </c>
      <c r="O115" s="50" t="s">
        <v>58</v>
      </c>
      <c r="P115" s="51" t="s">
        <v>0</v>
      </c>
    </row>
    <row r="116" spans="1:16" x14ac:dyDescent="0.2">
      <c r="A116" s="280" t="str">
        <f>A92</f>
        <v>全体（n = 1,699 ）　</v>
      </c>
      <c r="B116" s="101">
        <f>B92</f>
        <v>1699</v>
      </c>
      <c r="C116" s="109">
        <v>1142</v>
      </c>
      <c r="D116" s="110">
        <v>1049</v>
      </c>
      <c r="E116" s="110">
        <v>449</v>
      </c>
      <c r="F116" s="110">
        <v>392</v>
      </c>
      <c r="G116" s="110">
        <v>257</v>
      </c>
      <c r="H116" s="110">
        <v>257</v>
      </c>
      <c r="I116" s="110">
        <v>150</v>
      </c>
      <c r="J116" s="110">
        <v>115</v>
      </c>
      <c r="K116" s="110">
        <v>111</v>
      </c>
      <c r="L116" s="110">
        <v>60</v>
      </c>
      <c r="M116" s="111">
        <v>39</v>
      </c>
      <c r="N116" s="110">
        <v>77</v>
      </c>
      <c r="O116" s="111">
        <v>59</v>
      </c>
      <c r="P116" s="112">
        <v>17</v>
      </c>
    </row>
    <row r="117" spans="1:16" x14ac:dyDescent="0.2">
      <c r="A117" s="281"/>
      <c r="B117" s="102">
        <f t="shared" ref="B117:B135" si="29">B93</f>
        <v>100</v>
      </c>
      <c r="C117" s="113">
        <v>67.2</v>
      </c>
      <c r="D117" s="114">
        <v>61.7</v>
      </c>
      <c r="E117" s="114">
        <v>26.4</v>
      </c>
      <c r="F117" s="114">
        <v>23.1</v>
      </c>
      <c r="G117" s="114">
        <v>15.1</v>
      </c>
      <c r="H117" s="114">
        <v>15.1</v>
      </c>
      <c r="I117" s="114">
        <v>8.8000000000000007</v>
      </c>
      <c r="J117" s="114">
        <v>6.8</v>
      </c>
      <c r="K117" s="114">
        <v>6.5</v>
      </c>
      <c r="L117" s="114">
        <v>3.5</v>
      </c>
      <c r="M117" s="115">
        <v>2.2999999999999998</v>
      </c>
      <c r="N117" s="114">
        <v>4.5</v>
      </c>
      <c r="O117" s="115">
        <v>3.5</v>
      </c>
      <c r="P117" s="116">
        <v>1</v>
      </c>
    </row>
    <row r="118" spans="1:16" x14ac:dyDescent="0.2">
      <c r="A118" s="280" t="str">
        <f>A94</f>
        <v>自営業（n = 123 ）　</v>
      </c>
      <c r="B118" s="101">
        <f t="shared" si="29"/>
        <v>123</v>
      </c>
      <c r="C118" s="117">
        <v>84</v>
      </c>
      <c r="D118" s="118">
        <v>66</v>
      </c>
      <c r="E118" s="118">
        <v>27</v>
      </c>
      <c r="F118" s="118">
        <v>53</v>
      </c>
      <c r="G118" s="118">
        <v>11</v>
      </c>
      <c r="H118" s="118">
        <v>19</v>
      </c>
      <c r="I118" s="118">
        <v>5</v>
      </c>
      <c r="J118" s="118">
        <v>3</v>
      </c>
      <c r="K118" s="118">
        <v>10</v>
      </c>
      <c r="L118" s="118">
        <v>4</v>
      </c>
      <c r="M118" s="128">
        <v>1</v>
      </c>
      <c r="N118" s="118">
        <v>6</v>
      </c>
      <c r="O118" s="118">
        <v>4</v>
      </c>
      <c r="P118" s="119">
        <v>2</v>
      </c>
    </row>
    <row r="119" spans="1:16" x14ac:dyDescent="0.2">
      <c r="A119" s="281"/>
      <c r="B119" s="102">
        <f t="shared" si="29"/>
        <v>100</v>
      </c>
      <c r="C119" s="113">
        <v>68.3</v>
      </c>
      <c r="D119" s="114">
        <v>53.7</v>
      </c>
      <c r="E119" s="114">
        <v>22</v>
      </c>
      <c r="F119" s="114">
        <v>43.1</v>
      </c>
      <c r="G119" s="114">
        <v>8.9</v>
      </c>
      <c r="H119" s="114">
        <v>15.4</v>
      </c>
      <c r="I119" s="114">
        <v>4.0999999999999996</v>
      </c>
      <c r="J119" s="114">
        <v>2.4</v>
      </c>
      <c r="K119" s="114">
        <v>8.1</v>
      </c>
      <c r="L119" s="114">
        <v>3.3</v>
      </c>
      <c r="M119" s="115">
        <v>0.8</v>
      </c>
      <c r="N119" s="114">
        <v>4.9000000000000004</v>
      </c>
      <c r="O119" s="114">
        <v>3.3</v>
      </c>
      <c r="P119" s="116">
        <v>1.6</v>
      </c>
    </row>
    <row r="120" spans="1:16" x14ac:dyDescent="0.2">
      <c r="A120" s="280" t="str">
        <f>A96</f>
        <v>自由業(※1)（n = 24 ）　</v>
      </c>
      <c r="B120" s="101">
        <f t="shared" si="29"/>
        <v>24</v>
      </c>
      <c r="C120" s="117">
        <v>16</v>
      </c>
      <c r="D120" s="118">
        <v>13</v>
      </c>
      <c r="E120" s="118">
        <v>11</v>
      </c>
      <c r="F120" s="118">
        <v>5</v>
      </c>
      <c r="G120" s="118">
        <v>7</v>
      </c>
      <c r="H120" s="118">
        <v>4</v>
      </c>
      <c r="I120" s="118">
        <v>1</v>
      </c>
      <c r="J120" s="118">
        <v>1</v>
      </c>
      <c r="K120" s="118">
        <v>2</v>
      </c>
      <c r="L120" s="118">
        <v>0</v>
      </c>
      <c r="M120" s="128">
        <v>0</v>
      </c>
      <c r="N120" s="118">
        <v>0</v>
      </c>
      <c r="O120" s="118">
        <v>0</v>
      </c>
      <c r="P120" s="119">
        <v>0</v>
      </c>
    </row>
    <row r="121" spans="1:16" x14ac:dyDescent="0.2">
      <c r="A121" s="281"/>
      <c r="B121" s="102">
        <f t="shared" si="29"/>
        <v>100</v>
      </c>
      <c r="C121" s="113">
        <v>66.7</v>
      </c>
      <c r="D121" s="114">
        <v>54.2</v>
      </c>
      <c r="E121" s="114">
        <v>45.8</v>
      </c>
      <c r="F121" s="114">
        <v>20.8</v>
      </c>
      <c r="G121" s="114">
        <v>29.2</v>
      </c>
      <c r="H121" s="114">
        <v>16.7</v>
      </c>
      <c r="I121" s="114">
        <v>4.2</v>
      </c>
      <c r="J121" s="114">
        <v>4.2</v>
      </c>
      <c r="K121" s="114">
        <v>8.3000000000000007</v>
      </c>
      <c r="L121" s="114">
        <v>0</v>
      </c>
      <c r="M121" s="115">
        <v>0</v>
      </c>
      <c r="N121" s="114">
        <v>0</v>
      </c>
      <c r="O121" s="114">
        <v>0</v>
      </c>
      <c r="P121" s="116">
        <v>0</v>
      </c>
    </row>
    <row r="122" spans="1:16" x14ac:dyDescent="0.2">
      <c r="A122" s="280" t="str">
        <f>A98</f>
        <v>会社・団体役員（n = 161 ）　</v>
      </c>
      <c r="B122" s="101">
        <f t="shared" si="29"/>
        <v>161</v>
      </c>
      <c r="C122" s="117">
        <v>91</v>
      </c>
      <c r="D122" s="118">
        <v>101</v>
      </c>
      <c r="E122" s="118">
        <v>36</v>
      </c>
      <c r="F122" s="118">
        <v>50</v>
      </c>
      <c r="G122" s="118">
        <v>38</v>
      </c>
      <c r="H122" s="118">
        <v>24</v>
      </c>
      <c r="I122" s="118">
        <v>10</v>
      </c>
      <c r="J122" s="118">
        <v>13</v>
      </c>
      <c r="K122" s="118">
        <v>13</v>
      </c>
      <c r="L122" s="118">
        <v>11</v>
      </c>
      <c r="M122" s="128">
        <v>1</v>
      </c>
      <c r="N122" s="118">
        <v>8</v>
      </c>
      <c r="O122" s="118">
        <v>6</v>
      </c>
      <c r="P122" s="119">
        <v>0</v>
      </c>
    </row>
    <row r="123" spans="1:16" x14ac:dyDescent="0.2">
      <c r="A123" s="281"/>
      <c r="B123" s="102">
        <f t="shared" si="29"/>
        <v>100</v>
      </c>
      <c r="C123" s="113">
        <v>56.5</v>
      </c>
      <c r="D123" s="114">
        <v>62.7</v>
      </c>
      <c r="E123" s="114">
        <v>22.4</v>
      </c>
      <c r="F123" s="114">
        <v>31.1</v>
      </c>
      <c r="G123" s="114">
        <v>23.6</v>
      </c>
      <c r="H123" s="114">
        <v>14.9</v>
      </c>
      <c r="I123" s="114">
        <v>6.2</v>
      </c>
      <c r="J123" s="114">
        <v>8.1</v>
      </c>
      <c r="K123" s="114">
        <v>8.1</v>
      </c>
      <c r="L123" s="114">
        <v>6.8</v>
      </c>
      <c r="M123" s="115">
        <v>0.6</v>
      </c>
      <c r="N123" s="114">
        <v>5</v>
      </c>
      <c r="O123" s="114">
        <v>3.7</v>
      </c>
      <c r="P123" s="116">
        <v>0</v>
      </c>
    </row>
    <row r="124" spans="1:16" x14ac:dyDescent="0.2">
      <c r="A124" s="284" t="str">
        <f>A100</f>
        <v>正規の従業員・職員（n = 403 ）　</v>
      </c>
      <c r="B124" s="101">
        <f t="shared" si="29"/>
        <v>403</v>
      </c>
      <c r="C124" s="117">
        <v>220</v>
      </c>
      <c r="D124" s="118">
        <v>285</v>
      </c>
      <c r="E124" s="118">
        <v>69</v>
      </c>
      <c r="F124" s="118">
        <v>151</v>
      </c>
      <c r="G124" s="118">
        <v>101</v>
      </c>
      <c r="H124" s="118">
        <v>55</v>
      </c>
      <c r="I124" s="118">
        <v>44</v>
      </c>
      <c r="J124" s="118">
        <v>28</v>
      </c>
      <c r="K124" s="118">
        <v>26</v>
      </c>
      <c r="L124" s="118">
        <v>30</v>
      </c>
      <c r="M124" s="128">
        <v>1</v>
      </c>
      <c r="N124" s="118">
        <v>20</v>
      </c>
      <c r="O124" s="118">
        <v>10</v>
      </c>
      <c r="P124" s="119">
        <v>3</v>
      </c>
    </row>
    <row r="125" spans="1:16" x14ac:dyDescent="0.2">
      <c r="A125" s="285"/>
      <c r="B125" s="102">
        <f t="shared" si="29"/>
        <v>100</v>
      </c>
      <c r="C125" s="113">
        <v>54.6</v>
      </c>
      <c r="D125" s="114">
        <v>70.7</v>
      </c>
      <c r="E125" s="114">
        <v>17.100000000000001</v>
      </c>
      <c r="F125" s="114">
        <v>37.5</v>
      </c>
      <c r="G125" s="114">
        <v>25.1</v>
      </c>
      <c r="H125" s="114">
        <v>13.6</v>
      </c>
      <c r="I125" s="114">
        <v>10.9</v>
      </c>
      <c r="J125" s="114">
        <v>6.9</v>
      </c>
      <c r="K125" s="114">
        <v>6.5</v>
      </c>
      <c r="L125" s="114">
        <v>7.4</v>
      </c>
      <c r="M125" s="115">
        <v>0.2</v>
      </c>
      <c r="N125" s="114">
        <v>5</v>
      </c>
      <c r="O125" s="114">
        <v>2.5</v>
      </c>
      <c r="P125" s="116">
        <v>0.7</v>
      </c>
    </row>
    <row r="126" spans="1:16" x14ac:dyDescent="0.2">
      <c r="A126" s="282" t="str">
        <f>A102</f>
        <v>パートタイム・アルバイト・派遣（n = 310 ）　</v>
      </c>
      <c r="B126" s="101">
        <f t="shared" si="29"/>
        <v>310</v>
      </c>
      <c r="C126" s="117">
        <v>205</v>
      </c>
      <c r="D126" s="118">
        <v>241</v>
      </c>
      <c r="E126" s="118">
        <v>75</v>
      </c>
      <c r="F126" s="118">
        <v>82</v>
      </c>
      <c r="G126" s="118">
        <v>70</v>
      </c>
      <c r="H126" s="118">
        <v>37</v>
      </c>
      <c r="I126" s="118">
        <v>27</v>
      </c>
      <c r="J126" s="118">
        <v>17</v>
      </c>
      <c r="K126" s="118">
        <v>21</v>
      </c>
      <c r="L126" s="118">
        <v>5</v>
      </c>
      <c r="M126" s="128">
        <v>6</v>
      </c>
      <c r="N126" s="118">
        <v>12</v>
      </c>
      <c r="O126" s="118">
        <v>2</v>
      </c>
      <c r="P126" s="119">
        <v>5</v>
      </c>
    </row>
    <row r="127" spans="1:16" x14ac:dyDescent="0.2">
      <c r="A127" s="283"/>
      <c r="B127" s="102">
        <f t="shared" si="29"/>
        <v>100</v>
      </c>
      <c r="C127" s="113">
        <v>66.099999999999994</v>
      </c>
      <c r="D127" s="114">
        <v>77.7</v>
      </c>
      <c r="E127" s="114">
        <v>24.2</v>
      </c>
      <c r="F127" s="114">
        <v>26.5</v>
      </c>
      <c r="G127" s="114">
        <v>22.6</v>
      </c>
      <c r="H127" s="114">
        <v>11.9</v>
      </c>
      <c r="I127" s="114">
        <v>8.6999999999999993</v>
      </c>
      <c r="J127" s="114">
        <v>5.5</v>
      </c>
      <c r="K127" s="114">
        <v>6.8</v>
      </c>
      <c r="L127" s="114">
        <v>1.6</v>
      </c>
      <c r="M127" s="115">
        <v>1.9</v>
      </c>
      <c r="N127" s="114">
        <v>3.9</v>
      </c>
      <c r="O127" s="114">
        <v>0.6</v>
      </c>
      <c r="P127" s="116">
        <v>1.6</v>
      </c>
    </row>
    <row r="128" spans="1:16" x14ac:dyDescent="0.2">
      <c r="A128" s="280" t="str">
        <f>A104</f>
        <v>学生（n = 38 ）　</v>
      </c>
      <c r="B128" s="101">
        <f t="shared" si="29"/>
        <v>38</v>
      </c>
      <c r="C128" s="117">
        <v>5</v>
      </c>
      <c r="D128" s="118">
        <v>18</v>
      </c>
      <c r="E128" s="118">
        <v>1</v>
      </c>
      <c r="F128" s="118">
        <v>7</v>
      </c>
      <c r="G128" s="118">
        <v>1</v>
      </c>
      <c r="H128" s="118">
        <v>5</v>
      </c>
      <c r="I128" s="118">
        <v>2</v>
      </c>
      <c r="J128" s="118">
        <v>1</v>
      </c>
      <c r="K128" s="118">
        <v>3</v>
      </c>
      <c r="L128" s="118">
        <v>4</v>
      </c>
      <c r="M128" s="128">
        <v>16</v>
      </c>
      <c r="N128" s="118">
        <v>2</v>
      </c>
      <c r="O128" s="118">
        <v>10</v>
      </c>
      <c r="P128" s="119">
        <v>0</v>
      </c>
    </row>
    <row r="129" spans="1:31" x14ac:dyDescent="0.2">
      <c r="A129" s="281"/>
      <c r="B129" s="102">
        <f t="shared" si="29"/>
        <v>100</v>
      </c>
      <c r="C129" s="113">
        <v>13.2</v>
      </c>
      <c r="D129" s="114">
        <v>47.4</v>
      </c>
      <c r="E129" s="114">
        <v>2.6</v>
      </c>
      <c r="F129" s="114">
        <v>18.399999999999999</v>
      </c>
      <c r="G129" s="114">
        <v>2.6</v>
      </c>
      <c r="H129" s="114">
        <v>13.2</v>
      </c>
      <c r="I129" s="114">
        <v>5.3</v>
      </c>
      <c r="J129" s="114">
        <v>2.6</v>
      </c>
      <c r="K129" s="114">
        <v>7.9</v>
      </c>
      <c r="L129" s="114">
        <v>10.5</v>
      </c>
      <c r="M129" s="115">
        <v>42.1</v>
      </c>
      <c r="N129" s="114">
        <v>5.3</v>
      </c>
      <c r="O129" s="114">
        <v>26.3</v>
      </c>
      <c r="P129" s="116">
        <v>0</v>
      </c>
    </row>
    <row r="130" spans="1:31" x14ac:dyDescent="0.2">
      <c r="A130" s="280" t="str">
        <f>A106</f>
        <v>家事従事（n = 165 ）　</v>
      </c>
      <c r="B130" s="101">
        <f t="shared" si="29"/>
        <v>165</v>
      </c>
      <c r="C130" s="117">
        <v>130</v>
      </c>
      <c r="D130" s="118">
        <v>75</v>
      </c>
      <c r="E130" s="118">
        <v>51</v>
      </c>
      <c r="F130" s="118">
        <v>7</v>
      </c>
      <c r="G130" s="118">
        <v>16</v>
      </c>
      <c r="H130" s="118">
        <v>28</v>
      </c>
      <c r="I130" s="118">
        <v>16</v>
      </c>
      <c r="J130" s="118">
        <v>10</v>
      </c>
      <c r="K130" s="118">
        <v>15</v>
      </c>
      <c r="L130" s="118">
        <v>2</v>
      </c>
      <c r="M130" s="128">
        <v>2</v>
      </c>
      <c r="N130" s="118">
        <v>9</v>
      </c>
      <c r="O130" s="118">
        <v>7</v>
      </c>
      <c r="P130" s="119">
        <v>4</v>
      </c>
    </row>
    <row r="131" spans="1:31" x14ac:dyDescent="0.2">
      <c r="A131" s="281"/>
      <c r="B131" s="102">
        <f t="shared" si="29"/>
        <v>100</v>
      </c>
      <c r="C131" s="113">
        <v>78.8</v>
      </c>
      <c r="D131" s="114">
        <v>45.5</v>
      </c>
      <c r="E131" s="114">
        <v>30.9</v>
      </c>
      <c r="F131" s="114">
        <v>4.2</v>
      </c>
      <c r="G131" s="114">
        <v>9.6999999999999993</v>
      </c>
      <c r="H131" s="114">
        <v>17</v>
      </c>
      <c r="I131" s="114">
        <v>9.6999999999999993</v>
      </c>
      <c r="J131" s="114">
        <v>6.1</v>
      </c>
      <c r="K131" s="114">
        <v>9.1</v>
      </c>
      <c r="L131" s="114">
        <v>1.2</v>
      </c>
      <c r="M131" s="115">
        <v>1.2</v>
      </c>
      <c r="N131" s="114">
        <v>5.5</v>
      </c>
      <c r="O131" s="114">
        <v>4.2</v>
      </c>
      <c r="P131" s="116">
        <v>2.4</v>
      </c>
    </row>
    <row r="132" spans="1:31" x14ac:dyDescent="0.2">
      <c r="A132" s="280" t="str">
        <f>A108</f>
        <v>無職（n = 413 ）　</v>
      </c>
      <c r="B132" s="101">
        <f t="shared" si="29"/>
        <v>413</v>
      </c>
      <c r="C132" s="117">
        <v>348</v>
      </c>
      <c r="D132" s="118">
        <v>206</v>
      </c>
      <c r="E132" s="118">
        <v>160</v>
      </c>
      <c r="F132" s="118">
        <v>20</v>
      </c>
      <c r="G132" s="118">
        <v>8</v>
      </c>
      <c r="H132" s="118">
        <v>70</v>
      </c>
      <c r="I132" s="118">
        <v>41</v>
      </c>
      <c r="J132" s="118">
        <v>36</v>
      </c>
      <c r="K132" s="118">
        <v>20</v>
      </c>
      <c r="L132" s="118">
        <v>2</v>
      </c>
      <c r="M132" s="128">
        <v>12</v>
      </c>
      <c r="N132" s="118">
        <v>16</v>
      </c>
      <c r="O132" s="118">
        <v>20</v>
      </c>
      <c r="P132" s="119">
        <v>2</v>
      </c>
    </row>
    <row r="133" spans="1:31" x14ac:dyDescent="0.2">
      <c r="A133" s="281"/>
      <c r="B133" s="102">
        <f t="shared" si="29"/>
        <v>100</v>
      </c>
      <c r="C133" s="113">
        <v>84.3</v>
      </c>
      <c r="D133" s="114">
        <v>49.9</v>
      </c>
      <c r="E133" s="114">
        <v>38.700000000000003</v>
      </c>
      <c r="F133" s="114">
        <v>4.8</v>
      </c>
      <c r="G133" s="114">
        <v>1.9</v>
      </c>
      <c r="H133" s="114">
        <v>16.899999999999999</v>
      </c>
      <c r="I133" s="114">
        <v>9.9</v>
      </c>
      <c r="J133" s="114">
        <v>8.6999999999999993</v>
      </c>
      <c r="K133" s="114">
        <v>4.8</v>
      </c>
      <c r="L133" s="114">
        <v>0.5</v>
      </c>
      <c r="M133" s="115">
        <v>2.9</v>
      </c>
      <c r="N133" s="114">
        <v>3.9</v>
      </c>
      <c r="O133" s="114">
        <v>4.8</v>
      </c>
      <c r="P133" s="116">
        <v>0.5</v>
      </c>
    </row>
    <row r="134" spans="1:31" x14ac:dyDescent="0.2">
      <c r="A134" s="280" t="str">
        <f>A110</f>
        <v>その他（n = 33 ）　</v>
      </c>
      <c r="B134" s="101">
        <f t="shared" si="29"/>
        <v>33</v>
      </c>
      <c r="C134" s="117">
        <v>22</v>
      </c>
      <c r="D134" s="118">
        <v>23</v>
      </c>
      <c r="E134" s="118">
        <v>9</v>
      </c>
      <c r="F134" s="118">
        <v>14</v>
      </c>
      <c r="G134" s="118">
        <v>3</v>
      </c>
      <c r="H134" s="118">
        <v>7</v>
      </c>
      <c r="I134" s="118">
        <v>2</v>
      </c>
      <c r="J134" s="118">
        <v>3</v>
      </c>
      <c r="K134" s="118">
        <v>1</v>
      </c>
      <c r="L134" s="118">
        <v>2</v>
      </c>
      <c r="M134" s="128">
        <v>0</v>
      </c>
      <c r="N134" s="118">
        <v>3</v>
      </c>
      <c r="O134" s="118">
        <v>0</v>
      </c>
      <c r="P134" s="119">
        <v>0</v>
      </c>
    </row>
    <row r="135" spans="1:31" ht="12.75" customHeight="1" x14ac:dyDescent="0.2">
      <c r="A135" s="281"/>
      <c r="B135" s="102">
        <f t="shared" si="29"/>
        <v>100</v>
      </c>
      <c r="C135" s="113">
        <v>66.7</v>
      </c>
      <c r="D135" s="114">
        <v>69.7</v>
      </c>
      <c r="E135" s="114">
        <v>27.3</v>
      </c>
      <c r="F135" s="114">
        <v>42.4</v>
      </c>
      <c r="G135" s="114">
        <v>9.1</v>
      </c>
      <c r="H135" s="114">
        <v>21.2</v>
      </c>
      <c r="I135" s="114">
        <v>6.1</v>
      </c>
      <c r="J135" s="114">
        <v>9.1</v>
      </c>
      <c r="K135" s="114">
        <v>3</v>
      </c>
      <c r="L135" s="114">
        <v>6.1</v>
      </c>
      <c r="M135" s="115">
        <v>0</v>
      </c>
      <c r="N135" s="114">
        <v>9.1</v>
      </c>
      <c r="O135" s="114">
        <v>0</v>
      </c>
      <c r="P135" s="116">
        <v>0</v>
      </c>
    </row>
    <row r="136" spans="1:31" ht="12.75" customHeight="1" x14ac:dyDescent="0.2"/>
    <row r="137" spans="1:31" ht="12.75" customHeight="1" x14ac:dyDescent="0.2">
      <c r="A137" s="34" t="s">
        <v>61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R137" s="38"/>
      <c r="S137" s="25">
        <v>1</v>
      </c>
      <c r="T137" s="25">
        <v>2</v>
      </c>
      <c r="U137" s="25">
        <v>3</v>
      </c>
      <c r="V137" s="25">
        <v>4</v>
      </c>
      <c r="W137" s="25">
        <v>5</v>
      </c>
      <c r="X137" s="25">
        <v>6</v>
      </c>
      <c r="Y137" s="25">
        <v>7</v>
      </c>
      <c r="Z137" s="25">
        <v>8</v>
      </c>
      <c r="AA137" s="25">
        <v>9</v>
      </c>
      <c r="AB137" s="25">
        <v>10</v>
      </c>
      <c r="AC137" s="25">
        <v>11</v>
      </c>
      <c r="AD137" s="25">
        <v>12</v>
      </c>
      <c r="AE137" s="25">
        <v>13</v>
      </c>
    </row>
    <row r="138" spans="1:31" ht="68.25" customHeight="1" x14ac:dyDescent="0.2">
      <c r="A138" s="10" t="str">
        <f>A115</f>
        <v>【職業別】</v>
      </c>
      <c r="B138" s="47" t="str">
        <f>B115</f>
        <v>調査数</v>
      </c>
      <c r="C138" s="48" t="str">
        <f t="shared" ref="C138:O142" si="30">C115</f>
        <v>健康・体力</v>
      </c>
      <c r="D138" s="49" t="str">
        <f t="shared" si="30"/>
        <v>収入・貯蓄</v>
      </c>
      <c r="E138" s="49" t="str">
        <f t="shared" si="30"/>
        <v>介護</v>
      </c>
      <c r="F138" s="49" t="str">
        <f t="shared" si="30"/>
        <v>仕事</v>
      </c>
      <c r="G138" s="49" t="str">
        <f t="shared" si="30"/>
        <v>子育て・子どもの教育</v>
      </c>
      <c r="H138" s="49" t="str">
        <f>H115</f>
        <v>地域の住環境（上下水道、公園、
　　　　道路、公共交通機関など）</v>
      </c>
      <c r="I138" s="49" t="str">
        <f t="shared" si="30"/>
        <v>住宅</v>
      </c>
      <c r="J138" s="49" t="str">
        <f t="shared" si="30"/>
        <v>地域での人間関係</v>
      </c>
      <c r="K138" s="49" t="str">
        <f t="shared" si="30"/>
        <v>家庭での人間関係</v>
      </c>
      <c r="L138" s="49" t="str">
        <f t="shared" si="30"/>
        <v>結婚</v>
      </c>
      <c r="M138" s="49" t="str">
        <f t="shared" si="30"/>
        <v>就職</v>
      </c>
      <c r="N138" s="50" t="s">
        <v>57</v>
      </c>
      <c r="O138" s="50" t="s">
        <v>58</v>
      </c>
      <c r="P138" s="51" t="s">
        <v>0</v>
      </c>
      <c r="Q138" s="187" t="s">
        <v>32</v>
      </c>
      <c r="R138" s="10" t="str">
        <f>A138</f>
        <v>【職業別】</v>
      </c>
      <c r="S138" s="48" t="str">
        <f>C138</f>
        <v>健康・体力</v>
      </c>
      <c r="T138" s="49" t="str">
        <f t="shared" ref="T138:AE138" si="31">D138</f>
        <v>収入・貯蓄</v>
      </c>
      <c r="U138" s="49" t="str">
        <f t="shared" si="31"/>
        <v>介護</v>
      </c>
      <c r="V138" s="49" t="str">
        <f t="shared" si="31"/>
        <v>仕事</v>
      </c>
      <c r="W138" s="49" t="str">
        <f t="shared" si="31"/>
        <v>子育て・子どもの教育</v>
      </c>
      <c r="X138" s="50" t="str">
        <f t="shared" si="31"/>
        <v>地域の住環境（上下水道、公園、
　　　　道路、公共交通機関など）</v>
      </c>
      <c r="Y138" s="94" t="str">
        <f t="shared" si="31"/>
        <v>住宅</v>
      </c>
      <c r="Z138" s="93" t="str">
        <f t="shared" si="31"/>
        <v>地域での人間関係</v>
      </c>
      <c r="AA138" s="49" t="str">
        <f t="shared" si="31"/>
        <v>家庭での人間関係</v>
      </c>
      <c r="AB138" s="49" t="str">
        <f t="shared" si="31"/>
        <v>結婚</v>
      </c>
      <c r="AC138" s="49" t="str">
        <f t="shared" si="31"/>
        <v>就職</v>
      </c>
      <c r="AD138" s="50" t="str">
        <f t="shared" si="31"/>
        <v>その他</v>
      </c>
      <c r="AE138" s="51" t="str">
        <f t="shared" si="31"/>
        <v>特にない</v>
      </c>
    </row>
    <row r="139" spans="1:31" ht="12.75" customHeight="1" x14ac:dyDescent="0.2">
      <c r="A139" s="270" t="str">
        <f>'問2S（表）'!J67</f>
        <v>全体（n = 1,699 ）　</v>
      </c>
      <c r="B139" s="101">
        <f>B116</f>
        <v>1699</v>
      </c>
      <c r="C139" s="117">
        <f>C116</f>
        <v>1142</v>
      </c>
      <c r="D139" s="118">
        <f t="shared" si="30"/>
        <v>1049</v>
      </c>
      <c r="E139" s="118">
        <f t="shared" si="30"/>
        <v>449</v>
      </c>
      <c r="F139" s="118">
        <f t="shared" si="30"/>
        <v>392</v>
      </c>
      <c r="G139" s="118">
        <f t="shared" si="30"/>
        <v>257</v>
      </c>
      <c r="H139" s="118">
        <f t="shared" si="30"/>
        <v>257</v>
      </c>
      <c r="I139" s="118">
        <f t="shared" si="30"/>
        <v>150</v>
      </c>
      <c r="J139" s="118">
        <f t="shared" si="30"/>
        <v>115</v>
      </c>
      <c r="K139" s="118">
        <f t="shared" si="30"/>
        <v>111</v>
      </c>
      <c r="L139" s="118">
        <f t="shared" si="30"/>
        <v>60</v>
      </c>
      <c r="M139" s="118">
        <f t="shared" si="30"/>
        <v>39</v>
      </c>
      <c r="N139" s="118">
        <f t="shared" si="30"/>
        <v>77</v>
      </c>
      <c r="O139" s="128">
        <f t="shared" si="30"/>
        <v>59</v>
      </c>
      <c r="P139" s="119"/>
      <c r="Q139" s="92">
        <f>SUM($C139:P139)</f>
        <v>4157</v>
      </c>
      <c r="R139" s="81" t="str">
        <f>A141</f>
        <v>自営業（n = 123 ）　</v>
      </c>
      <c r="S139" s="72">
        <f>C142</f>
        <v>68.3</v>
      </c>
      <c r="T139" s="73">
        <f t="shared" ref="T139:AE139" si="32">D142</f>
        <v>53.7</v>
      </c>
      <c r="U139" s="73">
        <f t="shared" si="32"/>
        <v>22</v>
      </c>
      <c r="V139" s="73">
        <f t="shared" si="32"/>
        <v>43.1</v>
      </c>
      <c r="W139" s="73">
        <f t="shared" si="32"/>
        <v>8.9</v>
      </c>
      <c r="X139" s="74">
        <f t="shared" si="32"/>
        <v>15.4</v>
      </c>
      <c r="Y139" s="96">
        <f t="shared" si="32"/>
        <v>4.0999999999999996</v>
      </c>
      <c r="Z139" s="145">
        <f t="shared" si="32"/>
        <v>2.4</v>
      </c>
      <c r="AA139" s="73">
        <f t="shared" si="32"/>
        <v>8.1</v>
      </c>
      <c r="AB139" s="73">
        <f t="shared" si="32"/>
        <v>3.3</v>
      </c>
      <c r="AC139" s="73">
        <f t="shared" si="32"/>
        <v>0.8</v>
      </c>
      <c r="AD139" s="74">
        <f t="shared" si="32"/>
        <v>4.9000000000000004</v>
      </c>
      <c r="AE139" s="75">
        <f t="shared" si="32"/>
        <v>3.3</v>
      </c>
    </row>
    <row r="140" spans="1:31" ht="13.5" customHeight="1" x14ac:dyDescent="0.2">
      <c r="A140" s="271"/>
      <c r="B140" s="102">
        <f t="shared" ref="B140:B142" si="33">B117</f>
        <v>100</v>
      </c>
      <c r="C140" s="113">
        <f t="shared" ref="C140:D142" si="34">C117</f>
        <v>67.2</v>
      </c>
      <c r="D140" s="114">
        <f t="shared" si="34"/>
        <v>61.7</v>
      </c>
      <c r="E140" s="114">
        <f t="shared" si="30"/>
        <v>26.4</v>
      </c>
      <c r="F140" s="114">
        <f t="shared" si="30"/>
        <v>23.1</v>
      </c>
      <c r="G140" s="114">
        <f t="shared" si="30"/>
        <v>15.1</v>
      </c>
      <c r="H140" s="114">
        <f t="shared" si="30"/>
        <v>15.1</v>
      </c>
      <c r="I140" s="114">
        <f t="shared" si="30"/>
        <v>8.8000000000000007</v>
      </c>
      <c r="J140" s="114">
        <f t="shared" si="30"/>
        <v>6.8</v>
      </c>
      <c r="K140" s="114">
        <f t="shared" si="30"/>
        <v>6.5</v>
      </c>
      <c r="L140" s="114">
        <f t="shared" si="30"/>
        <v>3.5</v>
      </c>
      <c r="M140" s="114">
        <f t="shared" si="30"/>
        <v>2.2999999999999998</v>
      </c>
      <c r="N140" s="114">
        <f t="shared" si="30"/>
        <v>4.5</v>
      </c>
      <c r="O140" s="115">
        <f t="shared" si="30"/>
        <v>3.5</v>
      </c>
      <c r="P140" s="116"/>
      <c r="Q140" s="92"/>
      <c r="R140" s="83" t="str">
        <f>A143</f>
        <v>会社・団体役員（n = 161 ）　</v>
      </c>
      <c r="S140" s="76">
        <f>C144</f>
        <v>56.5</v>
      </c>
      <c r="T140" s="77">
        <f t="shared" ref="T140:AE140" si="35">D144</f>
        <v>62.7</v>
      </c>
      <c r="U140" s="77">
        <f t="shared" si="35"/>
        <v>22.4</v>
      </c>
      <c r="V140" s="77">
        <f t="shared" si="35"/>
        <v>31.1</v>
      </c>
      <c r="W140" s="77">
        <f t="shared" si="35"/>
        <v>23.6</v>
      </c>
      <c r="X140" s="78">
        <f t="shared" si="35"/>
        <v>14.9</v>
      </c>
      <c r="Y140" s="97">
        <f t="shared" si="35"/>
        <v>6.2</v>
      </c>
      <c r="Z140" s="146">
        <f t="shared" si="35"/>
        <v>8.1</v>
      </c>
      <c r="AA140" s="77">
        <f t="shared" si="35"/>
        <v>8.1</v>
      </c>
      <c r="AB140" s="77">
        <f t="shared" si="35"/>
        <v>6.8</v>
      </c>
      <c r="AC140" s="77">
        <f t="shared" si="35"/>
        <v>0.6</v>
      </c>
      <c r="AD140" s="78">
        <f t="shared" si="35"/>
        <v>5</v>
      </c>
      <c r="AE140" s="79">
        <f t="shared" si="35"/>
        <v>3.7</v>
      </c>
    </row>
    <row r="141" spans="1:31" ht="13.5" customHeight="1" x14ac:dyDescent="0.2">
      <c r="A141" s="270" t="str">
        <f>'問2S（表）'!J69</f>
        <v>自営業（n = 123 ）　</v>
      </c>
      <c r="B141" s="101">
        <f t="shared" si="33"/>
        <v>123</v>
      </c>
      <c r="C141" s="117">
        <f t="shared" si="34"/>
        <v>84</v>
      </c>
      <c r="D141" s="118">
        <f t="shared" si="34"/>
        <v>66</v>
      </c>
      <c r="E141" s="118">
        <f t="shared" si="30"/>
        <v>27</v>
      </c>
      <c r="F141" s="118">
        <f t="shared" si="30"/>
        <v>53</v>
      </c>
      <c r="G141" s="118">
        <f t="shared" si="30"/>
        <v>11</v>
      </c>
      <c r="H141" s="118">
        <f t="shared" si="30"/>
        <v>19</v>
      </c>
      <c r="I141" s="118">
        <f t="shared" si="30"/>
        <v>5</v>
      </c>
      <c r="J141" s="118">
        <f t="shared" si="30"/>
        <v>3</v>
      </c>
      <c r="K141" s="118">
        <f t="shared" si="30"/>
        <v>10</v>
      </c>
      <c r="L141" s="118">
        <f t="shared" si="30"/>
        <v>4</v>
      </c>
      <c r="M141" s="118">
        <f t="shared" si="30"/>
        <v>1</v>
      </c>
      <c r="N141" s="118">
        <f t="shared" si="30"/>
        <v>6</v>
      </c>
      <c r="O141" s="128">
        <f t="shared" si="30"/>
        <v>4</v>
      </c>
      <c r="P141" s="119"/>
      <c r="Q141" s="92">
        <f>SUM($C141:P141)</f>
        <v>293</v>
      </c>
      <c r="R141" s="83" t="str">
        <f>A145</f>
        <v>正規の従業員・職員（n = 403 ）　</v>
      </c>
      <c r="S141" s="76">
        <f>C146</f>
        <v>54.6</v>
      </c>
      <c r="T141" s="77">
        <f t="shared" ref="T141:AE141" si="36">D146</f>
        <v>70.7</v>
      </c>
      <c r="U141" s="77">
        <f t="shared" si="36"/>
        <v>17.100000000000001</v>
      </c>
      <c r="V141" s="77">
        <f t="shared" si="36"/>
        <v>37.5</v>
      </c>
      <c r="W141" s="77">
        <f t="shared" si="36"/>
        <v>25.1</v>
      </c>
      <c r="X141" s="78">
        <f t="shared" si="36"/>
        <v>13.6</v>
      </c>
      <c r="Y141" s="97">
        <f t="shared" si="36"/>
        <v>10.9</v>
      </c>
      <c r="Z141" s="146">
        <f t="shared" si="36"/>
        <v>6.9</v>
      </c>
      <c r="AA141" s="77">
        <f t="shared" si="36"/>
        <v>6.5</v>
      </c>
      <c r="AB141" s="77">
        <f t="shared" si="36"/>
        <v>7.4</v>
      </c>
      <c r="AC141" s="77">
        <f t="shared" si="36"/>
        <v>0.2</v>
      </c>
      <c r="AD141" s="78">
        <f t="shared" si="36"/>
        <v>5</v>
      </c>
      <c r="AE141" s="79">
        <f t="shared" si="36"/>
        <v>2.5</v>
      </c>
    </row>
    <row r="142" spans="1:31" ht="13.5" customHeight="1" x14ac:dyDescent="0.2">
      <c r="A142" s="271"/>
      <c r="B142" s="102">
        <f t="shared" si="33"/>
        <v>100</v>
      </c>
      <c r="C142" s="113">
        <f t="shared" si="34"/>
        <v>68.3</v>
      </c>
      <c r="D142" s="114">
        <f t="shared" si="34"/>
        <v>53.7</v>
      </c>
      <c r="E142" s="114">
        <f t="shared" si="30"/>
        <v>22</v>
      </c>
      <c r="F142" s="114">
        <f t="shared" si="30"/>
        <v>43.1</v>
      </c>
      <c r="G142" s="114">
        <f t="shared" si="30"/>
        <v>8.9</v>
      </c>
      <c r="H142" s="114">
        <f t="shared" si="30"/>
        <v>15.4</v>
      </c>
      <c r="I142" s="114">
        <f t="shared" si="30"/>
        <v>4.0999999999999996</v>
      </c>
      <c r="J142" s="114">
        <f t="shared" si="30"/>
        <v>2.4</v>
      </c>
      <c r="K142" s="114">
        <f t="shared" si="30"/>
        <v>8.1</v>
      </c>
      <c r="L142" s="114">
        <f t="shared" si="30"/>
        <v>3.3</v>
      </c>
      <c r="M142" s="114">
        <f t="shared" si="30"/>
        <v>0.8</v>
      </c>
      <c r="N142" s="114">
        <f t="shared" si="30"/>
        <v>4.9000000000000004</v>
      </c>
      <c r="O142" s="115">
        <f t="shared" si="30"/>
        <v>3.3</v>
      </c>
      <c r="P142" s="116"/>
      <c r="Q142" s="92"/>
      <c r="R142" s="83" t="str">
        <f>A147</f>
        <v>パートタイム・アルバイト・派遣（n = 310 ）　</v>
      </c>
      <c r="S142" s="76">
        <f>C148</f>
        <v>66.099999999999994</v>
      </c>
      <c r="T142" s="77">
        <f t="shared" ref="T142:AE142" si="37">D148</f>
        <v>77.7</v>
      </c>
      <c r="U142" s="77">
        <f t="shared" si="37"/>
        <v>24.2</v>
      </c>
      <c r="V142" s="77">
        <f t="shared" si="37"/>
        <v>26.5</v>
      </c>
      <c r="W142" s="77">
        <f t="shared" si="37"/>
        <v>22.6</v>
      </c>
      <c r="X142" s="78">
        <f t="shared" si="37"/>
        <v>11.9</v>
      </c>
      <c r="Y142" s="97">
        <f t="shared" si="37"/>
        <v>8.6999999999999993</v>
      </c>
      <c r="Z142" s="146">
        <f t="shared" si="37"/>
        <v>5.5</v>
      </c>
      <c r="AA142" s="77">
        <f t="shared" si="37"/>
        <v>6.8</v>
      </c>
      <c r="AB142" s="77">
        <f t="shared" si="37"/>
        <v>1.6</v>
      </c>
      <c r="AC142" s="77">
        <f t="shared" si="37"/>
        <v>1.9</v>
      </c>
      <c r="AD142" s="78">
        <f t="shared" si="37"/>
        <v>3.9</v>
      </c>
      <c r="AE142" s="79">
        <f t="shared" si="37"/>
        <v>0.6</v>
      </c>
    </row>
    <row r="143" spans="1:31" ht="13.5" customHeight="1" x14ac:dyDescent="0.2">
      <c r="A143" s="270" t="str">
        <f>'問2S（表）'!J71</f>
        <v>会社・団体役員（n = 161 ）　</v>
      </c>
      <c r="B143" s="101">
        <f>B122</f>
        <v>161</v>
      </c>
      <c r="C143" s="117">
        <f>C122</f>
        <v>91</v>
      </c>
      <c r="D143" s="118">
        <f t="shared" ref="D143:O148" si="38">D122</f>
        <v>101</v>
      </c>
      <c r="E143" s="118">
        <f t="shared" si="38"/>
        <v>36</v>
      </c>
      <c r="F143" s="118">
        <f t="shared" si="38"/>
        <v>50</v>
      </c>
      <c r="G143" s="118">
        <f t="shared" si="38"/>
        <v>38</v>
      </c>
      <c r="H143" s="118">
        <f t="shared" si="38"/>
        <v>24</v>
      </c>
      <c r="I143" s="118">
        <f t="shared" si="38"/>
        <v>10</v>
      </c>
      <c r="J143" s="118">
        <f t="shared" si="38"/>
        <v>13</v>
      </c>
      <c r="K143" s="118">
        <f t="shared" si="38"/>
        <v>13</v>
      </c>
      <c r="L143" s="118">
        <f t="shared" si="38"/>
        <v>11</v>
      </c>
      <c r="M143" s="118">
        <f t="shared" si="38"/>
        <v>1</v>
      </c>
      <c r="N143" s="118">
        <f t="shared" si="38"/>
        <v>8</v>
      </c>
      <c r="O143" s="128">
        <f t="shared" si="38"/>
        <v>6</v>
      </c>
      <c r="P143" s="119"/>
      <c r="Q143" s="92">
        <f>SUM($C143:P143)</f>
        <v>402</v>
      </c>
      <c r="R143" s="84" t="str">
        <f>A149</f>
        <v>家事従事（n = 165 ）　</v>
      </c>
      <c r="S143" s="85">
        <f>C150</f>
        <v>78.8</v>
      </c>
      <c r="T143" s="86">
        <f t="shared" ref="T143:AE143" si="39">D150</f>
        <v>45.5</v>
      </c>
      <c r="U143" s="86">
        <f t="shared" si="39"/>
        <v>30.9</v>
      </c>
      <c r="V143" s="86">
        <f t="shared" si="39"/>
        <v>4.2</v>
      </c>
      <c r="W143" s="86">
        <f t="shared" si="39"/>
        <v>9.6999999999999993</v>
      </c>
      <c r="X143" s="98">
        <f t="shared" si="39"/>
        <v>17</v>
      </c>
      <c r="Y143" s="99">
        <f t="shared" si="39"/>
        <v>9.6999999999999993</v>
      </c>
      <c r="Z143" s="147">
        <f t="shared" si="39"/>
        <v>6.1</v>
      </c>
      <c r="AA143" s="86">
        <f t="shared" si="39"/>
        <v>9.1</v>
      </c>
      <c r="AB143" s="86">
        <f t="shared" si="39"/>
        <v>1.2</v>
      </c>
      <c r="AC143" s="86">
        <f t="shared" si="39"/>
        <v>1.2</v>
      </c>
      <c r="AD143" s="98">
        <f t="shared" si="39"/>
        <v>5.5</v>
      </c>
      <c r="AE143" s="87">
        <f t="shared" si="39"/>
        <v>4.2</v>
      </c>
    </row>
    <row r="144" spans="1:31" ht="13.5" customHeight="1" x14ac:dyDescent="0.2">
      <c r="A144" s="271"/>
      <c r="B144" s="102">
        <f t="shared" ref="B144:B148" si="40">B123</f>
        <v>100</v>
      </c>
      <c r="C144" s="113">
        <f t="shared" ref="C144:D148" si="41">C123</f>
        <v>56.5</v>
      </c>
      <c r="D144" s="114">
        <f t="shared" si="41"/>
        <v>62.7</v>
      </c>
      <c r="E144" s="114">
        <f t="shared" si="38"/>
        <v>22.4</v>
      </c>
      <c r="F144" s="114">
        <f t="shared" si="38"/>
        <v>31.1</v>
      </c>
      <c r="G144" s="114">
        <f t="shared" si="38"/>
        <v>23.6</v>
      </c>
      <c r="H144" s="114">
        <f t="shared" si="38"/>
        <v>14.9</v>
      </c>
      <c r="I144" s="114">
        <f t="shared" si="38"/>
        <v>6.2</v>
      </c>
      <c r="J144" s="114">
        <f t="shared" si="38"/>
        <v>8.1</v>
      </c>
      <c r="K144" s="114">
        <f t="shared" si="38"/>
        <v>8.1</v>
      </c>
      <c r="L144" s="114">
        <f t="shared" si="38"/>
        <v>6.8</v>
      </c>
      <c r="M144" s="114">
        <f t="shared" si="38"/>
        <v>0.6</v>
      </c>
      <c r="N144" s="114">
        <f t="shared" si="38"/>
        <v>5</v>
      </c>
      <c r="O144" s="115">
        <f t="shared" si="38"/>
        <v>3.7</v>
      </c>
      <c r="P144" s="116"/>
      <c r="Q144" s="92"/>
      <c r="R144" s="83" t="str">
        <f>A151</f>
        <v>無職（n = 413 ）　</v>
      </c>
      <c r="S144" s="76">
        <f>C152</f>
        <v>84.3</v>
      </c>
      <c r="T144" s="77">
        <f t="shared" ref="T144:AE144" si="42">D152</f>
        <v>49.9</v>
      </c>
      <c r="U144" s="77">
        <f t="shared" si="42"/>
        <v>38.700000000000003</v>
      </c>
      <c r="V144" s="77">
        <f t="shared" si="42"/>
        <v>4.8</v>
      </c>
      <c r="W144" s="77">
        <f t="shared" si="42"/>
        <v>1.9</v>
      </c>
      <c r="X144" s="78">
        <f t="shared" si="42"/>
        <v>16.899999999999999</v>
      </c>
      <c r="Y144" s="97">
        <f t="shared" si="42"/>
        <v>9.9</v>
      </c>
      <c r="Z144" s="146">
        <f t="shared" si="42"/>
        <v>8.6999999999999993</v>
      </c>
      <c r="AA144" s="77">
        <f t="shared" si="42"/>
        <v>4.8</v>
      </c>
      <c r="AB144" s="77">
        <f t="shared" si="42"/>
        <v>0.5</v>
      </c>
      <c r="AC144" s="77">
        <f t="shared" si="42"/>
        <v>2.9</v>
      </c>
      <c r="AD144" s="78">
        <f t="shared" si="42"/>
        <v>3.9</v>
      </c>
      <c r="AE144" s="79">
        <f t="shared" si="42"/>
        <v>4.8</v>
      </c>
    </row>
    <row r="145" spans="1:31" ht="13.5" customHeight="1" x14ac:dyDescent="0.2">
      <c r="A145" s="272" t="str">
        <f>'問2S（表）'!J73</f>
        <v>正規の従業員・職員（n = 403 ）　</v>
      </c>
      <c r="B145" s="101">
        <f t="shared" si="40"/>
        <v>403</v>
      </c>
      <c r="C145" s="117">
        <f t="shared" si="41"/>
        <v>220</v>
      </c>
      <c r="D145" s="118">
        <f t="shared" si="41"/>
        <v>285</v>
      </c>
      <c r="E145" s="118">
        <f t="shared" si="38"/>
        <v>69</v>
      </c>
      <c r="F145" s="118">
        <f t="shared" si="38"/>
        <v>151</v>
      </c>
      <c r="G145" s="118">
        <f t="shared" si="38"/>
        <v>101</v>
      </c>
      <c r="H145" s="118">
        <f t="shared" si="38"/>
        <v>55</v>
      </c>
      <c r="I145" s="118">
        <f t="shared" si="38"/>
        <v>44</v>
      </c>
      <c r="J145" s="118">
        <f t="shared" si="38"/>
        <v>28</v>
      </c>
      <c r="K145" s="118">
        <f t="shared" si="38"/>
        <v>26</v>
      </c>
      <c r="L145" s="118">
        <f t="shared" si="38"/>
        <v>30</v>
      </c>
      <c r="M145" s="118">
        <f t="shared" si="38"/>
        <v>1</v>
      </c>
      <c r="N145" s="118">
        <f t="shared" si="38"/>
        <v>20</v>
      </c>
      <c r="O145" s="128">
        <f t="shared" si="38"/>
        <v>10</v>
      </c>
      <c r="P145" s="119"/>
      <c r="Q145" s="92">
        <f>SUM($C145:P145)</f>
        <v>1040</v>
      </c>
      <c r="R145" s="82" t="str">
        <f>A153</f>
        <v>その他（n = 95 ）　</v>
      </c>
      <c r="S145" s="66">
        <f>C154</f>
        <v>45.3</v>
      </c>
      <c r="T145" s="67">
        <f t="shared" ref="T145:AE145" si="43">D154</f>
        <v>56.8</v>
      </c>
      <c r="U145" s="67">
        <f t="shared" si="43"/>
        <v>22.1</v>
      </c>
      <c r="V145" s="67">
        <f t="shared" si="43"/>
        <v>27.4</v>
      </c>
      <c r="W145" s="67">
        <f t="shared" si="43"/>
        <v>11.6</v>
      </c>
      <c r="X145" s="68">
        <f t="shared" si="43"/>
        <v>16.8</v>
      </c>
      <c r="Y145" s="95">
        <f t="shared" si="43"/>
        <v>5.3</v>
      </c>
      <c r="Z145" s="148">
        <f t="shared" si="43"/>
        <v>5.3</v>
      </c>
      <c r="AA145" s="67">
        <f t="shared" si="43"/>
        <v>6.3</v>
      </c>
      <c r="AB145" s="67">
        <f t="shared" si="43"/>
        <v>6.3</v>
      </c>
      <c r="AC145" s="67">
        <f t="shared" si="43"/>
        <v>16.8</v>
      </c>
      <c r="AD145" s="68">
        <f t="shared" si="43"/>
        <v>5.3</v>
      </c>
      <c r="AE145" s="69">
        <f t="shared" si="43"/>
        <v>10.5</v>
      </c>
    </row>
    <row r="146" spans="1:31" ht="13.5" customHeight="1" x14ac:dyDescent="0.2">
      <c r="A146" s="273"/>
      <c r="B146" s="102">
        <f t="shared" si="40"/>
        <v>100</v>
      </c>
      <c r="C146" s="113">
        <f t="shared" si="41"/>
        <v>54.6</v>
      </c>
      <c r="D146" s="114">
        <f t="shared" si="41"/>
        <v>70.7</v>
      </c>
      <c r="E146" s="114">
        <f t="shared" si="38"/>
        <v>17.100000000000001</v>
      </c>
      <c r="F146" s="114">
        <f t="shared" si="38"/>
        <v>37.5</v>
      </c>
      <c r="G146" s="114">
        <f t="shared" si="38"/>
        <v>25.1</v>
      </c>
      <c r="H146" s="114">
        <f t="shared" si="38"/>
        <v>13.6</v>
      </c>
      <c r="I146" s="114">
        <f t="shared" si="38"/>
        <v>10.9</v>
      </c>
      <c r="J146" s="114">
        <f t="shared" si="38"/>
        <v>6.9</v>
      </c>
      <c r="K146" s="114">
        <f t="shared" si="38"/>
        <v>6.5</v>
      </c>
      <c r="L146" s="114">
        <f t="shared" si="38"/>
        <v>7.4</v>
      </c>
      <c r="M146" s="114">
        <f t="shared" si="38"/>
        <v>0.2</v>
      </c>
      <c r="N146" s="114">
        <f t="shared" si="38"/>
        <v>5</v>
      </c>
      <c r="O146" s="115">
        <f t="shared" si="38"/>
        <v>2.5</v>
      </c>
      <c r="P146" s="116"/>
      <c r="Q146" s="92"/>
    </row>
    <row r="147" spans="1:31" ht="13.5" customHeight="1" x14ac:dyDescent="0.2">
      <c r="A147" s="266" t="str">
        <f>'問2S（表）'!J75</f>
        <v>パートタイム・アルバイト・派遣（n = 310 ）　</v>
      </c>
      <c r="B147" s="101">
        <f t="shared" si="40"/>
        <v>310</v>
      </c>
      <c r="C147" s="117">
        <f t="shared" si="41"/>
        <v>205</v>
      </c>
      <c r="D147" s="118">
        <f t="shared" si="41"/>
        <v>241</v>
      </c>
      <c r="E147" s="118">
        <f t="shared" si="38"/>
        <v>75</v>
      </c>
      <c r="F147" s="118">
        <f t="shared" si="38"/>
        <v>82</v>
      </c>
      <c r="G147" s="118">
        <f t="shared" si="38"/>
        <v>70</v>
      </c>
      <c r="H147" s="118">
        <f t="shared" si="38"/>
        <v>37</v>
      </c>
      <c r="I147" s="118">
        <f t="shared" si="38"/>
        <v>27</v>
      </c>
      <c r="J147" s="118">
        <f t="shared" si="38"/>
        <v>17</v>
      </c>
      <c r="K147" s="118">
        <f t="shared" si="38"/>
        <v>21</v>
      </c>
      <c r="L147" s="118">
        <f t="shared" si="38"/>
        <v>5</v>
      </c>
      <c r="M147" s="118">
        <f t="shared" si="38"/>
        <v>6</v>
      </c>
      <c r="N147" s="118">
        <f t="shared" si="38"/>
        <v>12</v>
      </c>
      <c r="O147" s="128">
        <f t="shared" si="38"/>
        <v>2</v>
      </c>
      <c r="P147" s="119"/>
      <c r="Q147" s="92">
        <f>SUM($C147:P147)</f>
        <v>800</v>
      </c>
    </row>
    <row r="148" spans="1:31" ht="13.5" customHeight="1" x14ac:dyDescent="0.2">
      <c r="A148" s="267"/>
      <c r="B148" s="102">
        <f t="shared" si="40"/>
        <v>100</v>
      </c>
      <c r="C148" s="113">
        <f t="shared" si="41"/>
        <v>66.099999999999994</v>
      </c>
      <c r="D148" s="114">
        <f t="shared" si="41"/>
        <v>77.7</v>
      </c>
      <c r="E148" s="114">
        <f t="shared" si="38"/>
        <v>24.2</v>
      </c>
      <c r="F148" s="114">
        <f t="shared" si="38"/>
        <v>26.5</v>
      </c>
      <c r="G148" s="114">
        <f t="shared" si="38"/>
        <v>22.6</v>
      </c>
      <c r="H148" s="114">
        <f t="shared" si="38"/>
        <v>11.9</v>
      </c>
      <c r="I148" s="114">
        <f t="shared" si="38"/>
        <v>8.6999999999999993</v>
      </c>
      <c r="J148" s="114">
        <f t="shared" si="38"/>
        <v>5.5</v>
      </c>
      <c r="K148" s="114">
        <f t="shared" si="38"/>
        <v>6.8</v>
      </c>
      <c r="L148" s="114">
        <f t="shared" si="38"/>
        <v>1.6</v>
      </c>
      <c r="M148" s="114">
        <f t="shared" si="38"/>
        <v>1.9</v>
      </c>
      <c r="N148" s="114">
        <f t="shared" si="38"/>
        <v>3.9</v>
      </c>
      <c r="O148" s="115">
        <f t="shared" si="38"/>
        <v>0.6</v>
      </c>
      <c r="P148" s="116"/>
      <c r="Q148" s="92"/>
    </row>
    <row r="149" spans="1:31" ht="13.5" customHeight="1" x14ac:dyDescent="0.2">
      <c r="A149" s="270" t="str">
        <f>'問2S（表）'!J77</f>
        <v>家事従事（n = 165 ）　</v>
      </c>
      <c r="B149" s="101">
        <f>B130</f>
        <v>165</v>
      </c>
      <c r="C149" s="117">
        <f>C130</f>
        <v>130</v>
      </c>
      <c r="D149" s="118">
        <f t="shared" ref="D149:O152" si="44">D130</f>
        <v>75</v>
      </c>
      <c r="E149" s="118">
        <f t="shared" si="44"/>
        <v>51</v>
      </c>
      <c r="F149" s="118">
        <f t="shared" si="44"/>
        <v>7</v>
      </c>
      <c r="G149" s="118">
        <f t="shared" si="44"/>
        <v>16</v>
      </c>
      <c r="H149" s="118">
        <f t="shared" si="44"/>
        <v>28</v>
      </c>
      <c r="I149" s="118">
        <f t="shared" si="44"/>
        <v>16</v>
      </c>
      <c r="J149" s="118">
        <f t="shared" si="44"/>
        <v>10</v>
      </c>
      <c r="K149" s="118">
        <f t="shared" si="44"/>
        <v>15</v>
      </c>
      <c r="L149" s="118">
        <f t="shared" si="44"/>
        <v>2</v>
      </c>
      <c r="M149" s="118">
        <f t="shared" si="44"/>
        <v>2</v>
      </c>
      <c r="N149" s="118">
        <f t="shared" si="44"/>
        <v>9</v>
      </c>
      <c r="O149" s="128">
        <f t="shared" si="44"/>
        <v>7</v>
      </c>
      <c r="P149" s="119"/>
      <c r="Q149" s="92">
        <f>SUM($C149:P149)</f>
        <v>368</v>
      </c>
    </row>
    <row r="150" spans="1:31" x14ac:dyDescent="0.2">
      <c r="A150" s="271"/>
      <c r="B150" s="102">
        <f t="shared" ref="B150:B152" si="45">B131</f>
        <v>100</v>
      </c>
      <c r="C150" s="113">
        <f t="shared" ref="C150:D152" si="46">C131</f>
        <v>78.8</v>
      </c>
      <c r="D150" s="114">
        <f t="shared" si="46"/>
        <v>45.5</v>
      </c>
      <c r="E150" s="114">
        <f t="shared" si="44"/>
        <v>30.9</v>
      </c>
      <c r="F150" s="114">
        <f t="shared" si="44"/>
        <v>4.2</v>
      </c>
      <c r="G150" s="114">
        <f t="shared" si="44"/>
        <v>9.6999999999999993</v>
      </c>
      <c r="H150" s="114">
        <f t="shared" si="44"/>
        <v>17</v>
      </c>
      <c r="I150" s="114">
        <f t="shared" si="44"/>
        <v>9.6999999999999993</v>
      </c>
      <c r="J150" s="114">
        <f t="shared" si="44"/>
        <v>6.1</v>
      </c>
      <c r="K150" s="114">
        <f t="shared" si="44"/>
        <v>9.1</v>
      </c>
      <c r="L150" s="114">
        <f t="shared" si="44"/>
        <v>1.2</v>
      </c>
      <c r="M150" s="114">
        <f t="shared" si="44"/>
        <v>1.2</v>
      </c>
      <c r="N150" s="114">
        <f t="shared" si="44"/>
        <v>5.5</v>
      </c>
      <c r="O150" s="115">
        <f t="shared" si="44"/>
        <v>4.2</v>
      </c>
      <c r="P150" s="116"/>
      <c r="Q150" s="92"/>
    </row>
    <row r="151" spans="1:31" ht="13.5" customHeight="1" x14ac:dyDescent="0.2">
      <c r="A151" s="270" t="str">
        <f>'問2S（表）'!J79</f>
        <v>無職（n = 413 ）　</v>
      </c>
      <c r="B151" s="101">
        <f t="shared" si="45"/>
        <v>413</v>
      </c>
      <c r="C151" s="117">
        <f t="shared" si="46"/>
        <v>348</v>
      </c>
      <c r="D151" s="118">
        <f t="shared" si="46"/>
        <v>206</v>
      </c>
      <c r="E151" s="118">
        <f t="shared" si="44"/>
        <v>160</v>
      </c>
      <c r="F151" s="118">
        <f t="shared" si="44"/>
        <v>20</v>
      </c>
      <c r="G151" s="118">
        <f t="shared" si="44"/>
        <v>8</v>
      </c>
      <c r="H151" s="118">
        <f t="shared" si="44"/>
        <v>70</v>
      </c>
      <c r="I151" s="118">
        <f t="shared" si="44"/>
        <v>41</v>
      </c>
      <c r="J151" s="118">
        <f t="shared" si="44"/>
        <v>36</v>
      </c>
      <c r="K151" s="118">
        <f t="shared" si="44"/>
        <v>20</v>
      </c>
      <c r="L151" s="118">
        <f t="shared" si="44"/>
        <v>2</v>
      </c>
      <c r="M151" s="118">
        <f t="shared" si="44"/>
        <v>12</v>
      </c>
      <c r="N151" s="118">
        <f t="shared" si="44"/>
        <v>16</v>
      </c>
      <c r="O151" s="128">
        <f t="shared" si="44"/>
        <v>20</v>
      </c>
      <c r="P151" s="119"/>
      <c r="Q151" s="92">
        <f>SUM($C151:P151)</f>
        <v>959</v>
      </c>
    </row>
    <row r="152" spans="1:31" x14ac:dyDescent="0.2">
      <c r="A152" s="271"/>
      <c r="B152" s="102">
        <f t="shared" si="45"/>
        <v>100</v>
      </c>
      <c r="C152" s="113">
        <f t="shared" si="46"/>
        <v>84.3</v>
      </c>
      <c r="D152" s="114">
        <f t="shared" si="46"/>
        <v>49.9</v>
      </c>
      <c r="E152" s="114">
        <f t="shared" si="44"/>
        <v>38.700000000000003</v>
      </c>
      <c r="F152" s="114">
        <f t="shared" si="44"/>
        <v>4.8</v>
      </c>
      <c r="G152" s="114">
        <f t="shared" si="44"/>
        <v>1.9</v>
      </c>
      <c r="H152" s="114">
        <f t="shared" si="44"/>
        <v>16.899999999999999</v>
      </c>
      <c r="I152" s="114">
        <f t="shared" si="44"/>
        <v>9.9</v>
      </c>
      <c r="J152" s="114">
        <f t="shared" si="44"/>
        <v>8.6999999999999993</v>
      </c>
      <c r="K152" s="114">
        <f t="shared" si="44"/>
        <v>4.8</v>
      </c>
      <c r="L152" s="114">
        <f t="shared" si="44"/>
        <v>0.5</v>
      </c>
      <c r="M152" s="114">
        <f t="shared" si="44"/>
        <v>2.9</v>
      </c>
      <c r="N152" s="114">
        <f t="shared" si="44"/>
        <v>3.9</v>
      </c>
      <c r="O152" s="115">
        <f t="shared" si="44"/>
        <v>4.8</v>
      </c>
      <c r="P152" s="116"/>
    </row>
    <row r="153" spans="1:31" ht="13.5" customHeight="1" x14ac:dyDescent="0.2">
      <c r="A153" s="270" t="str">
        <f>'問2S（表）'!J81</f>
        <v>その他（n = 95 ）　</v>
      </c>
      <c r="B153" s="101">
        <f>B120+B128+B134</f>
        <v>95</v>
      </c>
      <c r="C153" s="117">
        <f>C120+C128+C134</f>
        <v>43</v>
      </c>
      <c r="D153" s="118">
        <f t="shared" ref="D153:E153" si="47">D120+D128+D134</f>
        <v>54</v>
      </c>
      <c r="E153" s="118">
        <f t="shared" si="47"/>
        <v>21</v>
      </c>
      <c r="F153" s="118">
        <f t="shared" ref="F153:O153" si="48">F120+F128+F134</f>
        <v>26</v>
      </c>
      <c r="G153" s="118">
        <f t="shared" si="48"/>
        <v>11</v>
      </c>
      <c r="H153" s="118">
        <f t="shared" si="48"/>
        <v>16</v>
      </c>
      <c r="I153" s="118">
        <f t="shared" si="48"/>
        <v>5</v>
      </c>
      <c r="J153" s="118">
        <f t="shared" si="48"/>
        <v>5</v>
      </c>
      <c r="K153" s="118">
        <f t="shared" si="48"/>
        <v>6</v>
      </c>
      <c r="L153" s="118">
        <f t="shared" si="48"/>
        <v>6</v>
      </c>
      <c r="M153" s="118">
        <f t="shared" si="48"/>
        <v>16</v>
      </c>
      <c r="N153" s="118">
        <f t="shared" si="48"/>
        <v>5</v>
      </c>
      <c r="O153" s="128">
        <f t="shared" si="48"/>
        <v>10</v>
      </c>
      <c r="P153" s="119"/>
      <c r="Q153" s="92">
        <f>SUM($C153:P153)</f>
        <v>224</v>
      </c>
    </row>
    <row r="154" spans="1:31" x14ac:dyDescent="0.2">
      <c r="A154" s="271"/>
      <c r="B154" s="102">
        <f>B153/$B$139*100</f>
        <v>5.5915244261330193</v>
      </c>
      <c r="C154" s="113">
        <f t="shared" ref="C154:O154" si="49">ROUND(C153/$B153*100,1)</f>
        <v>45.3</v>
      </c>
      <c r="D154" s="114">
        <f t="shared" si="49"/>
        <v>56.8</v>
      </c>
      <c r="E154" s="114">
        <f t="shared" si="49"/>
        <v>22.1</v>
      </c>
      <c r="F154" s="114">
        <f t="shared" si="49"/>
        <v>27.4</v>
      </c>
      <c r="G154" s="114">
        <f t="shared" si="49"/>
        <v>11.6</v>
      </c>
      <c r="H154" s="114">
        <f t="shared" si="49"/>
        <v>16.8</v>
      </c>
      <c r="I154" s="114">
        <f t="shared" si="49"/>
        <v>5.3</v>
      </c>
      <c r="J154" s="114">
        <f t="shared" si="49"/>
        <v>5.3</v>
      </c>
      <c r="K154" s="114">
        <f t="shared" si="49"/>
        <v>6.3</v>
      </c>
      <c r="L154" s="114">
        <f t="shared" si="49"/>
        <v>6.3</v>
      </c>
      <c r="M154" s="114">
        <f t="shared" si="49"/>
        <v>16.8</v>
      </c>
      <c r="N154" s="114">
        <f t="shared" si="49"/>
        <v>5.3</v>
      </c>
      <c r="O154" s="115">
        <f t="shared" si="49"/>
        <v>10.5</v>
      </c>
      <c r="P154" s="116"/>
    </row>
    <row r="155" spans="1:31" x14ac:dyDescent="0.2">
      <c r="Q155" s="92"/>
    </row>
    <row r="156" spans="1:31" x14ac:dyDescent="0.2">
      <c r="A156" s="3" t="s">
        <v>62</v>
      </c>
      <c r="B156" s="1" t="str">
        <f>B90</f>
        <v>生活面での不安</v>
      </c>
      <c r="C156" s="7"/>
      <c r="D156" s="8" t="s">
        <v>188</v>
      </c>
      <c r="E156" s="7"/>
      <c r="F156" s="7"/>
      <c r="G156" s="7"/>
      <c r="H156" s="8" t="s">
        <v>188</v>
      </c>
      <c r="I156" s="7"/>
      <c r="J156" s="7"/>
      <c r="K156" s="7"/>
      <c r="L156" s="7"/>
      <c r="M156" s="7"/>
      <c r="N156" s="7"/>
      <c r="O156" s="7"/>
      <c r="P156" s="7"/>
    </row>
    <row r="157" spans="1:31" ht="90" customHeight="1" x14ac:dyDescent="0.2">
      <c r="A157" s="11" t="s">
        <v>63</v>
      </c>
      <c r="B157" s="47" t="str">
        <f>B91</f>
        <v>調査数</v>
      </c>
      <c r="C157" s="48" t="str">
        <f t="shared" ref="C157:L157" si="50">C91</f>
        <v>健康・体力</v>
      </c>
      <c r="D157" s="49" t="str">
        <f t="shared" si="50"/>
        <v>収入・貯蓄</v>
      </c>
      <c r="E157" s="49" t="str">
        <f t="shared" si="50"/>
        <v>仕事</v>
      </c>
      <c r="F157" s="49" t="str">
        <f t="shared" si="50"/>
        <v>就職</v>
      </c>
      <c r="G157" s="49" t="str">
        <f t="shared" si="50"/>
        <v>結婚</v>
      </c>
      <c r="H157" s="49" t="str">
        <f t="shared" si="50"/>
        <v>子育て・子どもの教育</v>
      </c>
      <c r="I157" s="49" t="str">
        <f t="shared" si="50"/>
        <v>介護</v>
      </c>
      <c r="J157" s="49" t="str">
        <f t="shared" si="50"/>
        <v>家庭での人間関係</v>
      </c>
      <c r="K157" s="49" t="str">
        <f t="shared" si="50"/>
        <v>地域での人間関係</v>
      </c>
      <c r="L157" s="49" t="str">
        <f t="shared" si="50"/>
        <v>住宅</v>
      </c>
      <c r="M157" s="49" t="str">
        <f>M91</f>
        <v>地域の住環境（上下水道、公園、
        道路、公共交通機関など）</v>
      </c>
      <c r="N157" s="50" t="s">
        <v>57</v>
      </c>
      <c r="O157" s="50" t="s">
        <v>58</v>
      </c>
      <c r="P157" s="51" t="s">
        <v>0</v>
      </c>
      <c r="Q157" s="92" t="s">
        <v>191</v>
      </c>
    </row>
    <row r="158" spans="1:31" x14ac:dyDescent="0.2">
      <c r="A158" s="270" t="str">
        <f>'問2S（表）'!J67</f>
        <v>全体（n = 1,699 ）　</v>
      </c>
      <c r="B158" s="32">
        <v>1699</v>
      </c>
      <c r="C158" s="29">
        <v>1142</v>
      </c>
      <c r="D158" s="30">
        <v>1049</v>
      </c>
      <c r="E158" s="30">
        <v>392</v>
      </c>
      <c r="F158" s="30">
        <v>39</v>
      </c>
      <c r="G158" s="30">
        <v>60</v>
      </c>
      <c r="H158" s="30">
        <v>257</v>
      </c>
      <c r="I158" s="30">
        <v>449</v>
      </c>
      <c r="J158" s="30">
        <v>111</v>
      </c>
      <c r="K158" s="30">
        <v>115</v>
      </c>
      <c r="L158" s="30">
        <v>150</v>
      </c>
      <c r="M158" s="30">
        <v>257</v>
      </c>
      <c r="N158" s="30">
        <v>77</v>
      </c>
      <c r="O158" s="30">
        <v>59</v>
      </c>
      <c r="P158" s="31">
        <v>17</v>
      </c>
      <c r="Q158" s="92">
        <f>SUM(Q160,Q162,Q164,Q166,Q168)</f>
        <v>4134</v>
      </c>
    </row>
    <row r="159" spans="1:31" x14ac:dyDescent="0.2">
      <c r="A159" s="271"/>
      <c r="B159" s="33">
        <v>100</v>
      </c>
      <c r="C159" s="18">
        <v>67.2</v>
      </c>
      <c r="D159" s="185">
        <v>61.7</v>
      </c>
      <c r="E159" s="185">
        <v>23.1</v>
      </c>
      <c r="F159" s="185">
        <v>2.2999999999999998</v>
      </c>
      <c r="G159" s="185">
        <v>3.5</v>
      </c>
      <c r="H159" s="185">
        <v>15.1</v>
      </c>
      <c r="I159" s="185">
        <v>26.4</v>
      </c>
      <c r="J159" s="185">
        <v>6.5</v>
      </c>
      <c r="K159" s="185">
        <v>6.8</v>
      </c>
      <c r="L159" s="185">
        <v>8.8000000000000007</v>
      </c>
      <c r="M159" s="185">
        <v>15.1</v>
      </c>
      <c r="N159" s="185">
        <v>4.5</v>
      </c>
      <c r="O159" s="185">
        <v>3.5</v>
      </c>
      <c r="P159" s="186">
        <v>1</v>
      </c>
      <c r="Q159" s="92"/>
    </row>
    <row r="160" spans="1:31" x14ac:dyDescent="0.2">
      <c r="A160" s="260" t="str">
        <f>"十分満足している(n = "&amp;B160&amp;" )"</f>
        <v>十分満足している(n = 51 )</v>
      </c>
      <c r="B160" s="32">
        <v>51</v>
      </c>
      <c r="C160" s="29">
        <v>25</v>
      </c>
      <c r="D160" s="30">
        <v>10</v>
      </c>
      <c r="E160" s="30">
        <v>6</v>
      </c>
      <c r="F160" s="30">
        <v>3</v>
      </c>
      <c r="G160" s="30">
        <v>4</v>
      </c>
      <c r="H160" s="30">
        <v>8</v>
      </c>
      <c r="I160" s="30">
        <v>6</v>
      </c>
      <c r="J160" s="30">
        <v>2</v>
      </c>
      <c r="K160" s="30">
        <v>1</v>
      </c>
      <c r="L160" s="30">
        <v>3</v>
      </c>
      <c r="M160" s="30">
        <v>5</v>
      </c>
      <c r="N160" s="30">
        <v>3</v>
      </c>
      <c r="O160" s="30">
        <v>14</v>
      </c>
      <c r="P160" s="31">
        <v>0</v>
      </c>
      <c r="Q160" s="92">
        <f t="shared" ref="Q160:Q168" si="51">SUM(C160:P160)</f>
        <v>90</v>
      </c>
      <c r="R160" s="201"/>
    </row>
    <row r="161" spans="1:18" x14ac:dyDescent="0.2">
      <c r="A161" s="261"/>
      <c r="B161" s="18">
        <v>100</v>
      </c>
      <c r="C161" s="18">
        <v>49</v>
      </c>
      <c r="D161" s="185">
        <v>19.600000000000001</v>
      </c>
      <c r="E161" s="185">
        <v>11.8</v>
      </c>
      <c r="F161" s="185">
        <v>5.9</v>
      </c>
      <c r="G161" s="185">
        <v>7.8</v>
      </c>
      <c r="H161" s="185">
        <v>15.7</v>
      </c>
      <c r="I161" s="185">
        <v>11.8</v>
      </c>
      <c r="J161" s="185">
        <v>3.9</v>
      </c>
      <c r="K161" s="185">
        <v>2</v>
      </c>
      <c r="L161" s="185">
        <v>5.9</v>
      </c>
      <c r="M161" s="185">
        <v>9.8000000000000007</v>
      </c>
      <c r="N161" s="185">
        <v>5.9</v>
      </c>
      <c r="O161" s="185">
        <v>27.5</v>
      </c>
      <c r="P161" s="186">
        <v>0</v>
      </c>
      <c r="Q161" s="92"/>
    </row>
    <row r="162" spans="1:18" ht="13.5" customHeight="1" x14ac:dyDescent="0.2">
      <c r="A162" s="260" t="str">
        <f>"おおむね満足している(n = "&amp;B162&amp;" )"</f>
        <v>おおむね満足している(n = 726 )</v>
      </c>
      <c r="B162" s="32">
        <v>726</v>
      </c>
      <c r="C162" s="29">
        <v>529</v>
      </c>
      <c r="D162" s="30">
        <v>346</v>
      </c>
      <c r="E162" s="30">
        <v>127</v>
      </c>
      <c r="F162" s="30">
        <v>14</v>
      </c>
      <c r="G162" s="30">
        <v>25</v>
      </c>
      <c r="H162" s="30">
        <v>97</v>
      </c>
      <c r="I162" s="30">
        <v>207</v>
      </c>
      <c r="J162" s="30">
        <v>45</v>
      </c>
      <c r="K162" s="30">
        <v>51</v>
      </c>
      <c r="L162" s="30">
        <v>52</v>
      </c>
      <c r="M162" s="30">
        <v>101</v>
      </c>
      <c r="N162" s="30">
        <v>34</v>
      </c>
      <c r="O162" s="30">
        <v>33</v>
      </c>
      <c r="P162" s="31">
        <v>1</v>
      </c>
      <c r="Q162" s="92">
        <f>SUM(C162:P162)</f>
        <v>1662</v>
      </c>
      <c r="R162" t="str">
        <f>" 満足層（N = "&amp;TEXT(SUM(Q160,Q162),"#,###")&amp;" : n = "&amp;TEXT(SUM($B$160,$B$162),"#,###")&amp;"）"</f>
        <v xml:space="preserve"> 満足層（N = 1,752 : n = 777）</v>
      </c>
    </row>
    <row r="163" spans="1:18" x14ac:dyDescent="0.2">
      <c r="A163" s="261"/>
      <c r="B163" s="18">
        <v>100</v>
      </c>
      <c r="C163" s="18">
        <v>72.900000000000006</v>
      </c>
      <c r="D163" s="185">
        <v>47.7</v>
      </c>
      <c r="E163" s="185">
        <v>17.5</v>
      </c>
      <c r="F163" s="185">
        <v>1.9</v>
      </c>
      <c r="G163" s="185">
        <v>3.4</v>
      </c>
      <c r="H163" s="185">
        <v>13.4</v>
      </c>
      <c r="I163" s="185">
        <v>28.5</v>
      </c>
      <c r="J163" s="185">
        <v>6.2</v>
      </c>
      <c r="K163" s="185">
        <v>7</v>
      </c>
      <c r="L163" s="185">
        <v>7.2</v>
      </c>
      <c r="M163" s="185">
        <v>13.9</v>
      </c>
      <c r="N163" s="185">
        <v>4.7</v>
      </c>
      <c r="O163" s="185">
        <v>4.5</v>
      </c>
      <c r="P163" s="186">
        <v>0.1</v>
      </c>
      <c r="Q163" s="92"/>
    </row>
    <row r="164" spans="1:18" ht="13.5" customHeight="1" x14ac:dyDescent="0.2">
      <c r="A164" s="260" t="str">
        <f>"まだまだ不満だ(n = "&amp;B164&amp;" )"</f>
        <v>まだまだ不満だ(n = 673 )</v>
      </c>
      <c r="B164" s="32">
        <v>673</v>
      </c>
      <c r="C164" s="29">
        <v>441</v>
      </c>
      <c r="D164" s="30">
        <v>529</v>
      </c>
      <c r="E164" s="30">
        <v>198</v>
      </c>
      <c r="F164" s="30">
        <v>10</v>
      </c>
      <c r="G164" s="30">
        <v>23</v>
      </c>
      <c r="H164" s="30">
        <v>123</v>
      </c>
      <c r="I164" s="30">
        <v>173</v>
      </c>
      <c r="J164" s="30">
        <v>45</v>
      </c>
      <c r="K164" s="30">
        <v>42</v>
      </c>
      <c r="L164" s="30">
        <v>72</v>
      </c>
      <c r="M164" s="30">
        <v>112</v>
      </c>
      <c r="N164" s="30">
        <v>27</v>
      </c>
      <c r="O164" s="30">
        <v>4</v>
      </c>
      <c r="P164" s="31">
        <v>3</v>
      </c>
      <c r="Q164" s="92">
        <f t="shared" si="51"/>
        <v>1802</v>
      </c>
      <c r="R164" s="201"/>
    </row>
    <row r="165" spans="1:18" x14ac:dyDescent="0.2">
      <c r="A165" s="261"/>
      <c r="B165" s="18">
        <v>100</v>
      </c>
      <c r="C165" s="18">
        <v>65.5</v>
      </c>
      <c r="D165" s="185">
        <v>78.599999999999994</v>
      </c>
      <c r="E165" s="185">
        <v>29.4</v>
      </c>
      <c r="F165" s="185">
        <v>1.5</v>
      </c>
      <c r="G165" s="185">
        <v>3.4</v>
      </c>
      <c r="H165" s="185">
        <v>18.3</v>
      </c>
      <c r="I165" s="185">
        <v>25.7</v>
      </c>
      <c r="J165" s="185">
        <v>6.7</v>
      </c>
      <c r="K165" s="185">
        <v>6.2</v>
      </c>
      <c r="L165" s="185">
        <v>10.7</v>
      </c>
      <c r="M165" s="185">
        <v>16.600000000000001</v>
      </c>
      <c r="N165" s="185">
        <v>4</v>
      </c>
      <c r="O165" s="185">
        <v>0.6</v>
      </c>
      <c r="P165" s="186">
        <v>0.4</v>
      </c>
      <c r="Q165" s="92"/>
    </row>
    <row r="166" spans="1:18" ht="13.5" customHeight="1" x14ac:dyDescent="0.2">
      <c r="A166" s="260" t="str">
        <f>"きわめて不満だ(n = "&amp;B166&amp;" )"</f>
        <v>きわめて不満だ(n = 183 )</v>
      </c>
      <c r="B166" s="32">
        <v>183</v>
      </c>
      <c r="C166" s="29">
        <v>105</v>
      </c>
      <c r="D166" s="30">
        <v>135</v>
      </c>
      <c r="E166" s="30">
        <v>53</v>
      </c>
      <c r="F166" s="30">
        <v>11</v>
      </c>
      <c r="G166" s="30">
        <v>7</v>
      </c>
      <c r="H166" s="30">
        <v>28</v>
      </c>
      <c r="I166" s="30">
        <v>43</v>
      </c>
      <c r="J166" s="30">
        <v>13</v>
      </c>
      <c r="K166" s="30">
        <v>15</v>
      </c>
      <c r="L166" s="30">
        <v>17</v>
      </c>
      <c r="M166" s="30">
        <v>28</v>
      </c>
      <c r="N166" s="30">
        <v>11</v>
      </c>
      <c r="O166" s="30">
        <v>3</v>
      </c>
      <c r="P166" s="31">
        <v>8</v>
      </c>
      <c r="Q166" s="92">
        <f t="shared" si="51"/>
        <v>477</v>
      </c>
      <c r="R166" t="str">
        <f>" 不満層（N = "&amp;TEXT(SUM(Q164,Q166),"#,###")&amp;" : n = "&amp;TEXT(SUM($B$164,$B$166),"#,###")&amp;"）"</f>
        <v xml:space="preserve"> 不満層（N = 2,279 : n = 856）</v>
      </c>
    </row>
    <row r="167" spans="1:18" x14ac:dyDescent="0.2">
      <c r="A167" s="261"/>
      <c r="B167" s="18">
        <v>100</v>
      </c>
      <c r="C167" s="18">
        <v>57.4</v>
      </c>
      <c r="D167" s="185">
        <v>73.8</v>
      </c>
      <c r="E167" s="185">
        <v>29</v>
      </c>
      <c r="F167" s="185">
        <v>6</v>
      </c>
      <c r="G167" s="185">
        <v>3.8</v>
      </c>
      <c r="H167" s="185">
        <v>15.3</v>
      </c>
      <c r="I167" s="185">
        <v>23.5</v>
      </c>
      <c r="J167" s="185">
        <v>7.1</v>
      </c>
      <c r="K167" s="185">
        <v>8.1999999999999993</v>
      </c>
      <c r="L167" s="185">
        <v>9.3000000000000007</v>
      </c>
      <c r="M167" s="185">
        <v>15.3</v>
      </c>
      <c r="N167" s="185">
        <v>6</v>
      </c>
      <c r="O167" s="185">
        <v>1.6</v>
      </c>
      <c r="P167" s="186">
        <v>4.4000000000000004</v>
      </c>
      <c r="Q167" s="92"/>
    </row>
    <row r="168" spans="1:18" ht="13.5" customHeight="1" x14ac:dyDescent="0.2">
      <c r="A168" s="260" t="str">
        <f>"わからない(n = "&amp;B168&amp;" )"</f>
        <v>わからない(n = 45 )</v>
      </c>
      <c r="B168" s="32">
        <v>45</v>
      </c>
      <c r="C168" s="29">
        <v>32</v>
      </c>
      <c r="D168" s="30">
        <v>20</v>
      </c>
      <c r="E168" s="30">
        <v>4</v>
      </c>
      <c r="F168" s="30">
        <v>1</v>
      </c>
      <c r="G168" s="30">
        <v>1</v>
      </c>
      <c r="H168" s="30">
        <v>1</v>
      </c>
      <c r="I168" s="30">
        <v>15</v>
      </c>
      <c r="J168" s="30">
        <v>5</v>
      </c>
      <c r="K168" s="30">
        <v>2</v>
      </c>
      <c r="L168" s="30">
        <v>6</v>
      </c>
      <c r="M168" s="30">
        <v>10</v>
      </c>
      <c r="N168" s="30">
        <v>1</v>
      </c>
      <c r="O168" s="30">
        <v>3</v>
      </c>
      <c r="P168" s="31">
        <v>2</v>
      </c>
      <c r="Q168" s="92">
        <f t="shared" si="51"/>
        <v>103</v>
      </c>
    </row>
    <row r="169" spans="1:18" x14ac:dyDescent="0.2">
      <c r="A169" s="261"/>
      <c r="B169" s="18">
        <v>100</v>
      </c>
      <c r="C169" s="18">
        <v>71.099999999999994</v>
      </c>
      <c r="D169" s="185">
        <v>44.4</v>
      </c>
      <c r="E169" s="185">
        <v>8.9</v>
      </c>
      <c r="F169" s="185">
        <v>2.2000000000000002</v>
      </c>
      <c r="G169" s="185">
        <v>2.2000000000000002</v>
      </c>
      <c r="H169" s="185">
        <v>2.2000000000000002</v>
      </c>
      <c r="I169" s="185">
        <v>33.299999999999997</v>
      </c>
      <c r="J169" s="185">
        <v>11.1</v>
      </c>
      <c r="K169" s="185">
        <v>4.4000000000000004</v>
      </c>
      <c r="L169" s="185">
        <v>13.3</v>
      </c>
      <c r="M169" s="185">
        <v>22.2</v>
      </c>
      <c r="N169" s="185">
        <v>2.2000000000000002</v>
      </c>
      <c r="O169" s="185">
        <v>6.7</v>
      </c>
      <c r="P169" s="186">
        <v>4.4000000000000004</v>
      </c>
      <c r="Q169" s="92"/>
    </row>
    <row r="170" spans="1:18" s="171" customFormat="1" x14ac:dyDescent="0.2">
      <c r="A170" s="169"/>
      <c r="B170" s="170"/>
      <c r="C170" s="160">
        <f>_xlfn.RANK.EQ(C159,$C$159:$M$159,0)</f>
        <v>1</v>
      </c>
      <c r="D170" s="160">
        <f t="shared" ref="D170:M170" si="52">_xlfn.RANK.EQ(D159,$C$159:$M$159,0)</f>
        <v>2</v>
      </c>
      <c r="E170" s="160">
        <f t="shared" si="52"/>
        <v>4</v>
      </c>
      <c r="F170" s="160">
        <f t="shared" si="52"/>
        <v>11</v>
      </c>
      <c r="G170" s="160">
        <f t="shared" si="52"/>
        <v>10</v>
      </c>
      <c r="H170" s="160">
        <f t="shared" si="52"/>
        <v>5</v>
      </c>
      <c r="I170" s="160">
        <f t="shared" si="52"/>
        <v>3</v>
      </c>
      <c r="J170" s="160">
        <f t="shared" si="52"/>
        <v>9</v>
      </c>
      <c r="K170" s="160">
        <f t="shared" si="52"/>
        <v>8</v>
      </c>
      <c r="L170" s="160">
        <f t="shared" si="52"/>
        <v>7</v>
      </c>
      <c r="M170" s="160">
        <f t="shared" si="52"/>
        <v>5</v>
      </c>
      <c r="N170" s="160">
        <f t="shared" ref="N170:P170" si="53">_xlfn.RANK.EQ(N159,$C$159:$P$159,0)</f>
        <v>10</v>
      </c>
      <c r="O170" s="160">
        <f t="shared" si="53"/>
        <v>11</v>
      </c>
      <c r="P170" s="160">
        <f t="shared" si="53"/>
        <v>14</v>
      </c>
      <c r="Q170" s="173"/>
    </row>
    <row r="171" spans="1:18" x14ac:dyDescent="0.2">
      <c r="A171" s="24" t="s">
        <v>187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92"/>
    </row>
    <row r="172" spans="1:18" x14ac:dyDescent="0.2">
      <c r="A172" s="6" t="s">
        <v>4</v>
      </c>
      <c r="B172" s="4"/>
      <c r="C172" s="25">
        <v>1</v>
      </c>
      <c r="D172" s="25">
        <v>2</v>
      </c>
      <c r="E172" s="25">
        <v>3</v>
      </c>
      <c r="F172" s="25">
        <v>4</v>
      </c>
      <c r="G172" s="25">
        <v>5</v>
      </c>
      <c r="H172" s="25">
        <v>6</v>
      </c>
      <c r="I172" s="25">
        <v>7</v>
      </c>
      <c r="J172" s="25">
        <v>8</v>
      </c>
      <c r="K172" s="25">
        <v>9</v>
      </c>
      <c r="L172" s="25">
        <v>10</v>
      </c>
      <c r="M172" s="25">
        <v>11</v>
      </c>
      <c r="N172" s="25">
        <v>12</v>
      </c>
      <c r="O172" s="25">
        <v>13</v>
      </c>
      <c r="P172" s="25">
        <v>14</v>
      </c>
    </row>
    <row r="173" spans="1:18" ht="90" customHeight="1" x14ac:dyDescent="0.2">
      <c r="A173" s="11" t="s">
        <v>63</v>
      </c>
      <c r="B173" s="47" t="s">
        <v>156</v>
      </c>
      <c r="C173" s="48" t="s">
        <v>47</v>
      </c>
      <c r="D173" s="93" t="s">
        <v>48</v>
      </c>
      <c r="E173" s="49" t="s">
        <v>53</v>
      </c>
      <c r="F173" s="49" t="s">
        <v>49</v>
      </c>
      <c r="G173" s="49" t="s">
        <v>52</v>
      </c>
      <c r="H173" s="49" t="s">
        <v>201</v>
      </c>
      <c r="I173" s="49" t="s">
        <v>56</v>
      </c>
      <c r="J173" s="49" t="s">
        <v>55</v>
      </c>
      <c r="K173" s="49" t="s">
        <v>54</v>
      </c>
      <c r="L173" s="49" t="s">
        <v>51</v>
      </c>
      <c r="M173" s="49" t="s">
        <v>50</v>
      </c>
      <c r="N173" s="49" t="s">
        <v>57</v>
      </c>
      <c r="O173" s="50" t="s">
        <v>58</v>
      </c>
      <c r="P173" s="51" t="s">
        <v>0</v>
      </c>
      <c r="Q173" s="92"/>
    </row>
    <row r="174" spans="1:18" x14ac:dyDescent="0.2">
      <c r="A174" s="270" t="str">
        <f>A158</f>
        <v>全体（n = 1,699 ）　</v>
      </c>
      <c r="B174" s="101">
        <f>B158</f>
        <v>1699</v>
      </c>
      <c r="C174" s="117">
        <v>1142</v>
      </c>
      <c r="D174" s="118">
        <v>1049</v>
      </c>
      <c r="E174" s="118">
        <v>449</v>
      </c>
      <c r="F174" s="118">
        <v>392</v>
      </c>
      <c r="G174" s="118">
        <v>257</v>
      </c>
      <c r="H174" s="118">
        <v>257</v>
      </c>
      <c r="I174" s="118">
        <v>150</v>
      </c>
      <c r="J174" s="118">
        <v>115</v>
      </c>
      <c r="K174" s="118">
        <v>111</v>
      </c>
      <c r="L174" s="118">
        <v>60</v>
      </c>
      <c r="M174" s="118">
        <v>39</v>
      </c>
      <c r="N174" s="118">
        <v>77</v>
      </c>
      <c r="O174" s="118">
        <v>59</v>
      </c>
      <c r="P174" s="119">
        <v>17</v>
      </c>
    </row>
    <row r="175" spans="1:18" x14ac:dyDescent="0.2">
      <c r="A175" s="271"/>
      <c r="B175" s="195">
        <f>B159</f>
        <v>100</v>
      </c>
      <c r="C175" s="189">
        <v>67.2</v>
      </c>
      <c r="D175" s="191">
        <v>61.7</v>
      </c>
      <c r="E175" s="191">
        <v>26.4</v>
      </c>
      <c r="F175" s="191">
        <v>23.1</v>
      </c>
      <c r="G175" s="191">
        <v>15.1</v>
      </c>
      <c r="H175" s="191">
        <v>15.1</v>
      </c>
      <c r="I175" s="191">
        <v>8.8000000000000007</v>
      </c>
      <c r="J175" s="191">
        <v>6.8</v>
      </c>
      <c r="K175" s="191">
        <v>6.5</v>
      </c>
      <c r="L175" s="191">
        <v>3.5</v>
      </c>
      <c r="M175" s="191">
        <v>2.2999999999999998</v>
      </c>
      <c r="N175" s="191">
        <v>4.5</v>
      </c>
      <c r="O175" s="191">
        <v>3.5</v>
      </c>
      <c r="P175" s="192">
        <v>1</v>
      </c>
      <c r="Q175" s="92"/>
    </row>
    <row r="176" spans="1:18" x14ac:dyDescent="0.2">
      <c r="A176" s="272" t="str">
        <f>A160</f>
        <v>十分満足している(n = 51 )</v>
      </c>
      <c r="B176" s="196">
        <f t="shared" ref="B176" si="54">B160</f>
        <v>51</v>
      </c>
      <c r="C176" s="117">
        <v>25</v>
      </c>
      <c r="D176" s="118">
        <v>10</v>
      </c>
      <c r="E176" s="118">
        <v>6</v>
      </c>
      <c r="F176" s="118">
        <v>6</v>
      </c>
      <c r="G176" s="118">
        <v>8</v>
      </c>
      <c r="H176" s="118">
        <v>5</v>
      </c>
      <c r="I176" s="118">
        <v>3</v>
      </c>
      <c r="J176" s="118">
        <v>1</v>
      </c>
      <c r="K176" s="118">
        <v>2</v>
      </c>
      <c r="L176" s="118">
        <v>4</v>
      </c>
      <c r="M176" s="118">
        <v>3</v>
      </c>
      <c r="N176" s="118">
        <v>3</v>
      </c>
      <c r="O176" s="118">
        <v>14</v>
      </c>
      <c r="P176" s="119">
        <v>0</v>
      </c>
    </row>
    <row r="177" spans="1:31" x14ac:dyDescent="0.2">
      <c r="A177" s="273"/>
      <c r="B177" s="197">
        <f t="shared" ref="B177" si="55">B161</f>
        <v>100</v>
      </c>
      <c r="C177" s="190">
        <v>49</v>
      </c>
      <c r="D177" s="193">
        <v>19.600000000000001</v>
      </c>
      <c r="E177" s="193">
        <v>11.8</v>
      </c>
      <c r="F177" s="193">
        <v>11.8</v>
      </c>
      <c r="G177" s="193">
        <v>15.7</v>
      </c>
      <c r="H177" s="193">
        <v>9.8000000000000007</v>
      </c>
      <c r="I177" s="193">
        <v>5.9</v>
      </c>
      <c r="J177" s="193">
        <v>2</v>
      </c>
      <c r="K177" s="193">
        <v>3.9</v>
      </c>
      <c r="L177" s="193">
        <v>7.8</v>
      </c>
      <c r="M177" s="193">
        <v>5.9</v>
      </c>
      <c r="N177" s="193">
        <v>5.9</v>
      </c>
      <c r="O177" s="193">
        <v>27.5</v>
      </c>
      <c r="P177" s="194">
        <v>0</v>
      </c>
      <c r="Q177" s="92"/>
    </row>
    <row r="178" spans="1:31" x14ac:dyDescent="0.2">
      <c r="A178" s="272" t="str">
        <f>A162</f>
        <v>おおむね満足している(n = 726 )</v>
      </c>
      <c r="B178" s="196">
        <f t="shared" ref="B178" si="56">B162</f>
        <v>726</v>
      </c>
      <c r="C178" s="117">
        <v>529</v>
      </c>
      <c r="D178" s="118">
        <v>346</v>
      </c>
      <c r="E178" s="118">
        <v>207</v>
      </c>
      <c r="F178" s="118">
        <v>127</v>
      </c>
      <c r="G178" s="118">
        <v>97</v>
      </c>
      <c r="H178" s="118">
        <v>101</v>
      </c>
      <c r="I178" s="118">
        <v>52</v>
      </c>
      <c r="J178" s="118">
        <v>51</v>
      </c>
      <c r="K178" s="118">
        <v>45</v>
      </c>
      <c r="L178" s="118">
        <v>25</v>
      </c>
      <c r="M178" s="118">
        <v>14</v>
      </c>
      <c r="N178" s="118">
        <v>34</v>
      </c>
      <c r="O178" s="118">
        <v>33</v>
      </c>
      <c r="P178" s="119">
        <v>1</v>
      </c>
    </row>
    <row r="179" spans="1:31" x14ac:dyDescent="0.2">
      <c r="A179" s="273"/>
      <c r="B179" s="197">
        <f t="shared" ref="B179" si="57">B163</f>
        <v>100</v>
      </c>
      <c r="C179" s="190">
        <v>72.900000000000006</v>
      </c>
      <c r="D179" s="193">
        <v>47.7</v>
      </c>
      <c r="E179" s="193">
        <v>28.5</v>
      </c>
      <c r="F179" s="193">
        <v>17.5</v>
      </c>
      <c r="G179" s="193">
        <v>13.4</v>
      </c>
      <c r="H179" s="193">
        <v>13.9</v>
      </c>
      <c r="I179" s="193">
        <v>7.2</v>
      </c>
      <c r="J179" s="193">
        <v>7</v>
      </c>
      <c r="K179" s="193">
        <v>6.2</v>
      </c>
      <c r="L179" s="193">
        <v>3.4</v>
      </c>
      <c r="M179" s="193">
        <v>1.9</v>
      </c>
      <c r="N179" s="193">
        <v>4.7</v>
      </c>
      <c r="O179" s="193">
        <v>4.5</v>
      </c>
      <c r="P179" s="194">
        <v>0.1</v>
      </c>
    </row>
    <row r="180" spans="1:31" x14ac:dyDescent="0.2">
      <c r="A180" s="270" t="str">
        <f>A164</f>
        <v>まだまだ不満だ(n = 673 )</v>
      </c>
      <c r="B180" s="196">
        <f t="shared" ref="B180" si="58">B164</f>
        <v>673</v>
      </c>
      <c r="C180" s="117">
        <v>441</v>
      </c>
      <c r="D180" s="118">
        <v>529</v>
      </c>
      <c r="E180" s="118">
        <v>173</v>
      </c>
      <c r="F180" s="118">
        <v>198</v>
      </c>
      <c r="G180" s="118">
        <v>123</v>
      </c>
      <c r="H180" s="118">
        <v>112</v>
      </c>
      <c r="I180" s="118">
        <v>72</v>
      </c>
      <c r="J180" s="118">
        <v>42</v>
      </c>
      <c r="K180" s="118">
        <v>45</v>
      </c>
      <c r="L180" s="118">
        <v>23</v>
      </c>
      <c r="M180" s="118">
        <v>10</v>
      </c>
      <c r="N180" s="118">
        <v>27</v>
      </c>
      <c r="O180" s="118">
        <v>4</v>
      </c>
      <c r="P180" s="119">
        <v>3</v>
      </c>
    </row>
    <row r="181" spans="1:31" x14ac:dyDescent="0.2">
      <c r="A181" s="271"/>
      <c r="B181" s="197">
        <f t="shared" ref="B181" si="59">B165</f>
        <v>100</v>
      </c>
      <c r="C181" s="190">
        <v>65.5</v>
      </c>
      <c r="D181" s="193">
        <v>78.599999999999994</v>
      </c>
      <c r="E181" s="193">
        <v>25.7</v>
      </c>
      <c r="F181" s="193">
        <v>29.4</v>
      </c>
      <c r="G181" s="193">
        <v>18.3</v>
      </c>
      <c r="H181" s="193">
        <v>16.600000000000001</v>
      </c>
      <c r="I181" s="193">
        <v>10.7</v>
      </c>
      <c r="J181" s="193">
        <v>6.2</v>
      </c>
      <c r="K181" s="193">
        <v>6.7</v>
      </c>
      <c r="L181" s="193">
        <v>3.4</v>
      </c>
      <c r="M181" s="193">
        <v>1.5</v>
      </c>
      <c r="N181" s="193">
        <v>4</v>
      </c>
      <c r="O181" s="193">
        <v>0.6</v>
      </c>
      <c r="P181" s="194">
        <v>0.4</v>
      </c>
    </row>
    <row r="182" spans="1:31" x14ac:dyDescent="0.2">
      <c r="A182" s="270" t="str">
        <f>A166</f>
        <v>きわめて不満だ(n = 183 )</v>
      </c>
      <c r="B182" s="196">
        <f t="shared" ref="B182" si="60">B166</f>
        <v>183</v>
      </c>
      <c r="C182" s="117">
        <v>105</v>
      </c>
      <c r="D182" s="118">
        <v>135</v>
      </c>
      <c r="E182" s="118">
        <v>43</v>
      </c>
      <c r="F182" s="118">
        <v>53</v>
      </c>
      <c r="G182" s="118">
        <v>28</v>
      </c>
      <c r="H182" s="118">
        <v>28</v>
      </c>
      <c r="I182" s="118">
        <v>17</v>
      </c>
      <c r="J182" s="118">
        <v>15</v>
      </c>
      <c r="K182" s="118">
        <v>13</v>
      </c>
      <c r="L182" s="118">
        <v>7</v>
      </c>
      <c r="M182" s="118">
        <v>11</v>
      </c>
      <c r="N182" s="118">
        <v>11</v>
      </c>
      <c r="O182" s="118">
        <v>3</v>
      </c>
      <c r="P182" s="119">
        <v>8</v>
      </c>
    </row>
    <row r="183" spans="1:31" x14ac:dyDescent="0.2">
      <c r="A183" s="271"/>
      <c r="B183" s="197">
        <f t="shared" ref="B183" si="61">B167</f>
        <v>100</v>
      </c>
      <c r="C183" s="190">
        <v>57.4</v>
      </c>
      <c r="D183" s="193">
        <v>73.8</v>
      </c>
      <c r="E183" s="193">
        <v>23.5</v>
      </c>
      <c r="F183" s="193">
        <v>29</v>
      </c>
      <c r="G183" s="193">
        <v>15.3</v>
      </c>
      <c r="H183" s="193">
        <v>15.3</v>
      </c>
      <c r="I183" s="193">
        <v>9.3000000000000007</v>
      </c>
      <c r="J183" s="193">
        <v>8.1999999999999993</v>
      </c>
      <c r="K183" s="193">
        <v>7.1</v>
      </c>
      <c r="L183" s="193">
        <v>3.8</v>
      </c>
      <c r="M183" s="193">
        <v>6</v>
      </c>
      <c r="N183" s="193">
        <v>6</v>
      </c>
      <c r="O183" s="193">
        <v>1.6</v>
      </c>
      <c r="P183" s="194">
        <v>4.4000000000000004</v>
      </c>
    </row>
    <row r="184" spans="1:31" x14ac:dyDescent="0.2">
      <c r="A184" s="270" t="str">
        <f>A168</f>
        <v>わからない(n = 45 )</v>
      </c>
      <c r="B184" s="196">
        <f t="shared" ref="B184" si="62">B168</f>
        <v>45</v>
      </c>
      <c r="C184" s="117">
        <v>32</v>
      </c>
      <c r="D184" s="118">
        <v>20</v>
      </c>
      <c r="E184" s="118">
        <v>15</v>
      </c>
      <c r="F184" s="118">
        <v>4</v>
      </c>
      <c r="G184" s="118">
        <v>1</v>
      </c>
      <c r="H184" s="118">
        <v>10</v>
      </c>
      <c r="I184" s="118">
        <v>6</v>
      </c>
      <c r="J184" s="118">
        <v>2</v>
      </c>
      <c r="K184" s="118">
        <v>5</v>
      </c>
      <c r="L184" s="118">
        <v>1</v>
      </c>
      <c r="M184" s="118">
        <v>1</v>
      </c>
      <c r="N184" s="118">
        <v>1</v>
      </c>
      <c r="O184" s="118">
        <v>3</v>
      </c>
      <c r="P184" s="119">
        <v>2</v>
      </c>
    </row>
    <row r="185" spans="1:31" ht="12.75" customHeight="1" x14ac:dyDescent="0.2">
      <c r="A185" s="271"/>
      <c r="B185" s="197">
        <f t="shared" ref="B185" si="63">B169</f>
        <v>100</v>
      </c>
      <c r="C185" s="190">
        <v>71.099999999999994</v>
      </c>
      <c r="D185" s="193">
        <v>44.4</v>
      </c>
      <c r="E185" s="193">
        <v>33.299999999999997</v>
      </c>
      <c r="F185" s="193">
        <v>8.9</v>
      </c>
      <c r="G185" s="193">
        <v>2.2000000000000002</v>
      </c>
      <c r="H185" s="193">
        <v>22.2</v>
      </c>
      <c r="I185" s="193">
        <v>13.3</v>
      </c>
      <c r="J185" s="193">
        <v>4.4000000000000004</v>
      </c>
      <c r="K185" s="193">
        <v>11.1</v>
      </c>
      <c r="L185" s="193">
        <v>2.2000000000000002</v>
      </c>
      <c r="M185" s="193">
        <v>2.2000000000000002</v>
      </c>
      <c r="N185" s="193">
        <v>2.2000000000000002</v>
      </c>
      <c r="O185" s="193">
        <v>6.7</v>
      </c>
      <c r="P185" s="194">
        <v>4.4000000000000004</v>
      </c>
    </row>
    <row r="186" spans="1:31" ht="12.75" customHeight="1" x14ac:dyDescent="0.2"/>
    <row r="187" spans="1:31" ht="12.75" customHeight="1" x14ac:dyDescent="0.2">
      <c r="A187" s="40" t="s">
        <v>108</v>
      </c>
      <c r="B187" s="1"/>
      <c r="C187" s="7"/>
      <c r="D187" s="5"/>
      <c r="E187" s="5" t="s">
        <v>188</v>
      </c>
      <c r="F187" s="8"/>
      <c r="G187" s="7"/>
      <c r="H187" s="8"/>
      <c r="I187" s="7"/>
      <c r="J187" s="7"/>
      <c r="K187" s="7"/>
      <c r="L187" s="7"/>
      <c r="M187" s="7"/>
      <c r="N187" s="7"/>
      <c r="O187" s="7"/>
      <c r="P187" s="7"/>
      <c r="R187" s="38"/>
      <c r="S187" s="25">
        <v>1</v>
      </c>
      <c r="T187" s="25">
        <v>2</v>
      </c>
      <c r="U187" s="25">
        <v>3</v>
      </c>
      <c r="V187" s="25">
        <v>4</v>
      </c>
      <c r="W187" s="25">
        <v>5</v>
      </c>
      <c r="X187" s="25">
        <v>6</v>
      </c>
      <c r="Y187" s="25">
        <v>7</v>
      </c>
      <c r="Z187" s="25">
        <v>8</v>
      </c>
      <c r="AA187" s="25">
        <v>9</v>
      </c>
      <c r="AB187" s="25">
        <v>10</v>
      </c>
      <c r="AC187" s="25">
        <v>11</v>
      </c>
      <c r="AD187" s="25">
        <v>12</v>
      </c>
      <c r="AE187" s="25">
        <v>13</v>
      </c>
    </row>
    <row r="188" spans="1:31" ht="68.25" customHeight="1" x14ac:dyDescent="0.2">
      <c r="A188" s="11" t="str">
        <f>A173</f>
        <v>【くらしの満足度別】</v>
      </c>
      <c r="B188" s="47" t="str">
        <f>B173</f>
        <v>調査数</v>
      </c>
      <c r="C188" s="48" t="str">
        <f t="shared" ref="C188:D188" si="64">C173</f>
        <v>健康・体力</v>
      </c>
      <c r="D188" s="49" t="str">
        <f t="shared" si="64"/>
        <v>収入・貯蓄</v>
      </c>
      <c r="E188" s="49" t="str">
        <f>E173</f>
        <v>介護</v>
      </c>
      <c r="F188" s="49" t="str">
        <f>F173</f>
        <v>仕事</v>
      </c>
      <c r="G188" s="49" t="str">
        <f t="shared" ref="G188:O188" si="65">G173</f>
        <v>子育て・子どもの教育</v>
      </c>
      <c r="H188" s="49" t="str">
        <f>H173</f>
        <v>地域の住環境（上下水道、公園、
　　　　道路、公共交通機関など）</v>
      </c>
      <c r="I188" s="49" t="str">
        <f t="shared" si="65"/>
        <v>住宅</v>
      </c>
      <c r="J188" s="49" t="str">
        <f t="shared" si="65"/>
        <v>地域での人間関係</v>
      </c>
      <c r="K188" s="49" t="str">
        <f t="shared" si="65"/>
        <v>家庭での人間関係</v>
      </c>
      <c r="L188" s="49" t="str">
        <f t="shared" si="65"/>
        <v>結婚</v>
      </c>
      <c r="M188" s="49" t="str">
        <f t="shared" si="65"/>
        <v>就職</v>
      </c>
      <c r="N188" s="50" t="str">
        <f t="shared" si="65"/>
        <v>その他</v>
      </c>
      <c r="O188" s="50" t="str">
        <f t="shared" si="65"/>
        <v>特にない</v>
      </c>
      <c r="P188" s="51" t="str">
        <f t="shared" ref="P188" si="66">P173</f>
        <v>無回答</v>
      </c>
      <c r="Q188" s="187" t="s">
        <v>32</v>
      </c>
      <c r="R188" s="10" t="str">
        <f>A188</f>
        <v>【くらしの満足度別】</v>
      </c>
      <c r="S188" s="48" t="str">
        <f>C188</f>
        <v>健康・体力</v>
      </c>
      <c r="T188" s="49" t="str">
        <f t="shared" ref="T188:AE188" si="67">D188</f>
        <v>収入・貯蓄</v>
      </c>
      <c r="U188" s="49" t="str">
        <f t="shared" si="67"/>
        <v>介護</v>
      </c>
      <c r="V188" s="49" t="str">
        <f t="shared" si="67"/>
        <v>仕事</v>
      </c>
      <c r="W188" s="49" t="str">
        <f t="shared" si="67"/>
        <v>子育て・子どもの教育</v>
      </c>
      <c r="X188" s="49" t="str">
        <f t="shared" si="67"/>
        <v>地域の住環境（上下水道、公園、
　　　　道路、公共交通機関など）</v>
      </c>
      <c r="Y188" s="49" t="str">
        <f t="shared" si="67"/>
        <v>住宅</v>
      </c>
      <c r="Z188" s="49" t="str">
        <f t="shared" si="67"/>
        <v>地域での人間関係</v>
      </c>
      <c r="AA188" s="49" t="str">
        <f t="shared" si="67"/>
        <v>家庭での人間関係</v>
      </c>
      <c r="AB188" s="49" t="str">
        <f t="shared" si="67"/>
        <v>結婚</v>
      </c>
      <c r="AC188" s="49" t="str">
        <f t="shared" si="67"/>
        <v>就職</v>
      </c>
      <c r="AD188" s="50" t="str">
        <f t="shared" si="67"/>
        <v>その他</v>
      </c>
      <c r="AE188" s="51" t="str">
        <f t="shared" si="67"/>
        <v>特にない</v>
      </c>
    </row>
    <row r="189" spans="1:31" ht="12.75" customHeight="1" x14ac:dyDescent="0.2">
      <c r="A189" s="100" t="s">
        <v>35</v>
      </c>
      <c r="B189" s="180">
        <f>B176+B178</f>
        <v>777</v>
      </c>
      <c r="C189" s="132">
        <f>C176+C178</f>
        <v>554</v>
      </c>
      <c r="D189" s="133">
        <f t="shared" ref="D189" si="68">D176+D178</f>
        <v>356</v>
      </c>
      <c r="E189" s="133">
        <f>E176+E178</f>
        <v>213</v>
      </c>
      <c r="F189" s="133">
        <f>F176+F178</f>
        <v>133</v>
      </c>
      <c r="G189" s="133">
        <f t="shared" ref="G189:O189" si="69">G176+G178</f>
        <v>105</v>
      </c>
      <c r="H189" s="133">
        <f t="shared" si="69"/>
        <v>106</v>
      </c>
      <c r="I189" s="133">
        <f t="shared" si="69"/>
        <v>55</v>
      </c>
      <c r="J189" s="133">
        <f t="shared" si="69"/>
        <v>52</v>
      </c>
      <c r="K189" s="133">
        <f t="shared" si="69"/>
        <v>47</v>
      </c>
      <c r="L189" s="133">
        <f t="shared" si="69"/>
        <v>29</v>
      </c>
      <c r="M189" s="133">
        <f t="shared" si="69"/>
        <v>17</v>
      </c>
      <c r="N189" s="133">
        <f t="shared" si="69"/>
        <v>37</v>
      </c>
      <c r="O189" s="134">
        <f t="shared" si="69"/>
        <v>47</v>
      </c>
      <c r="P189" s="135">
        <f t="shared" ref="P189" si="70">P176+P178</f>
        <v>1</v>
      </c>
      <c r="Q189" s="173">
        <f>SUM($C189:P189)</f>
        <v>1752</v>
      </c>
      <c r="R189" s="81" t="str">
        <f>A189</f>
        <v>満足層</v>
      </c>
      <c r="S189" s="72">
        <f>C190</f>
        <v>71.3</v>
      </c>
      <c r="T189" s="73">
        <f t="shared" ref="T189:AE189" si="71">D190</f>
        <v>45.8</v>
      </c>
      <c r="U189" s="73">
        <f t="shared" si="71"/>
        <v>27.4</v>
      </c>
      <c r="V189" s="73">
        <f t="shared" si="71"/>
        <v>17.100000000000001</v>
      </c>
      <c r="W189" s="73">
        <f t="shared" si="71"/>
        <v>13.5</v>
      </c>
      <c r="X189" s="73">
        <f t="shared" si="71"/>
        <v>13.6</v>
      </c>
      <c r="Y189" s="73">
        <f t="shared" si="71"/>
        <v>7.1</v>
      </c>
      <c r="Z189" s="73">
        <f t="shared" si="71"/>
        <v>6.7</v>
      </c>
      <c r="AA189" s="73">
        <f t="shared" si="71"/>
        <v>6</v>
      </c>
      <c r="AB189" s="73">
        <f t="shared" si="71"/>
        <v>3.7</v>
      </c>
      <c r="AC189" s="73">
        <f t="shared" si="71"/>
        <v>2.2000000000000002</v>
      </c>
      <c r="AD189" s="74">
        <f t="shared" si="71"/>
        <v>4.8</v>
      </c>
      <c r="AE189" s="75">
        <f t="shared" si="71"/>
        <v>6</v>
      </c>
    </row>
    <row r="190" spans="1:31" ht="12.75" customHeight="1" x14ac:dyDescent="0.2">
      <c r="A190" s="35" t="str">
        <f>"n = "&amp;B189&amp;" "</f>
        <v xml:space="preserve">n = 777 </v>
      </c>
      <c r="B190" s="136" t="s">
        <v>189</v>
      </c>
      <c r="C190" s="137">
        <f>ROUND(C189/$B189*100,1)</f>
        <v>71.3</v>
      </c>
      <c r="D190" s="138">
        <f t="shared" ref="D190:O190" si="72">ROUND(D189/$B189*100,1)</f>
        <v>45.8</v>
      </c>
      <c r="E190" s="138">
        <f>ROUND(E189/$B189*100,1)</f>
        <v>27.4</v>
      </c>
      <c r="F190" s="138">
        <f>ROUND(F189/$B189*100,1)</f>
        <v>17.100000000000001</v>
      </c>
      <c r="G190" s="138">
        <f t="shared" si="72"/>
        <v>13.5</v>
      </c>
      <c r="H190" s="138">
        <f t="shared" si="72"/>
        <v>13.6</v>
      </c>
      <c r="I190" s="138">
        <f t="shared" si="72"/>
        <v>7.1</v>
      </c>
      <c r="J190" s="138">
        <f t="shared" si="72"/>
        <v>6.7</v>
      </c>
      <c r="K190" s="138">
        <f t="shared" si="72"/>
        <v>6</v>
      </c>
      <c r="L190" s="138">
        <f t="shared" si="72"/>
        <v>3.7</v>
      </c>
      <c r="M190" s="138">
        <f t="shared" si="72"/>
        <v>2.2000000000000002</v>
      </c>
      <c r="N190" s="138">
        <f t="shared" si="72"/>
        <v>4.8</v>
      </c>
      <c r="O190" s="139">
        <f t="shared" si="72"/>
        <v>6</v>
      </c>
      <c r="P190" s="140">
        <f t="shared" ref="P190" si="73">ROUND(P189/$B189*100,1)</f>
        <v>0.1</v>
      </c>
      <c r="Q190" s="183"/>
      <c r="R190" s="82" t="str">
        <f>A191</f>
        <v>不満層</v>
      </c>
      <c r="S190" s="66">
        <f>C192</f>
        <v>63.8</v>
      </c>
      <c r="T190" s="67">
        <f t="shared" ref="T190:AE190" si="74">D192</f>
        <v>77.599999999999994</v>
      </c>
      <c r="U190" s="67">
        <f t="shared" si="74"/>
        <v>25.2</v>
      </c>
      <c r="V190" s="67">
        <f t="shared" si="74"/>
        <v>29.3</v>
      </c>
      <c r="W190" s="67">
        <f t="shared" si="74"/>
        <v>17.600000000000001</v>
      </c>
      <c r="X190" s="67">
        <f t="shared" si="74"/>
        <v>16.399999999999999</v>
      </c>
      <c r="Y190" s="67">
        <f t="shared" si="74"/>
        <v>10.4</v>
      </c>
      <c r="Z190" s="67">
        <f t="shared" si="74"/>
        <v>6.7</v>
      </c>
      <c r="AA190" s="67">
        <f t="shared" si="74"/>
        <v>6.8</v>
      </c>
      <c r="AB190" s="67">
        <f t="shared" si="74"/>
        <v>3.5</v>
      </c>
      <c r="AC190" s="67">
        <f t="shared" si="74"/>
        <v>2.5</v>
      </c>
      <c r="AD190" s="68">
        <f t="shared" si="74"/>
        <v>4.4000000000000004</v>
      </c>
      <c r="AE190" s="69">
        <f t="shared" si="74"/>
        <v>0.8</v>
      </c>
    </row>
    <row r="191" spans="1:31" ht="12.75" customHeight="1" x14ac:dyDescent="0.2">
      <c r="A191" s="100" t="s">
        <v>36</v>
      </c>
      <c r="B191" s="141">
        <f>B180+B182</f>
        <v>856</v>
      </c>
      <c r="C191" s="117">
        <f>C180+C182</f>
        <v>546</v>
      </c>
      <c r="D191" s="118">
        <f t="shared" ref="D191" si="75">D180+D182</f>
        <v>664</v>
      </c>
      <c r="E191" s="118">
        <f>E180+E182</f>
        <v>216</v>
      </c>
      <c r="F191" s="118">
        <f>F180+F182</f>
        <v>251</v>
      </c>
      <c r="G191" s="118">
        <f t="shared" ref="G191:O191" si="76">G180+G182</f>
        <v>151</v>
      </c>
      <c r="H191" s="118">
        <f t="shared" si="76"/>
        <v>140</v>
      </c>
      <c r="I191" s="118">
        <f>I180+I182</f>
        <v>89</v>
      </c>
      <c r="J191" s="118">
        <f t="shared" si="76"/>
        <v>57</v>
      </c>
      <c r="K191" s="118">
        <f t="shared" si="76"/>
        <v>58</v>
      </c>
      <c r="L191" s="118">
        <f t="shared" si="76"/>
        <v>30</v>
      </c>
      <c r="M191" s="118">
        <f t="shared" si="76"/>
        <v>21</v>
      </c>
      <c r="N191" s="118">
        <f t="shared" si="76"/>
        <v>38</v>
      </c>
      <c r="O191" s="128">
        <f t="shared" si="76"/>
        <v>7</v>
      </c>
      <c r="P191" s="119">
        <f t="shared" ref="P191" si="77">P180+P182</f>
        <v>11</v>
      </c>
      <c r="Q191" s="173">
        <f>SUM($C191:P191)</f>
        <v>2279</v>
      </c>
    </row>
    <row r="192" spans="1:31" x14ac:dyDescent="0.2">
      <c r="A192" s="35" t="str">
        <f>"n = "&amp;B191&amp;" "</f>
        <v xml:space="preserve">n = 856 </v>
      </c>
      <c r="B192" s="136" t="s">
        <v>190</v>
      </c>
      <c r="C192" s="137">
        <f>ROUND(C191/$B191*100,1)</f>
        <v>63.8</v>
      </c>
      <c r="D192" s="138">
        <f t="shared" ref="D192:O192" si="78">ROUND(D191/$B191*100,1)</f>
        <v>77.599999999999994</v>
      </c>
      <c r="E192" s="138">
        <f>ROUND(E191/$B191*100,1)</f>
        <v>25.2</v>
      </c>
      <c r="F192" s="138">
        <f>ROUND(F191/$B191*100,1)</f>
        <v>29.3</v>
      </c>
      <c r="G192" s="138">
        <f t="shared" si="78"/>
        <v>17.600000000000001</v>
      </c>
      <c r="H192" s="138">
        <f t="shared" si="78"/>
        <v>16.399999999999999</v>
      </c>
      <c r="I192" s="138">
        <f>ROUND(I191/$B191*100,1)</f>
        <v>10.4</v>
      </c>
      <c r="J192" s="138">
        <f t="shared" si="78"/>
        <v>6.7</v>
      </c>
      <c r="K192" s="138">
        <f t="shared" si="78"/>
        <v>6.8</v>
      </c>
      <c r="L192" s="138">
        <f t="shared" si="78"/>
        <v>3.5</v>
      </c>
      <c r="M192" s="138">
        <f t="shared" si="78"/>
        <v>2.5</v>
      </c>
      <c r="N192" s="138">
        <f t="shared" si="78"/>
        <v>4.4000000000000004</v>
      </c>
      <c r="O192" s="139">
        <f t="shared" si="78"/>
        <v>0.8</v>
      </c>
      <c r="P192" s="140">
        <f t="shared" ref="P192" si="79">ROUND(P191/$B191*100,1)</f>
        <v>1.3</v>
      </c>
      <c r="Q192" s="183"/>
    </row>
  </sheetData>
  <mergeCells count="74">
    <mergeCell ref="A182:A183"/>
    <mergeCell ref="A184:A185"/>
    <mergeCell ref="A166:A167"/>
    <mergeCell ref="A168:A169"/>
    <mergeCell ref="A174:A175"/>
    <mergeCell ref="A176:A177"/>
    <mergeCell ref="A178:A179"/>
    <mergeCell ref="A180:A181"/>
    <mergeCell ref="A164:A165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8:A159"/>
    <mergeCell ref="A160:A161"/>
    <mergeCell ref="A162:A163"/>
    <mergeCell ref="A134:A135"/>
    <mergeCell ref="A108:A109"/>
    <mergeCell ref="A110:A111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06:A107"/>
    <mergeCell ref="A81:A82"/>
    <mergeCell ref="A83:A84"/>
    <mergeCell ref="A85:A86"/>
    <mergeCell ref="A87:A88"/>
    <mergeCell ref="A92:A93"/>
    <mergeCell ref="A94:A95"/>
    <mergeCell ref="A96:A97"/>
    <mergeCell ref="A98:A99"/>
    <mergeCell ref="A100:A101"/>
    <mergeCell ref="A102:A103"/>
    <mergeCell ref="A104:A105"/>
    <mergeCell ref="A79:A80"/>
    <mergeCell ref="A50:A51"/>
    <mergeCell ref="A52:A53"/>
    <mergeCell ref="A54:A55"/>
    <mergeCell ref="A56:A57"/>
    <mergeCell ref="A61:A62"/>
    <mergeCell ref="A63:A64"/>
    <mergeCell ref="A65:A66"/>
    <mergeCell ref="A67:A68"/>
    <mergeCell ref="A69:A70"/>
    <mergeCell ref="A71:A72"/>
    <mergeCell ref="A77:A78"/>
    <mergeCell ref="A48:A49"/>
    <mergeCell ref="A22:A23"/>
    <mergeCell ref="A24:A25"/>
    <mergeCell ref="A26:A27"/>
    <mergeCell ref="A28:A29"/>
    <mergeCell ref="A30:A31"/>
    <mergeCell ref="A32:A33"/>
    <mergeCell ref="A34:A35"/>
    <mergeCell ref="A36:A37"/>
    <mergeCell ref="A42:A43"/>
    <mergeCell ref="A44:A45"/>
    <mergeCell ref="A46:A47"/>
    <mergeCell ref="A17:A18"/>
    <mergeCell ref="A3:A4"/>
    <mergeCell ref="A5:A6"/>
    <mergeCell ref="A7:A8"/>
    <mergeCell ref="A13:A14"/>
    <mergeCell ref="A15:A16"/>
  </mergeCells>
  <phoneticPr fontId="3"/>
  <conditionalFormatting sqref="D12">
    <cfRule type="duplicateValues" dxfId="4" priority="1"/>
  </conditionalFormatting>
  <conditionalFormatting sqref="D41">
    <cfRule type="duplicateValues" dxfId="3" priority="2"/>
  </conditionalFormatting>
  <conditionalFormatting sqref="D76">
    <cfRule type="duplicateValues" dxfId="2" priority="3"/>
  </conditionalFormatting>
  <conditionalFormatting sqref="D115">
    <cfRule type="duplicateValues" dxfId="1" priority="4"/>
  </conditionalFormatting>
  <conditionalFormatting sqref="D173">
    <cfRule type="duplicateValues" dxfId="0" priority="5"/>
  </conditionalFormatting>
  <pageMargins left="0.7" right="0.7" top="0.75" bottom="0.75" header="0.3" footer="0.3"/>
  <pageSetup paperSize="9" scale="1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/>
    <pageSetUpPr fitToPage="1"/>
  </sheetPr>
  <dimension ref="A1:AI192"/>
  <sheetViews>
    <sheetView zoomScaleNormal="100" workbookViewId="0">
      <selection activeCell="H27" sqref="H27"/>
    </sheetView>
  </sheetViews>
  <sheetFormatPr defaultRowHeight="13.2" x14ac:dyDescent="0.2"/>
  <cols>
    <col min="19" max="19" width="9" customWidth="1"/>
  </cols>
  <sheetData>
    <row r="1" spans="1:35" x14ac:dyDescent="0.2">
      <c r="A1" s="3" t="s">
        <v>122</v>
      </c>
      <c r="B1" s="1" t="s">
        <v>118</v>
      </c>
      <c r="C1" s="7"/>
      <c r="D1" s="8"/>
      <c r="E1" s="7"/>
      <c r="F1" s="7"/>
      <c r="G1" s="7"/>
      <c r="H1" s="8" t="s">
        <v>1</v>
      </c>
      <c r="I1" s="7"/>
      <c r="J1" s="7"/>
      <c r="K1" s="7"/>
      <c r="L1" s="7"/>
      <c r="M1" s="7"/>
      <c r="N1" s="7"/>
      <c r="O1" s="7"/>
      <c r="P1" s="7"/>
    </row>
    <row r="2" spans="1:35" ht="32.4" x14ac:dyDescent="0.2">
      <c r="A2" s="10" t="s">
        <v>20</v>
      </c>
      <c r="B2" s="47" t="s">
        <v>3</v>
      </c>
      <c r="C2" s="48" t="s">
        <v>65</v>
      </c>
      <c r="D2" s="49" t="s">
        <v>119</v>
      </c>
      <c r="E2" s="49" t="s">
        <v>66</v>
      </c>
      <c r="F2" s="49" t="s">
        <v>67</v>
      </c>
      <c r="G2" s="49" t="s">
        <v>120</v>
      </c>
      <c r="H2" s="50" t="s">
        <v>68</v>
      </c>
      <c r="I2" s="49" t="s">
        <v>69</v>
      </c>
      <c r="J2" s="50" t="s">
        <v>70</v>
      </c>
      <c r="K2" s="49" t="s">
        <v>71</v>
      </c>
      <c r="L2" s="50" t="s">
        <v>72</v>
      </c>
      <c r="M2" s="49" t="s">
        <v>73</v>
      </c>
      <c r="N2" s="49" t="s">
        <v>121</v>
      </c>
      <c r="O2" s="49" t="s">
        <v>74</v>
      </c>
      <c r="P2" s="49" t="s">
        <v>57</v>
      </c>
      <c r="Q2" s="49" t="s">
        <v>75</v>
      </c>
      <c r="R2" s="51" t="s">
        <v>199</v>
      </c>
      <c r="S2" s="91" t="s">
        <v>117</v>
      </c>
    </row>
    <row r="3" spans="1:35" x14ac:dyDescent="0.2">
      <c r="A3" s="270" t="str">
        <f>'問3M（表）'!A3:A4</f>
        <v>全体（n = 1,699 ）　</v>
      </c>
      <c r="B3" s="32">
        <v>1699</v>
      </c>
      <c r="C3" s="29">
        <v>1082</v>
      </c>
      <c r="D3" s="30">
        <v>863</v>
      </c>
      <c r="E3" s="30">
        <v>137</v>
      </c>
      <c r="F3" s="30">
        <v>18</v>
      </c>
      <c r="G3" s="30">
        <v>256</v>
      </c>
      <c r="H3" s="30">
        <v>299</v>
      </c>
      <c r="I3" s="30">
        <v>58</v>
      </c>
      <c r="J3" s="30">
        <v>237</v>
      </c>
      <c r="K3" s="30">
        <v>221</v>
      </c>
      <c r="L3" s="30">
        <v>224</v>
      </c>
      <c r="M3" s="30">
        <v>222</v>
      </c>
      <c r="N3" s="30">
        <v>230</v>
      </c>
      <c r="O3" s="30">
        <v>696</v>
      </c>
      <c r="P3" s="30">
        <v>18</v>
      </c>
      <c r="Q3" s="30">
        <v>18</v>
      </c>
      <c r="R3" s="31">
        <v>24</v>
      </c>
      <c r="S3" s="92">
        <f>SUM($C3:R3)</f>
        <v>4603</v>
      </c>
      <c r="T3" s="154"/>
    </row>
    <row r="4" spans="1:35" x14ac:dyDescent="0.2">
      <c r="A4" s="271"/>
      <c r="B4" s="33">
        <v>100</v>
      </c>
      <c r="C4" s="18">
        <v>63.7</v>
      </c>
      <c r="D4" s="185">
        <v>50.8</v>
      </c>
      <c r="E4" s="185">
        <v>8.1</v>
      </c>
      <c r="F4" s="185">
        <v>1.1000000000000001</v>
      </c>
      <c r="G4" s="185">
        <v>15.1</v>
      </c>
      <c r="H4" s="185">
        <v>17.600000000000001</v>
      </c>
      <c r="I4" s="185">
        <v>3.4</v>
      </c>
      <c r="J4" s="185">
        <v>13.9</v>
      </c>
      <c r="K4" s="185">
        <v>13</v>
      </c>
      <c r="L4" s="185">
        <v>13.2</v>
      </c>
      <c r="M4" s="185">
        <v>13.1</v>
      </c>
      <c r="N4" s="185">
        <v>13.5</v>
      </c>
      <c r="O4" s="185">
        <v>41</v>
      </c>
      <c r="P4" s="185">
        <v>1.1000000000000001</v>
      </c>
      <c r="Q4" s="185">
        <v>1.1000000000000001</v>
      </c>
      <c r="R4" s="186">
        <v>1.4</v>
      </c>
      <c r="S4" s="92"/>
    </row>
    <row r="5" spans="1:35" ht="13.5" customHeight="1" x14ac:dyDescent="0.2">
      <c r="A5" s="270" t="str">
        <f>'問3M（表）'!A5:A6</f>
        <v>男性（n = 743 ）　</v>
      </c>
      <c r="B5" s="32">
        <v>743</v>
      </c>
      <c r="C5" s="26">
        <v>460</v>
      </c>
      <c r="D5" s="27">
        <v>379</v>
      </c>
      <c r="E5" s="27">
        <v>66</v>
      </c>
      <c r="F5" s="27">
        <v>11</v>
      </c>
      <c r="G5" s="27">
        <v>135</v>
      </c>
      <c r="H5" s="27">
        <v>145</v>
      </c>
      <c r="I5" s="27">
        <v>31</v>
      </c>
      <c r="J5" s="27">
        <v>95</v>
      </c>
      <c r="K5" s="27">
        <v>112</v>
      </c>
      <c r="L5" s="27">
        <v>84</v>
      </c>
      <c r="M5" s="27">
        <v>84</v>
      </c>
      <c r="N5" s="27">
        <v>104</v>
      </c>
      <c r="O5" s="27">
        <v>290</v>
      </c>
      <c r="P5" s="27">
        <v>6</v>
      </c>
      <c r="Q5" s="27">
        <v>9</v>
      </c>
      <c r="R5" s="28">
        <v>13</v>
      </c>
      <c r="S5" s="92">
        <f>SUM($C5:R5)</f>
        <v>2024</v>
      </c>
      <c r="T5" t="str">
        <f>" 男性（N = "&amp;TEXT(S5,"#,###")&amp;" : n = "&amp;TEXT($B$5,"#,###")&amp;"）"</f>
        <v xml:space="preserve"> 男性（N = 2,024 : n = 743）</v>
      </c>
    </row>
    <row r="6" spans="1:35" x14ac:dyDescent="0.2">
      <c r="A6" s="271"/>
      <c r="B6" s="18">
        <v>100</v>
      </c>
      <c r="C6" s="18">
        <v>61.9</v>
      </c>
      <c r="D6" s="185">
        <v>51</v>
      </c>
      <c r="E6" s="185">
        <v>8.9</v>
      </c>
      <c r="F6" s="185">
        <v>1.5</v>
      </c>
      <c r="G6" s="185">
        <v>18.2</v>
      </c>
      <c r="H6" s="185">
        <v>19.5</v>
      </c>
      <c r="I6" s="185">
        <v>4.2</v>
      </c>
      <c r="J6" s="185">
        <v>12.8</v>
      </c>
      <c r="K6" s="185">
        <v>15.1</v>
      </c>
      <c r="L6" s="185">
        <v>11.3</v>
      </c>
      <c r="M6" s="185">
        <v>11.3</v>
      </c>
      <c r="N6" s="185">
        <v>14</v>
      </c>
      <c r="O6" s="185">
        <v>39</v>
      </c>
      <c r="P6" s="185">
        <v>0.8</v>
      </c>
      <c r="Q6" s="185">
        <v>1.2</v>
      </c>
      <c r="R6" s="186">
        <v>1.7</v>
      </c>
      <c r="S6" s="183"/>
    </row>
    <row r="7" spans="1:35" ht="13.5" customHeight="1" x14ac:dyDescent="0.2">
      <c r="A7" s="270" t="str">
        <f>'問3M（表）'!A7:A8</f>
        <v>女性（n = 921 ）　</v>
      </c>
      <c r="B7" s="32">
        <v>921</v>
      </c>
      <c r="C7" s="26">
        <v>598</v>
      </c>
      <c r="D7" s="27">
        <v>470</v>
      </c>
      <c r="E7" s="27">
        <v>67</v>
      </c>
      <c r="F7" s="27">
        <v>5</v>
      </c>
      <c r="G7" s="27">
        <v>115</v>
      </c>
      <c r="H7" s="27">
        <v>150</v>
      </c>
      <c r="I7" s="27">
        <v>26</v>
      </c>
      <c r="J7" s="27">
        <v>140</v>
      </c>
      <c r="K7" s="27">
        <v>105</v>
      </c>
      <c r="L7" s="27">
        <v>134</v>
      </c>
      <c r="M7" s="27">
        <v>134</v>
      </c>
      <c r="N7" s="27">
        <v>120</v>
      </c>
      <c r="O7" s="27">
        <v>392</v>
      </c>
      <c r="P7" s="27">
        <v>11</v>
      </c>
      <c r="Q7" s="27">
        <v>8</v>
      </c>
      <c r="R7" s="28">
        <v>11</v>
      </c>
      <c r="S7" s="92">
        <f>SUM($C7:R7)</f>
        <v>2486</v>
      </c>
      <c r="T7" t="str">
        <f>" 女性（N = "&amp;TEXT(S7,"#,###")&amp;" : n = "&amp;TEXT($B$7,"#,###")&amp;"）"</f>
        <v xml:space="preserve"> 女性（N = 2,486 : n = 921）</v>
      </c>
    </row>
    <row r="8" spans="1:35" x14ac:dyDescent="0.2">
      <c r="A8" s="271"/>
      <c r="B8" s="18">
        <v>100</v>
      </c>
      <c r="C8" s="18">
        <v>64.900000000000006</v>
      </c>
      <c r="D8" s="185">
        <v>51</v>
      </c>
      <c r="E8" s="185">
        <v>7.3</v>
      </c>
      <c r="F8" s="185">
        <v>0.5</v>
      </c>
      <c r="G8" s="185">
        <v>12.5</v>
      </c>
      <c r="H8" s="185">
        <v>16.3</v>
      </c>
      <c r="I8" s="185">
        <v>2.8</v>
      </c>
      <c r="J8" s="185">
        <v>15.2</v>
      </c>
      <c r="K8" s="185">
        <v>11.4</v>
      </c>
      <c r="L8" s="185">
        <v>14.5</v>
      </c>
      <c r="M8" s="185">
        <v>14.5</v>
      </c>
      <c r="N8" s="185">
        <v>13</v>
      </c>
      <c r="O8" s="185">
        <v>42.6</v>
      </c>
      <c r="P8" s="185">
        <v>1.2</v>
      </c>
      <c r="Q8" s="185">
        <v>0.9</v>
      </c>
      <c r="R8" s="186">
        <v>1.2</v>
      </c>
      <c r="S8" s="183"/>
    </row>
    <row r="9" spans="1:35" s="171" customFormat="1" x14ac:dyDescent="0.2">
      <c r="A9" s="172"/>
      <c r="B9" s="170"/>
      <c r="C9" s="160">
        <f>_xlfn.RANK.EQ(C4,$C$4:$O$4,0)</f>
        <v>1</v>
      </c>
      <c r="D9" s="160">
        <f t="shared" ref="D9:O9" si="0">_xlfn.RANK.EQ(D4,$C$4:$O$4,0)</f>
        <v>2</v>
      </c>
      <c r="E9" s="160">
        <f t="shared" si="0"/>
        <v>11</v>
      </c>
      <c r="F9" s="160">
        <f t="shared" si="0"/>
        <v>13</v>
      </c>
      <c r="G9" s="160">
        <f t="shared" si="0"/>
        <v>5</v>
      </c>
      <c r="H9" s="160">
        <f t="shared" si="0"/>
        <v>4</v>
      </c>
      <c r="I9" s="160">
        <f t="shared" si="0"/>
        <v>12</v>
      </c>
      <c r="J9" s="160">
        <f t="shared" si="0"/>
        <v>6</v>
      </c>
      <c r="K9" s="160">
        <f t="shared" si="0"/>
        <v>10</v>
      </c>
      <c r="L9" s="160">
        <f t="shared" si="0"/>
        <v>8</v>
      </c>
      <c r="M9" s="160">
        <f t="shared" si="0"/>
        <v>9</v>
      </c>
      <c r="N9" s="160">
        <f t="shared" si="0"/>
        <v>7</v>
      </c>
      <c r="O9" s="160">
        <f t="shared" si="0"/>
        <v>3</v>
      </c>
      <c r="P9" s="25">
        <v>14</v>
      </c>
      <c r="Q9" s="25">
        <v>15</v>
      </c>
      <c r="R9" s="25">
        <v>16</v>
      </c>
      <c r="S9" s="173"/>
    </row>
    <row r="10" spans="1:35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35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Q11" s="25">
        <v>15</v>
      </c>
      <c r="R11" s="25">
        <v>16</v>
      </c>
      <c r="T11" s="38"/>
      <c r="U11" s="25">
        <v>1</v>
      </c>
      <c r="V11" s="25">
        <v>2</v>
      </c>
      <c r="W11" s="25">
        <v>3</v>
      </c>
      <c r="X11" s="25">
        <v>4</v>
      </c>
      <c r="Y11" s="25">
        <v>5</v>
      </c>
      <c r="Z11" s="25">
        <v>6</v>
      </c>
      <c r="AA11" s="25">
        <v>7</v>
      </c>
      <c r="AB11" s="25">
        <v>8</v>
      </c>
      <c r="AC11" s="25">
        <v>9</v>
      </c>
      <c r="AD11" s="25">
        <v>10</v>
      </c>
      <c r="AE11" s="25">
        <v>11</v>
      </c>
      <c r="AF11" s="25">
        <v>12</v>
      </c>
      <c r="AG11" s="25">
        <v>13</v>
      </c>
      <c r="AH11" s="25">
        <v>14</v>
      </c>
      <c r="AI11" s="25">
        <v>15</v>
      </c>
    </row>
    <row r="12" spans="1:35" ht="32.4" x14ac:dyDescent="0.2">
      <c r="A12" s="10" t="str">
        <f>A2</f>
        <v>【性別】</v>
      </c>
      <c r="B12" s="47" t="s">
        <v>3</v>
      </c>
      <c r="C12" s="48" t="s">
        <v>202</v>
      </c>
      <c r="D12" s="49" t="s">
        <v>203</v>
      </c>
      <c r="E12" s="49" t="s">
        <v>74</v>
      </c>
      <c r="F12" s="49" t="s">
        <v>204</v>
      </c>
      <c r="G12" s="49" t="s">
        <v>120</v>
      </c>
      <c r="H12" s="49" t="s">
        <v>70</v>
      </c>
      <c r="I12" s="49" t="s">
        <v>206</v>
      </c>
      <c r="J12" s="49" t="s">
        <v>52</v>
      </c>
      <c r="K12" s="49" t="s">
        <v>73</v>
      </c>
      <c r="L12" s="49" t="s">
        <v>71</v>
      </c>
      <c r="M12" s="49" t="s">
        <v>207</v>
      </c>
      <c r="N12" s="49" t="s">
        <v>208</v>
      </c>
      <c r="O12" s="49" t="s">
        <v>209</v>
      </c>
      <c r="P12" s="49" t="s">
        <v>57</v>
      </c>
      <c r="Q12" s="49" t="s">
        <v>75</v>
      </c>
      <c r="R12" s="51" t="s">
        <v>174</v>
      </c>
      <c r="S12" s="37" t="s">
        <v>32</v>
      </c>
      <c r="T12" s="10" t="str">
        <f>A12</f>
        <v>【性別】</v>
      </c>
      <c r="U12" s="48" t="str">
        <f>C12</f>
        <v>健康・体力づくり</v>
      </c>
      <c r="V12" s="49" t="str">
        <f t="shared" ref="V12:AI12" si="1">D12</f>
        <v>家計の安定・充実</v>
      </c>
      <c r="W12" s="49" t="str">
        <f t="shared" si="1"/>
        <v>老後の生活への準備</v>
      </c>
      <c r="X12" s="49" t="str">
        <f t="shared" si="1"/>
        <v>趣味・レジャー</v>
      </c>
      <c r="Y12" s="49" t="str">
        <f t="shared" si="1"/>
        <v>仕事（家業・学業を含む）</v>
      </c>
      <c r="Z12" s="49" t="str">
        <f t="shared" si="1"/>
        <v>家族との団らん</v>
      </c>
      <c r="AA12" s="49" t="str">
        <f t="shared" si="1"/>
        <v>住まいの改善・充実</v>
      </c>
      <c r="AB12" s="49" t="str">
        <f t="shared" si="1"/>
        <v>子育て・子どもの教育</v>
      </c>
      <c r="AC12" s="49" t="str">
        <f t="shared" si="1"/>
        <v>衣・食生活の充実</v>
      </c>
      <c r="AD12" s="49" t="str">
        <f t="shared" si="1"/>
        <v>家族の介護</v>
      </c>
      <c r="AE12" s="49" t="str">
        <f t="shared" si="1"/>
        <v>知識や教養の向上</v>
      </c>
      <c r="AF12" s="50" t="str">
        <f t="shared" si="1"/>
        <v>ボランティアや地域活動</v>
      </c>
      <c r="AG12" s="50" t="str">
        <f t="shared" si="1"/>
        <v>社会的地位の向上</v>
      </c>
      <c r="AH12" s="50" t="str">
        <f>P12</f>
        <v>その他</v>
      </c>
      <c r="AI12" s="51" t="str">
        <f t="shared" si="1"/>
        <v>特にない</v>
      </c>
    </row>
    <row r="13" spans="1:35" ht="12.75" customHeight="1" x14ac:dyDescent="0.2">
      <c r="A13" s="270" t="str">
        <f>A3</f>
        <v>全体（n = 1,699 ）　</v>
      </c>
      <c r="B13" s="101">
        <f>B3</f>
        <v>1699</v>
      </c>
      <c r="C13" s="109">
        <v>1082</v>
      </c>
      <c r="D13" s="110">
        <v>863</v>
      </c>
      <c r="E13" s="110">
        <v>696</v>
      </c>
      <c r="F13" s="110">
        <v>299</v>
      </c>
      <c r="G13" s="110">
        <v>256</v>
      </c>
      <c r="H13" s="110">
        <v>237</v>
      </c>
      <c r="I13" s="110">
        <v>230</v>
      </c>
      <c r="J13" s="110">
        <v>224</v>
      </c>
      <c r="K13" s="110">
        <v>222</v>
      </c>
      <c r="L13" s="110">
        <v>221</v>
      </c>
      <c r="M13" s="110">
        <v>137</v>
      </c>
      <c r="N13" s="111">
        <v>58</v>
      </c>
      <c r="O13" s="111">
        <v>18</v>
      </c>
      <c r="P13" s="111">
        <v>18</v>
      </c>
      <c r="Q13" s="111">
        <v>18</v>
      </c>
      <c r="R13" s="112">
        <v>24</v>
      </c>
      <c r="T13" s="81" t="str">
        <f>A15</f>
        <v>男性（n = 743 ）　</v>
      </c>
      <c r="U13" s="62">
        <f>C16</f>
        <v>61.9</v>
      </c>
      <c r="V13" s="63">
        <f t="shared" ref="V13:AI13" si="2">D16</f>
        <v>51</v>
      </c>
      <c r="W13" s="63">
        <f t="shared" si="2"/>
        <v>39</v>
      </c>
      <c r="X13" s="63">
        <f t="shared" si="2"/>
        <v>19.5</v>
      </c>
      <c r="Y13" s="63">
        <f t="shared" si="2"/>
        <v>18.2</v>
      </c>
      <c r="Z13" s="63">
        <f t="shared" si="2"/>
        <v>12.8</v>
      </c>
      <c r="AA13" s="63">
        <f t="shared" si="2"/>
        <v>14</v>
      </c>
      <c r="AB13" s="63">
        <f t="shared" si="2"/>
        <v>11.3</v>
      </c>
      <c r="AC13" s="63">
        <f t="shared" si="2"/>
        <v>11.3</v>
      </c>
      <c r="AD13" s="63">
        <f t="shared" si="2"/>
        <v>15.1</v>
      </c>
      <c r="AE13" s="63">
        <f t="shared" si="2"/>
        <v>8.9</v>
      </c>
      <c r="AF13" s="64">
        <f t="shared" si="2"/>
        <v>4.2</v>
      </c>
      <c r="AG13" s="64">
        <f t="shared" si="2"/>
        <v>1.5</v>
      </c>
      <c r="AH13" s="64">
        <f t="shared" si="2"/>
        <v>0.8</v>
      </c>
      <c r="AI13" s="65">
        <f t="shared" si="2"/>
        <v>1.2</v>
      </c>
    </row>
    <row r="14" spans="1:35" ht="12.75" customHeight="1" x14ac:dyDescent="0.2">
      <c r="A14" s="271"/>
      <c r="B14" s="102">
        <f>B4</f>
        <v>100</v>
      </c>
      <c r="C14" s="113">
        <v>63.7</v>
      </c>
      <c r="D14" s="114">
        <v>50.8</v>
      </c>
      <c r="E14" s="114">
        <v>41</v>
      </c>
      <c r="F14" s="114">
        <v>17.600000000000001</v>
      </c>
      <c r="G14" s="114">
        <v>15.1</v>
      </c>
      <c r="H14" s="114">
        <v>13.9</v>
      </c>
      <c r="I14" s="114">
        <v>13.5</v>
      </c>
      <c r="J14" s="114">
        <v>13.2</v>
      </c>
      <c r="K14" s="114">
        <v>13.1</v>
      </c>
      <c r="L14" s="114">
        <v>13</v>
      </c>
      <c r="M14" s="114">
        <v>8.1</v>
      </c>
      <c r="N14" s="115">
        <v>3.4</v>
      </c>
      <c r="O14" s="115">
        <v>1.1000000000000001</v>
      </c>
      <c r="P14" s="115">
        <v>1.1000000000000001</v>
      </c>
      <c r="Q14" s="115">
        <v>1.1000000000000001</v>
      </c>
      <c r="R14" s="116">
        <v>1.4</v>
      </c>
      <c r="T14" s="82" t="str">
        <f>A17</f>
        <v>女性（n = 921 ）　</v>
      </c>
      <c r="U14" s="66">
        <f>C18</f>
        <v>64.900000000000006</v>
      </c>
      <c r="V14" s="67">
        <f t="shared" ref="V14:AI14" si="3">D18</f>
        <v>51</v>
      </c>
      <c r="W14" s="67">
        <f t="shared" si="3"/>
        <v>42.6</v>
      </c>
      <c r="X14" s="67">
        <f t="shared" si="3"/>
        <v>16.3</v>
      </c>
      <c r="Y14" s="67">
        <f t="shared" si="3"/>
        <v>12.5</v>
      </c>
      <c r="Z14" s="67">
        <f t="shared" si="3"/>
        <v>15.2</v>
      </c>
      <c r="AA14" s="67">
        <f t="shared" si="3"/>
        <v>13</v>
      </c>
      <c r="AB14" s="67">
        <f t="shared" si="3"/>
        <v>14.5</v>
      </c>
      <c r="AC14" s="67">
        <f t="shared" si="3"/>
        <v>14.5</v>
      </c>
      <c r="AD14" s="67">
        <f t="shared" si="3"/>
        <v>11.4</v>
      </c>
      <c r="AE14" s="67">
        <f t="shared" si="3"/>
        <v>7.3</v>
      </c>
      <c r="AF14" s="68">
        <f t="shared" si="3"/>
        <v>2.8</v>
      </c>
      <c r="AG14" s="68">
        <f t="shared" si="3"/>
        <v>0.5</v>
      </c>
      <c r="AH14" s="68">
        <f t="shared" si="3"/>
        <v>1.2</v>
      </c>
      <c r="AI14" s="69">
        <f t="shared" si="3"/>
        <v>0.9</v>
      </c>
    </row>
    <row r="15" spans="1:35" x14ac:dyDescent="0.2">
      <c r="A15" s="270" t="str">
        <f>A5</f>
        <v>男性（n = 743 ）　</v>
      </c>
      <c r="B15" s="101">
        <f t="shared" ref="B15:B18" si="4">B5</f>
        <v>743</v>
      </c>
      <c r="C15" s="117">
        <v>460</v>
      </c>
      <c r="D15" s="118">
        <v>379</v>
      </c>
      <c r="E15" s="118">
        <v>290</v>
      </c>
      <c r="F15" s="118">
        <v>145</v>
      </c>
      <c r="G15" s="118">
        <v>135</v>
      </c>
      <c r="H15" s="118">
        <v>95</v>
      </c>
      <c r="I15" s="118">
        <v>104</v>
      </c>
      <c r="J15" s="118">
        <v>84</v>
      </c>
      <c r="K15" s="118">
        <v>84</v>
      </c>
      <c r="L15" s="118">
        <v>112</v>
      </c>
      <c r="M15" s="118">
        <v>66</v>
      </c>
      <c r="N15" s="118">
        <v>31</v>
      </c>
      <c r="O15" s="128">
        <v>11</v>
      </c>
      <c r="P15" s="128">
        <v>6</v>
      </c>
      <c r="Q15" s="128">
        <v>9</v>
      </c>
      <c r="R15" s="119">
        <v>13</v>
      </c>
    </row>
    <row r="16" spans="1:35" x14ac:dyDescent="0.2">
      <c r="A16" s="271"/>
      <c r="B16" s="102">
        <f t="shared" si="4"/>
        <v>100</v>
      </c>
      <c r="C16" s="113">
        <v>61.9</v>
      </c>
      <c r="D16" s="114">
        <v>51</v>
      </c>
      <c r="E16" s="114">
        <v>39</v>
      </c>
      <c r="F16" s="114">
        <v>19.5</v>
      </c>
      <c r="G16" s="114">
        <v>18.2</v>
      </c>
      <c r="H16" s="114">
        <v>12.8</v>
      </c>
      <c r="I16" s="114">
        <v>14</v>
      </c>
      <c r="J16" s="114">
        <v>11.3</v>
      </c>
      <c r="K16" s="114">
        <v>11.3</v>
      </c>
      <c r="L16" s="114">
        <v>15.1</v>
      </c>
      <c r="M16" s="114">
        <v>8.9</v>
      </c>
      <c r="N16" s="114">
        <v>4.2</v>
      </c>
      <c r="O16" s="115">
        <v>1.5</v>
      </c>
      <c r="P16" s="115">
        <v>0.8</v>
      </c>
      <c r="Q16" s="115">
        <v>1.2</v>
      </c>
      <c r="R16" s="116">
        <v>1.7</v>
      </c>
    </row>
    <row r="17" spans="1:20" x14ac:dyDescent="0.2">
      <c r="A17" s="270" t="str">
        <f>A7</f>
        <v>女性（n = 921 ）　</v>
      </c>
      <c r="B17" s="101">
        <f t="shared" si="4"/>
        <v>921</v>
      </c>
      <c r="C17" s="117">
        <v>598</v>
      </c>
      <c r="D17" s="118">
        <v>470</v>
      </c>
      <c r="E17" s="118">
        <v>392</v>
      </c>
      <c r="F17" s="118">
        <v>150</v>
      </c>
      <c r="G17" s="118">
        <v>115</v>
      </c>
      <c r="H17" s="118">
        <v>140</v>
      </c>
      <c r="I17" s="118">
        <v>120</v>
      </c>
      <c r="J17" s="118">
        <v>134</v>
      </c>
      <c r="K17" s="118">
        <v>134</v>
      </c>
      <c r="L17" s="118">
        <v>105</v>
      </c>
      <c r="M17" s="118">
        <v>67</v>
      </c>
      <c r="N17" s="118">
        <v>26</v>
      </c>
      <c r="O17" s="128">
        <v>5</v>
      </c>
      <c r="P17" s="128">
        <v>11</v>
      </c>
      <c r="Q17" s="128">
        <v>8</v>
      </c>
      <c r="R17" s="119">
        <v>11</v>
      </c>
    </row>
    <row r="18" spans="1:20" x14ac:dyDescent="0.2">
      <c r="A18" s="271"/>
      <c r="B18" s="102">
        <f t="shared" si="4"/>
        <v>100</v>
      </c>
      <c r="C18" s="113">
        <v>64.900000000000006</v>
      </c>
      <c r="D18" s="114">
        <v>51</v>
      </c>
      <c r="E18" s="114">
        <v>42.6</v>
      </c>
      <c r="F18" s="114">
        <v>16.3</v>
      </c>
      <c r="G18" s="114">
        <v>12.5</v>
      </c>
      <c r="H18" s="114">
        <v>15.2</v>
      </c>
      <c r="I18" s="114">
        <v>13</v>
      </c>
      <c r="J18" s="114">
        <v>14.5</v>
      </c>
      <c r="K18" s="114">
        <v>14.5</v>
      </c>
      <c r="L18" s="114">
        <v>11.4</v>
      </c>
      <c r="M18" s="114">
        <v>7.3</v>
      </c>
      <c r="N18" s="114">
        <v>2.8</v>
      </c>
      <c r="O18" s="115">
        <v>0.5</v>
      </c>
      <c r="P18" s="115">
        <v>1.2</v>
      </c>
      <c r="Q18" s="115">
        <v>0.9</v>
      </c>
      <c r="R18" s="116">
        <v>1.2</v>
      </c>
    </row>
    <row r="20" spans="1:20" x14ac:dyDescent="0.2">
      <c r="A20" s="3" t="s">
        <v>164</v>
      </c>
      <c r="B20" s="1" t="str">
        <f>B1</f>
        <v>今後のくらしの中で重視していきたいこと</v>
      </c>
      <c r="C20" s="7"/>
      <c r="D20" s="8"/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  <c r="O20" s="7"/>
      <c r="P20" s="7"/>
    </row>
    <row r="21" spans="1:20" ht="32.4" x14ac:dyDescent="0.2">
      <c r="A21" s="10" t="s">
        <v>59</v>
      </c>
      <c r="B21" s="47" t="str">
        <f>B2</f>
        <v>調査数</v>
      </c>
      <c r="C21" s="48" t="str">
        <f t="shared" ref="C21:Q21" si="5">C2</f>
        <v>健康・体力づくり</v>
      </c>
      <c r="D21" s="49" t="str">
        <f t="shared" si="5"/>
        <v>家計の安定・充実</v>
      </c>
      <c r="E21" s="49" t="str">
        <f t="shared" si="5"/>
        <v>知識や教養の向上</v>
      </c>
      <c r="F21" s="49" t="str">
        <f t="shared" si="5"/>
        <v>社会的地位の向上</v>
      </c>
      <c r="G21" s="49" t="str">
        <f t="shared" si="5"/>
        <v>仕事（家業・学業を含む）</v>
      </c>
      <c r="H21" s="49" t="str">
        <f t="shared" si="5"/>
        <v>趣味・レジャー</v>
      </c>
      <c r="I21" s="50" t="str">
        <f t="shared" si="5"/>
        <v>ボランティアや地域活動</v>
      </c>
      <c r="J21" s="49" t="str">
        <f t="shared" si="5"/>
        <v>家族との団らん</v>
      </c>
      <c r="K21" s="49" t="str">
        <f t="shared" si="5"/>
        <v>家族の介護</v>
      </c>
      <c r="L21" s="49" t="str">
        <f t="shared" si="5"/>
        <v>子育て・子どもの教育</v>
      </c>
      <c r="M21" s="49" t="str">
        <f t="shared" si="5"/>
        <v>衣・食生活の充実</v>
      </c>
      <c r="N21" s="50" t="str">
        <f t="shared" si="5"/>
        <v>住まいの改善・充実</v>
      </c>
      <c r="O21" s="50" t="str">
        <f t="shared" si="5"/>
        <v>老後の生活への準備</v>
      </c>
      <c r="P21" s="50" t="str">
        <f t="shared" si="5"/>
        <v>その他</v>
      </c>
      <c r="Q21" s="50" t="str">
        <f t="shared" si="5"/>
        <v>特にない</v>
      </c>
      <c r="R21" s="51" t="s">
        <v>199</v>
      </c>
      <c r="S21" s="91" t="s">
        <v>117</v>
      </c>
      <c r="T21" s="182"/>
    </row>
    <row r="22" spans="1:20" x14ac:dyDescent="0.2">
      <c r="A22" s="270" t="str">
        <f>'問3M（表）'!A22:A23</f>
        <v>全体（n = 1,699 ）　</v>
      </c>
      <c r="B22" s="32">
        <v>1699</v>
      </c>
      <c r="C22" s="29">
        <v>1082</v>
      </c>
      <c r="D22" s="30">
        <v>863</v>
      </c>
      <c r="E22" s="30">
        <v>137</v>
      </c>
      <c r="F22" s="30">
        <v>18</v>
      </c>
      <c r="G22" s="30">
        <v>256</v>
      </c>
      <c r="H22" s="30">
        <v>299</v>
      </c>
      <c r="I22" s="30">
        <v>58</v>
      </c>
      <c r="J22" s="30">
        <v>237</v>
      </c>
      <c r="K22" s="30">
        <v>221</v>
      </c>
      <c r="L22" s="30">
        <v>224</v>
      </c>
      <c r="M22" s="30">
        <v>222</v>
      </c>
      <c r="N22" s="30">
        <v>230</v>
      </c>
      <c r="O22" s="30">
        <v>696</v>
      </c>
      <c r="P22" s="30">
        <v>18</v>
      </c>
      <c r="Q22" s="30">
        <v>18</v>
      </c>
      <c r="R22" s="31">
        <v>24</v>
      </c>
      <c r="S22" s="92">
        <f>SUM($C22:R22)</f>
        <v>4603</v>
      </c>
      <c r="T22" s="154"/>
    </row>
    <row r="23" spans="1:20" x14ac:dyDescent="0.2">
      <c r="A23" s="271"/>
      <c r="B23" s="18">
        <v>100</v>
      </c>
      <c r="C23" s="18">
        <v>63.7</v>
      </c>
      <c r="D23" s="185">
        <v>50.8</v>
      </c>
      <c r="E23" s="185">
        <v>8.1</v>
      </c>
      <c r="F23" s="185">
        <v>1.1000000000000001</v>
      </c>
      <c r="G23" s="185">
        <v>15.1</v>
      </c>
      <c r="H23" s="185">
        <v>17.600000000000001</v>
      </c>
      <c r="I23" s="185">
        <v>3.4</v>
      </c>
      <c r="J23" s="185">
        <v>13.9</v>
      </c>
      <c r="K23" s="185">
        <v>13</v>
      </c>
      <c r="L23" s="185">
        <v>13.2</v>
      </c>
      <c r="M23" s="185">
        <v>13.1</v>
      </c>
      <c r="N23" s="185">
        <v>13.5</v>
      </c>
      <c r="O23" s="185">
        <v>41</v>
      </c>
      <c r="P23" s="185">
        <v>1.1000000000000001</v>
      </c>
      <c r="Q23" s="185">
        <v>1.1000000000000001</v>
      </c>
      <c r="R23" s="186">
        <v>1.4</v>
      </c>
      <c r="S23" s="92"/>
    </row>
    <row r="24" spans="1:20" ht="13.5" customHeight="1" x14ac:dyDescent="0.2">
      <c r="A24" s="270" t="str">
        <f>'問3M（表）'!A24:A25</f>
        <v>18～19歳（n = 22 ）　</v>
      </c>
      <c r="B24" s="32">
        <v>22</v>
      </c>
      <c r="C24" s="29">
        <v>5</v>
      </c>
      <c r="D24" s="30">
        <v>6</v>
      </c>
      <c r="E24" s="30">
        <v>7</v>
      </c>
      <c r="F24" s="30">
        <v>1</v>
      </c>
      <c r="G24" s="30">
        <v>13</v>
      </c>
      <c r="H24" s="30">
        <v>9</v>
      </c>
      <c r="I24" s="30">
        <v>0</v>
      </c>
      <c r="J24" s="30">
        <v>6</v>
      </c>
      <c r="K24" s="30">
        <v>0</v>
      </c>
      <c r="L24" s="30">
        <v>1</v>
      </c>
      <c r="M24" s="30">
        <v>3</v>
      </c>
      <c r="N24" s="30">
        <v>2</v>
      </c>
      <c r="O24" s="30">
        <v>0</v>
      </c>
      <c r="P24" s="30">
        <v>0</v>
      </c>
      <c r="Q24" s="30">
        <v>0</v>
      </c>
      <c r="R24" s="31">
        <v>0</v>
      </c>
      <c r="S24" s="92">
        <f>SUM($C24:R24)</f>
        <v>53</v>
      </c>
      <c r="T24" t="str">
        <f>" 18～19歳（N = "&amp;TEXT(S24,"#,###")&amp;" : n = "&amp;TEXT($B$24,"#,###")&amp;"）"</f>
        <v xml:space="preserve"> 18～19歳（N = 53 : n = 22）</v>
      </c>
    </row>
    <row r="25" spans="1:20" x14ac:dyDescent="0.2">
      <c r="A25" s="271"/>
      <c r="B25" s="18">
        <v>100</v>
      </c>
      <c r="C25" s="18">
        <v>22.7</v>
      </c>
      <c r="D25" s="185">
        <v>27.3</v>
      </c>
      <c r="E25" s="185">
        <v>31.8</v>
      </c>
      <c r="F25" s="185">
        <v>4.5</v>
      </c>
      <c r="G25" s="185">
        <v>59.1</v>
      </c>
      <c r="H25" s="185">
        <v>40.9</v>
      </c>
      <c r="I25" s="185">
        <v>0</v>
      </c>
      <c r="J25" s="185">
        <v>27.3</v>
      </c>
      <c r="K25" s="185">
        <v>0</v>
      </c>
      <c r="L25" s="185">
        <v>4.5</v>
      </c>
      <c r="M25" s="185">
        <v>13.6</v>
      </c>
      <c r="N25" s="185">
        <v>9.1</v>
      </c>
      <c r="O25" s="185">
        <v>0</v>
      </c>
      <c r="P25" s="185">
        <v>0</v>
      </c>
      <c r="Q25" s="185">
        <v>0</v>
      </c>
      <c r="R25" s="186">
        <v>0</v>
      </c>
      <c r="S25" s="92"/>
    </row>
    <row r="26" spans="1:20" ht="13.5" customHeight="1" x14ac:dyDescent="0.2">
      <c r="A26" s="270" t="str">
        <f>'問3M（表）'!A26:A27</f>
        <v>20～29歳（n = 83 ）　</v>
      </c>
      <c r="B26" s="32">
        <v>83</v>
      </c>
      <c r="C26" s="29">
        <v>27</v>
      </c>
      <c r="D26" s="30">
        <v>50</v>
      </c>
      <c r="E26" s="30">
        <v>13</v>
      </c>
      <c r="F26" s="30">
        <v>4</v>
      </c>
      <c r="G26" s="30">
        <v>33</v>
      </c>
      <c r="H26" s="30">
        <v>34</v>
      </c>
      <c r="I26" s="30">
        <v>0</v>
      </c>
      <c r="J26" s="30">
        <v>15</v>
      </c>
      <c r="K26" s="30">
        <v>1</v>
      </c>
      <c r="L26" s="30">
        <v>17</v>
      </c>
      <c r="M26" s="30">
        <v>20</v>
      </c>
      <c r="N26" s="30">
        <v>12</v>
      </c>
      <c r="O26" s="30">
        <v>2</v>
      </c>
      <c r="P26" s="30">
        <v>0</v>
      </c>
      <c r="Q26" s="30">
        <v>2</v>
      </c>
      <c r="R26" s="31">
        <v>0</v>
      </c>
      <c r="S26" s="92">
        <f>SUM($C26:R26)</f>
        <v>230</v>
      </c>
      <c r="T26" t="str">
        <f>" 20～29歳（N = "&amp;TEXT(S26,"#,###")&amp;" : n = "&amp;TEXT($B$26,"#,###")&amp;"）"</f>
        <v xml:space="preserve"> 20～29歳（N = 230 : n = 83）</v>
      </c>
    </row>
    <row r="27" spans="1:20" x14ac:dyDescent="0.2">
      <c r="A27" s="271"/>
      <c r="B27" s="18">
        <v>100</v>
      </c>
      <c r="C27" s="18">
        <v>32.5</v>
      </c>
      <c r="D27" s="185">
        <v>60.2</v>
      </c>
      <c r="E27" s="185">
        <v>15.7</v>
      </c>
      <c r="F27" s="185">
        <v>4.8</v>
      </c>
      <c r="G27" s="185">
        <v>39.799999999999997</v>
      </c>
      <c r="H27" s="185">
        <v>41</v>
      </c>
      <c r="I27" s="185">
        <v>0</v>
      </c>
      <c r="J27" s="185">
        <v>18.100000000000001</v>
      </c>
      <c r="K27" s="185">
        <v>1.2</v>
      </c>
      <c r="L27" s="185">
        <v>20.5</v>
      </c>
      <c r="M27" s="185">
        <v>24.1</v>
      </c>
      <c r="N27" s="185">
        <v>14.5</v>
      </c>
      <c r="O27" s="185">
        <v>2.4</v>
      </c>
      <c r="P27" s="185">
        <v>0</v>
      </c>
      <c r="Q27" s="185">
        <v>2.4</v>
      </c>
      <c r="R27" s="186">
        <v>0</v>
      </c>
      <c r="S27" s="92"/>
    </row>
    <row r="28" spans="1:20" ht="13.5" customHeight="1" x14ac:dyDescent="0.2">
      <c r="A28" s="270" t="str">
        <f>'問3M（表）'!A28:A29</f>
        <v>30～39歳（n = 142 ）　</v>
      </c>
      <c r="B28" s="32">
        <v>142</v>
      </c>
      <c r="C28" s="29">
        <v>53</v>
      </c>
      <c r="D28" s="30">
        <v>103</v>
      </c>
      <c r="E28" s="30">
        <v>16</v>
      </c>
      <c r="F28" s="30">
        <v>3</v>
      </c>
      <c r="G28" s="30">
        <v>40</v>
      </c>
      <c r="H28" s="30">
        <v>35</v>
      </c>
      <c r="I28" s="30">
        <v>0</v>
      </c>
      <c r="J28" s="30">
        <v>41</v>
      </c>
      <c r="K28" s="30">
        <v>6</v>
      </c>
      <c r="L28" s="30">
        <v>63</v>
      </c>
      <c r="M28" s="30">
        <v>21</v>
      </c>
      <c r="N28" s="30">
        <v>14</v>
      </c>
      <c r="O28" s="30">
        <v>16</v>
      </c>
      <c r="P28" s="30">
        <v>0</v>
      </c>
      <c r="Q28" s="30">
        <v>0</v>
      </c>
      <c r="R28" s="31">
        <v>1</v>
      </c>
      <c r="S28" s="92">
        <f>SUM($C28:R28)</f>
        <v>412</v>
      </c>
      <c r="T28" t="str">
        <f>" 30～39歳（N = "&amp;TEXT(S28,"#,###")&amp;" : n = "&amp;TEXT($B$28,"#,###")&amp;"）"</f>
        <v xml:space="preserve"> 30～39歳（N = 412 : n = 142）</v>
      </c>
    </row>
    <row r="29" spans="1:20" x14ac:dyDescent="0.2">
      <c r="A29" s="271"/>
      <c r="B29" s="18">
        <v>100</v>
      </c>
      <c r="C29" s="18">
        <v>37.299999999999997</v>
      </c>
      <c r="D29" s="185">
        <v>72.5</v>
      </c>
      <c r="E29" s="185">
        <v>11.3</v>
      </c>
      <c r="F29" s="185">
        <v>2.1</v>
      </c>
      <c r="G29" s="185">
        <v>28.2</v>
      </c>
      <c r="H29" s="185">
        <v>24.6</v>
      </c>
      <c r="I29" s="185">
        <v>0</v>
      </c>
      <c r="J29" s="185">
        <v>28.9</v>
      </c>
      <c r="K29" s="185">
        <v>4.2</v>
      </c>
      <c r="L29" s="185">
        <v>44.4</v>
      </c>
      <c r="M29" s="185">
        <v>14.8</v>
      </c>
      <c r="N29" s="185">
        <v>9.9</v>
      </c>
      <c r="O29" s="185">
        <v>11.3</v>
      </c>
      <c r="P29" s="185">
        <v>0</v>
      </c>
      <c r="Q29" s="185">
        <v>0</v>
      </c>
      <c r="R29" s="186">
        <v>0.7</v>
      </c>
      <c r="S29" s="92"/>
    </row>
    <row r="30" spans="1:20" ht="13.5" customHeight="1" x14ac:dyDescent="0.2">
      <c r="A30" s="270" t="str">
        <f>'問3M（表）'!A30:A31</f>
        <v>40～49歳（n = 248 ）　</v>
      </c>
      <c r="B30" s="32">
        <v>248</v>
      </c>
      <c r="C30" s="29">
        <v>121</v>
      </c>
      <c r="D30" s="30">
        <v>162</v>
      </c>
      <c r="E30" s="30">
        <v>26</v>
      </c>
      <c r="F30" s="30">
        <v>5</v>
      </c>
      <c r="G30" s="30">
        <v>45</v>
      </c>
      <c r="H30" s="30">
        <v>49</v>
      </c>
      <c r="I30" s="30">
        <v>2</v>
      </c>
      <c r="J30" s="30">
        <v>63</v>
      </c>
      <c r="K30" s="30">
        <v>16</v>
      </c>
      <c r="L30" s="30">
        <v>94</v>
      </c>
      <c r="M30" s="30">
        <v>30</v>
      </c>
      <c r="N30" s="30">
        <v>17</v>
      </c>
      <c r="O30" s="30">
        <v>65</v>
      </c>
      <c r="P30" s="30">
        <v>1</v>
      </c>
      <c r="Q30" s="30">
        <v>0</v>
      </c>
      <c r="R30" s="31">
        <v>4</v>
      </c>
      <c r="S30" s="92">
        <f>SUM($C30:R30)</f>
        <v>700</v>
      </c>
      <c r="T30" t="str">
        <f>" 40～49歳（N = "&amp;TEXT(S30,"#,###")&amp;" : n = "&amp;TEXT($B$30,"#,###")&amp;"）"</f>
        <v xml:space="preserve"> 40～49歳（N = 700 : n = 248）</v>
      </c>
    </row>
    <row r="31" spans="1:20" x14ac:dyDescent="0.2">
      <c r="A31" s="271"/>
      <c r="B31" s="18">
        <v>100</v>
      </c>
      <c r="C31" s="18">
        <v>48.8</v>
      </c>
      <c r="D31" s="185">
        <v>65.3</v>
      </c>
      <c r="E31" s="185">
        <v>10.5</v>
      </c>
      <c r="F31" s="185">
        <v>2</v>
      </c>
      <c r="G31" s="185">
        <v>18.100000000000001</v>
      </c>
      <c r="H31" s="185">
        <v>19.8</v>
      </c>
      <c r="I31" s="185">
        <v>0.8</v>
      </c>
      <c r="J31" s="185">
        <v>25.4</v>
      </c>
      <c r="K31" s="185">
        <v>6.5</v>
      </c>
      <c r="L31" s="185">
        <v>37.9</v>
      </c>
      <c r="M31" s="185">
        <v>12.1</v>
      </c>
      <c r="N31" s="185">
        <v>6.9</v>
      </c>
      <c r="O31" s="185">
        <v>26.2</v>
      </c>
      <c r="P31" s="185">
        <v>0.4</v>
      </c>
      <c r="Q31" s="185">
        <v>0</v>
      </c>
      <c r="R31" s="186">
        <v>1.6</v>
      </c>
      <c r="S31" s="179"/>
    </row>
    <row r="32" spans="1:20" ht="13.5" customHeight="1" x14ac:dyDescent="0.2">
      <c r="A32" s="270" t="str">
        <f>'問3M（表）'!A32:A33</f>
        <v>50～59歳（n = 318 ）　</v>
      </c>
      <c r="B32" s="32">
        <v>318</v>
      </c>
      <c r="C32" s="29">
        <v>191</v>
      </c>
      <c r="D32" s="30">
        <v>165</v>
      </c>
      <c r="E32" s="30">
        <v>24</v>
      </c>
      <c r="F32" s="30">
        <v>4</v>
      </c>
      <c r="G32" s="30">
        <v>61</v>
      </c>
      <c r="H32" s="30">
        <v>59</v>
      </c>
      <c r="I32" s="30">
        <v>14</v>
      </c>
      <c r="J32" s="30">
        <v>38</v>
      </c>
      <c r="K32" s="30">
        <v>52</v>
      </c>
      <c r="L32" s="30">
        <v>32</v>
      </c>
      <c r="M32" s="30">
        <v>31</v>
      </c>
      <c r="N32" s="30">
        <v>47</v>
      </c>
      <c r="O32" s="30">
        <v>158</v>
      </c>
      <c r="P32" s="30">
        <v>5</v>
      </c>
      <c r="Q32" s="30">
        <v>1</v>
      </c>
      <c r="R32" s="31">
        <v>4</v>
      </c>
      <c r="S32" s="92">
        <f>SUM($C32:R32)</f>
        <v>886</v>
      </c>
      <c r="T32" t="str">
        <f>" 50～59歳（N = "&amp;TEXT(S32,"#,###")&amp;" : n = "&amp;TEXT($B$32,"#,###")&amp;"）"</f>
        <v xml:space="preserve"> 50～59歳（N = 886 : n = 318）</v>
      </c>
    </row>
    <row r="33" spans="1:35" x14ac:dyDescent="0.2">
      <c r="A33" s="271"/>
      <c r="B33" s="18">
        <v>100</v>
      </c>
      <c r="C33" s="18">
        <v>60.1</v>
      </c>
      <c r="D33" s="185">
        <v>51.9</v>
      </c>
      <c r="E33" s="185">
        <v>7.5</v>
      </c>
      <c r="F33" s="185">
        <v>1.3</v>
      </c>
      <c r="G33" s="185">
        <v>19.2</v>
      </c>
      <c r="H33" s="185">
        <v>18.600000000000001</v>
      </c>
      <c r="I33" s="185">
        <v>4.4000000000000004</v>
      </c>
      <c r="J33" s="185">
        <v>11.9</v>
      </c>
      <c r="K33" s="185">
        <v>16.399999999999999</v>
      </c>
      <c r="L33" s="185">
        <v>10.1</v>
      </c>
      <c r="M33" s="185">
        <v>9.6999999999999993</v>
      </c>
      <c r="N33" s="185">
        <v>14.8</v>
      </c>
      <c r="O33" s="185">
        <v>49.7</v>
      </c>
      <c r="P33" s="185">
        <v>1.6</v>
      </c>
      <c r="Q33" s="185">
        <v>0.3</v>
      </c>
      <c r="R33" s="186">
        <v>1.3</v>
      </c>
      <c r="S33" s="179"/>
    </row>
    <row r="34" spans="1:35" ht="13.5" customHeight="1" x14ac:dyDescent="0.2">
      <c r="A34" s="270" t="str">
        <f>'問3M（表）'!A34:A35</f>
        <v>60～69歳（n = 322 ）　</v>
      </c>
      <c r="B34" s="32">
        <v>322</v>
      </c>
      <c r="C34" s="29">
        <v>234</v>
      </c>
      <c r="D34" s="30">
        <v>157</v>
      </c>
      <c r="E34" s="30">
        <v>22</v>
      </c>
      <c r="F34" s="30">
        <v>0</v>
      </c>
      <c r="G34" s="30">
        <v>33</v>
      </c>
      <c r="H34" s="30">
        <v>64</v>
      </c>
      <c r="I34" s="30">
        <v>13</v>
      </c>
      <c r="J34" s="30">
        <v>20</v>
      </c>
      <c r="K34" s="30">
        <v>47</v>
      </c>
      <c r="L34" s="30">
        <v>4</v>
      </c>
      <c r="M34" s="30">
        <v>47</v>
      </c>
      <c r="N34" s="30">
        <v>52</v>
      </c>
      <c r="O34" s="30">
        <v>189</v>
      </c>
      <c r="P34" s="30">
        <v>3</v>
      </c>
      <c r="Q34" s="30">
        <v>1</v>
      </c>
      <c r="R34" s="31">
        <v>3</v>
      </c>
      <c r="S34" s="92">
        <f>SUM($C34:R34)</f>
        <v>889</v>
      </c>
      <c r="T34" t="str">
        <f>" 60～69歳（N = "&amp;TEXT(S34,"#,###")&amp;" : n = "&amp;TEXT($B$34,"#,###")&amp;"）"</f>
        <v xml:space="preserve"> 60～69歳（N = 889 : n = 322）</v>
      </c>
    </row>
    <row r="35" spans="1:35" x14ac:dyDescent="0.2">
      <c r="A35" s="271"/>
      <c r="B35" s="18">
        <v>100</v>
      </c>
      <c r="C35" s="18">
        <v>72.7</v>
      </c>
      <c r="D35" s="185">
        <v>48.8</v>
      </c>
      <c r="E35" s="185">
        <v>6.8</v>
      </c>
      <c r="F35" s="185">
        <v>0</v>
      </c>
      <c r="G35" s="185">
        <v>10.199999999999999</v>
      </c>
      <c r="H35" s="185">
        <v>19.899999999999999</v>
      </c>
      <c r="I35" s="185">
        <v>4</v>
      </c>
      <c r="J35" s="185">
        <v>6.2</v>
      </c>
      <c r="K35" s="185">
        <v>14.6</v>
      </c>
      <c r="L35" s="185">
        <v>1.2</v>
      </c>
      <c r="M35" s="185">
        <v>14.6</v>
      </c>
      <c r="N35" s="185">
        <v>16.100000000000001</v>
      </c>
      <c r="O35" s="185">
        <v>58.7</v>
      </c>
      <c r="P35" s="185">
        <v>0.9</v>
      </c>
      <c r="Q35" s="185">
        <v>0.3</v>
      </c>
      <c r="R35" s="186">
        <v>0.9</v>
      </c>
      <c r="S35" s="179"/>
    </row>
    <row r="36" spans="1:35" ht="13.5" customHeight="1" x14ac:dyDescent="0.2">
      <c r="A36" s="270" t="str">
        <f>'問3M（表）'!A36:A37</f>
        <v>70歳以上（n = 530 ）　</v>
      </c>
      <c r="B36" s="32">
        <v>530</v>
      </c>
      <c r="C36" s="29">
        <v>429</v>
      </c>
      <c r="D36" s="30">
        <v>208</v>
      </c>
      <c r="E36" s="30">
        <v>25</v>
      </c>
      <c r="F36" s="30">
        <v>0</v>
      </c>
      <c r="G36" s="30">
        <v>26</v>
      </c>
      <c r="H36" s="30">
        <v>46</v>
      </c>
      <c r="I36" s="30">
        <v>28</v>
      </c>
      <c r="J36" s="30">
        <v>52</v>
      </c>
      <c r="K36" s="30">
        <v>95</v>
      </c>
      <c r="L36" s="30">
        <v>9</v>
      </c>
      <c r="M36" s="30">
        <v>66</v>
      </c>
      <c r="N36" s="30">
        <v>79</v>
      </c>
      <c r="O36" s="30">
        <v>250</v>
      </c>
      <c r="P36" s="30">
        <v>8</v>
      </c>
      <c r="Q36" s="30">
        <v>13</v>
      </c>
      <c r="R36" s="31">
        <v>11</v>
      </c>
      <c r="S36" s="92">
        <f>SUM($C36:R36)</f>
        <v>1345</v>
      </c>
      <c r="T36" t="str">
        <f>" 70歳以上（N = "&amp;TEXT(S36,"#,###")&amp;" : n = "&amp;TEXT($B$36,"#,###")&amp;"）"</f>
        <v xml:space="preserve"> 70歳以上（N = 1,345 : n = 530）</v>
      </c>
    </row>
    <row r="37" spans="1:35" x14ac:dyDescent="0.2">
      <c r="A37" s="271"/>
      <c r="B37" s="18">
        <v>100</v>
      </c>
      <c r="C37" s="18">
        <v>80.900000000000006</v>
      </c>
      <c r="D37" s="185">
        <v>39.200000000000003</v>
      </c>
      <c r="E37" s="185">
        <v>4.7</v>
      </c>
      <c r="F37" s="185">
        <v>0</v>
      </c>
      <c r="G37" s="185">
        <v>4.9000000000000004</v>
      </c>
      <c r="H37" s="185">
        <v>8.6999999999999993</v>
      </c>
      <c r="I37" s="185">
        <v>5.3</v>
      </c>
      <c r="J37" s="185">
        <v>9.8000000000000007</v>
      </c>
      <c r="K37" s="185">
        <v>17.899999999999999</v>
      </c>
      <c r="L37" s="185">
        <v>1.7</v>
      </c>
      <c r="M37" s="185">
        <v>12.5</v>
      </c>
      <c r="N37" s="185">
        <v>14.9</v>
      </c>
      <c r="O37" s="185">
        <v>47.2</v>
      </c>
      <c r="P37" s="185">
        <v>1.5</v>
      </c>
      <c r="Q37" s="185">
        <v>2.5</v>
      </c>
      <c r="R37" s="186">
        <v>2.1</v>
      </c>
      <c r="S37" s="183"/>
    </row>
    <row r="38" spans="1:35" s="171" customFormat="1" x14ac:dyDescent="0.2">
      <c r="A38" s="172"/>
      <c r="B38" s="170"/>
      <c r="C38" s="160">
        <f>_xlfn.RANK.EQ(C23,$C$23:$O$23,0)</f>
        <v>1</v>
      </c>
      <c r="D38" s="160">
        <f t="shared" ref="D38:O38" si="6">_xlfn.RANK.EQ(D23,$C$23:$O$23,0)</f>
        <v>2</v>
      </c>
      <c r="E38" s="160">
        <f t="shared" si="6"/>
        <v>11</v>
      </c>
      <c r="F38" s="160">
        <f t="shared" si="6"/>
        <v>13</v>
      </c>
      <c r="G38" s="160">
        <f t="shared" si="6"/>
        <v>5</v>
      </c>
      <c r="H38" s="160">
        <f t="shared" si="6"/>
        <v>4</v>
      </c>
      <c r="I38" s="160">
        <f t="shared" si="6"/>
        <v>12</v>
      </c>
      <c r="J38" s="160">
        <f t="shared" si="6"/>
        <v>6</v>
      </c>
      <c r="K38" s="160">
        <f t="shared" si="6"/>
        <v>10</v>
      </c>
      <c r="L38" s="160">
        <f t="shared" si="6"/>
        <v>8</v>
      </c>
      <c r="M38" s="160">
        <f t="shared" si="6"/>
        <v>9</v>
      </c>
      <c r="N38" s="160">
        <f t="shared" si="6"/>
        <v>7</v>
      </c>
      <c r="O38" s="160">
        <f t="shared" si="6"/>
        <v>3</v>
      </c>
      <c r="P38" s="25">
        <v>14</v>
      </c>
      <c r="Q38" s="25">
        <v>15</v>
      </c>
      <c r="R38" s="25">
        <v>16</v>
      </c>
      <c r="S38" s="173"/>
      <c r="T38"/>
    </row>
    <row r="39" spans="1:35" x14ac:dyDescent="0.2">
      <c r="A39" s="24" t="s">
        <v>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35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P40" s="25">
        <v>14</v>
      </c>
      <c r="Q40" s="25">
        <v>15</v>
      </c>
      <c r="R40" s="25">
        <v>16</v>
      </c>
      <c r="T40" s="38"/>
      <c r="U40" s="25">
        <v>1</v>
      </c>
      <c r="V40" s="25">
        <v>2</v>
      </c>
      <c r="W40" s="25">
        <v>3</v>
      </c>
      <c r="X40" s="25">
        <v>4</v>
      </c>
      <c r="Y40" s="25">
        <v>5</v>
      </c>
      <c r="Z40" s="25">
        <v>6</v>
      </c>
      <c r="AA40" s="25">
        <v>7</v>
      </c>
      <c r="AB40" s="25">
        <v>8</v>
      </c>
      <c r="AC40" s="25">
        <v>9</v>
      </c>
      <c r="AD40" s="25">
        <v>10</v>
      </c>
      <c r="AE40" s="25">
        <v>11</v>
      </c>
      <c r="AF40" s="25">
        <v>12</v>
      </c>
      <c r="AG40" s="25">
        <v>13</v>
      </c>
      <c r="AH40" s="25">
        <v>14</v>
      </c>
      <c r="AI40" s="25">
        <v>15</v>
      </c>
    </row>
    <row r="41" spans="1:35" ht="32.4" x14ac:dyDescent="0.2">
      <c r="A41" s="10" t="str">
        <f>A21</f>
        <v>【年代別】</v>
      </c>
      <c r="B41" s="47" t="s">
        <v>156</v>
      </c>
      <c r="C41" s="48" t="s">
        <v>202</v>
      </c>
      <c r="D41" s="49" t="s">
        <v>203</v>
      </c>
      <c r="E41" s="49" t="s">
        <v>74</v>
      </c>
      <c r="F41" s="49" t="s">
        <v>204</v>
      </c>
      <c r="G41" s="49" t="s">
        <v>120</v>
      </c>
      <c r="H41" s="49" t="s">
        <v>70</v>
      </c>
      <c r="I41" s="49" t="s">
        <v>206</v>
      </c>
      <c r="J41" s="49" t="s">
        <v>52</v>
      </c>
      <c r="K41" s="49" t="s">
        <v>73</v>
      </c>
      <c r="L41" s="49" t="s">
        <v>71</v>
      </c>
      <c r="M41" s="49" t="s">
        <v>207</v>
      </c>
      <c r="N41" s="49" t="s">
        <v>208</v>
      </c>
      <c r="O41" s="49" t="s">
        <v>209</v>
      </c>
      <c r="P41" s="49" t="s">
        <v>57</v>
      </c>
      <c r="Q41" s="49" t="s">
        <v>75</v>
      </c>
      <c r="R41" s="51" t="s">
        <v>174</v>
      </c>
      <c r="S41" s="37" t="s">
        <v>32</v>
      </c>
      <c r="T41" s="10" t="str">
        <f>A41</f>
        <v>【年代別】</v>
      </c>
      <c r="U41" s="48" t="str">
        <f>C41</f>
        <v>健康・体力づくり</v>
      </c>
      <c r="V41" s="49" t="str">
        <f t="shared" ref="V41" si="7">D41</f>
        <v>家計の安定・充実</v>
      </c>
      <c r="W41" s="49" t="str">
        <f t="shared" ref="W41" si="8">E41</f>
        <v>老後の生活への準備</v>
      </c>
      <c r="X41" s="49" t="str">
        <f t="shared" ref="X41" si="9">F41</f>
        <v>趣味・レジャー</v>
      </c>
      <c r="Y41" s="49" t="str">
        <f t="shared" ref="Y41" si="10">G41</f>
        <v>仕事（家業・学業を含む）</v>
      </c>
      <c r="Z41" s="49" t="str">
        <f t="shared" ref="Z41" si="11">H41</f>
        <v>家族との団らん</v>
      </c>
      <c r="AA41" s="49" t="str">
        <f t="shared" ref="AA41" si="12">I41</f>
        <v>住まいの改善・充実</v>
      </c>
      <c r="AB41" s="50" t="str">
        <f t="shared" ref="AB41" si="13">J41</f>
        <v>子育て・子どもの教育</v>
      </c>
      <c r="AC41" s="94" t="str">
        <f t="shared" ref="AC41" si="14">K41</f>
        <v>衣・食生活の充実</v>
      </c>
      <c r="AD41" s="49" t="str">
        <f t="shared" ref="AD41" si="15">L41</f>
        <v>家族の介護</v>
      </c>
      <c r="AE41" s="49" t="str">
        <f t="shared" ref="AE41" si="16">M41</f>
        <v>知識や教養の向上</v>
      </c>
      <c r="AF41" s="50" t="str">
        <f t="shared" ref="AF41" si="17">N41</f>
        <v>ボランティアや地域活動</v>
      </c>
      <c r="AG41" s="50" t="str">
        <f t="shared" ref="AG41" si="18">O41</f>
        <v>社会的地位の向上</v>
      </c>
      <c r="AH41" s="50" t="str">
        <f>P41</f>
        <v>その他</v>
      </c>
      <c r="AI41" s="51" t="str">
        <f t="shared" ref="AI41" si="19">Q41</f>
        <v>特にない</v>
      </c>
    </row>
    <row r="42" spans="1:35" ht="12.75" customHeight="1" x14ac:dyDescent="0.2">
      <c r="A42" s="270" t="str">
        <f>A22</f>
        <v>全体（n = 1,699 ）　</v>
      </c>
      <c r="B42" s="101">
        <f>B22</f>
        <v>1699</v>
      </c>
      <c r="C42" s="109">
        <v>1082</v>
      </c>
      <c r="D42" s="110">
        <v>863</v>
      </c>
      <c r="E42" s="110">
        <v>696</v>
      </c>
      <c r="F42" s="110">
        <v>299</v>
      </c>
      <c r="G42" s="110">
        <v>256</v>
      </c>
      <c r="H42" s="110">
        <v>237</v>
      </c>
      <c r="I42" s="111">
        <v>230</v>
      </c>
      <c r="J42" s="110">
        <v>224</v>
      </c>
      <c r="K42" s="110">
        <v>222</v>
      </c>
      <c r="L42" s="110">
        <v>221</v>
      </c>
      <c r="M42" s="110">
        <v>137</v>
      </c>
      <c r="N42" s="111">
        <v>58</v>
      </c>
      <c r="O42" s="111">
        <v>18</v>
      </c>
      <c r="P42" s="111">
        <v>18</v>
      </c>
      <c r="Q42" s="111">
        <v>18</v>
      </c>
      <c r="R42" s="112">
        <v>24</v>
      </c>
      <c r="T42" s="81" t="str">
        <f>A44</f>
        <v>18～19歳（n = 22 ）　</v>
      </c>
      <c r="U42" s="164">
        <f>C45</f>
        <v>22.7</v>
      </c>
      <c r="V42" s="73">
        <f t="shared" ref="V42:AI42" si="20">D45</f>
        <v>27.3</v>
      </c>
      <c r="W42" s="73">
        <f t="shared" si="20"/>
        <v>0</v>
      </c>
      <c r="X42" s="73">
        <f t="shared" si="20"/>
        <v>40.9</v>
      </c>
      <c r="Y42" s="73">
        <f t="shared" si="20"/>
        <v>59.1</v>
      </c>
      <c r="Z42" s="73">
        <f t="shared" si="20"/>
        <v>27.3</v>
      </c>
      <c r="AA42" s="73">
        <f t="shared" si="20"/>
        <v>9.1</v>
      </c>
      <c r="AB42" s="74">
        <f t="shared" si="20"/>
        <v>4.5</v>
      </c>
      <c r="AC42" s="96">
        <f t="shared" si="20"/>
        <v>13.6</v>
      </c>
      <c r="AD42" s="73">
        <f t="shared" si="20"/>
        <v>0</v>
      </c>
      <c r="AE42" s="73">
        <f t="shared" si="20"/>
        <v>31.8</v>
      </c>
      <c r="AF42" s="74">
        <f t="shared" si="20"/>
        <v>0</v>
      </c>
      <c r="AG42" s="74">
        <f t="shared" si="20"/>
        <v>4.5</v>
      </c>
      <c r="AH42" s="74">
        <f t="shared" si="20"/>
        <v>0</v>
      </c>
      <c r="AI42" s="75">
        <f t="shared" si="20"/>
        <v>0</v>
      </c>
    </row>
    <row r="43" spans="1:35" ht="12.75" customHeight="1" x14ac:dyDescent="0.2">
      <c r="A43" s="271"/>
      <c r="B43" s="102">
        <f>B23</f>
        <v>100</v>
      </c>
      <c r="C43" s="113">
        <v>63.7</v>
      </c>
      <c r="D43" s="114">
        <v>50.8</v>
      </c>
      <c r="E43" s="114">
        <v>41</v>
      </c>
      <c r="F43" s="114">
        <v>17.600000000000001</v>
      </c>
      <c r="G43" s="114">
        <v>15.1</v>
      </c>
      <c r="H43" s="114">
        <v>13.9</v>
      </c>
      <c r="I43" s="115">
        <v>13.5</v>
      </c>
      <c r="J43" s="114">
        <v>13.2</v>
      </c>
      <c r="K43" s="114">
        <v>13.1</v>
      </c>
      <c r="L43" s="114">
        <v>13</v>
      </c>
      <c r="M43" s="114">
        <v>8.1</v>
      </c>
      <c r="N43" s="115">
        <v>3.4</v>
      </c>
      <c r="O43" s="115">
        <v>1.1000000000000001</v>
      </c>
      <c r="P43" s="115">
        <v>1.1000000000000001</v>
      </c>
      <c r="Q43" s="115">
        <v>1.1000000000000001</v>
      </c>
      <c r="R43" s="116">
        <v>1.4</v>
      </c>
      <c r="T43" s="162" t="str">
        <f>A46</f>
        <v>20～29歳（n = 83 ）　</v>
      </c>
      <c r="U43" s="76">
        <f>C47</f>
        <v>32.5</v>
      </c>
      <c r="V43" s="63">
        <f t="shared" ref="V43:AI43" si="21">D47</f>
        <v>60.2</v>
      </c>
      <c r="W43" s="63">
        <f t="shared" si="21"/>
        <v>2.4</v>
      </c>
      <c r="X43" s="63">
        <f t="shared" si="21"/>
        <v>41</v>
      </c>
      <c r="Y43" s="63">
        <f t="shared" si="21"/>
        <v>39.799999999999997</v>
      </c>
      <c r="Z43" s="63">
        <f t="shared" si="21"/>
        <v>18.100000000000001</v>
      </c>
      <c r="AA43" s="63">
        <f t="shared" si="21"/>
        <v>14.5</v>
      </c>
      <c r="AB43" s="64">
        <f t="shared" si="21"/>
        <v>20.5</v>
      </c>
      <c r="AC43" s="163">
        <f t="shared" si="21"/>
        <v>24.1</v>
      </c>
      <c r="AD43" s="63">
        <f t="shared" si="21"/>
        <v>1.2</v>
      </c>
      <c r="AE43" s="63">
        <f t="shared" si="21"/>
        <v>15.7</v>
      </c>
      <c r="AF43" s="64">
        <f t="shared" si="21"/>
        <v>0</v>
      </c>
      <c r="AG43" s="64">
        <f t="shared" si="21"/>
        <v>4.8</v>
      </c>
      <c r="AH43" s="64">
        <f t="shared" si="21"/>
        <v>0</v>
      </c>
      <c r="AI43" s="65">
        <f t="shared" si="21"/>
        <v>2.4</v>
      </c>
    </row>
    <row r="44" spans="1:35" ht="12.75" customHeight="1" x14ac:dyDescent="0.2">
      <c r="A44" s="270" t="str">
        <f>A24</f>
        <v>18～19歳（n = 22 ）　</v>
      </c>
      <c r="B44" s="101">
        <f t="shared" ref="B44:B57" si="22">B24</f>
        <v>22</v>
      </c>
      <c r="C44" s="117">
        <v>5</v>
      </c>
      <c r="D44" s="118">
        <v>6</v>
      </c>
      <c r="E44" s="118">
        <v>0</v>
      </c>
      <c r="F44" s="118">
        <v>9</v>
      </c>
      <c r="G44" s="118">
        <v>13</v>
      </c>
      <c r="H44" s="118">
        <v>6</v>
      </c>
      <c r="I44" s="128">
        <v>2</v>
      </c>
      <c r="J44" s="118">
        <v>1</v>
      </c>
      <c r="K44" s="118">
        <v>3</v>
      </c>
      <c r="L44" s="118">
        <v>0</v>
      </c>
      <c r="M44" s="118">
        <v>7</v>
      </c>
      <c r="N44" s="118">
        <v>0</v>
      </c>
      <c r="O44" s="128">
        <v>1</v>
      </c>
      <c r="P44" s="128">
        <v>0</v>
      </c>
      <c r="Q44" s="128">
        <v>0</v>
      </c>
      <c r="R44" s="119">
        <v>0</v>
      </c>
      <c r="S44" s="154"/>
      <c r="T44" s="83" t="str">
        <f>A48</f>
        <v>30～39歳（n = 142 ）　</v>
      </c>
      <c r="U44" s="76">
        <f>C49</f>
        <v>37.299999999999997</v>
      </c>
      <c r="V44" s="77">
        <f t="shared" ref="V44:AI44" si="23">D49</f>
        <v>72.5</v>
      </c>
      <c r="W44" s="77">
        <f t="shared" si="23"/>
        <v>11.3</v>
      </c>
      <c r="X44" s="77">
        <f t="shared" si="23"/>
        <v>24.6</v>
      </c>
      <c r="Y44" s="77">
        <f t="shared" si="23"/>
        <v>28.2</v>
      </c>
      <c r="Z44" s="77">
        <f t="shared" si="23"/>
        <v>28.9</v>
      </c>
      <c r="AA44" s="77">
        <f t="shared" si="23"/>
        <v>9.9</v>
      </c>
      <c r="AB44" s="78">
        <f t="shared" si="23"/>
        <v>44.4</v>
      </c>
      <c r="AC44" s="97">
        <f t="shared" si="23"/>
        <v>14.8</v>
      </c>
      <c r="AD44" s="77">
        <f t="shared" si="23"/>
        <v>4.2</v>
      </c>
      <c r="AE44" s="77">
        <f t="shared" si="23"/>
        <v>11.3</v>
      </c>
      <c r="AF44" s="78">
        <f t="shared" si="23"/>
        <v>0</v>
      </c>
      <c r="AG44" s="78">
        <f t="shared" si="23"/>
        <v>2.1</v>
      </c>
      <c r="AH44" s="78">
        <f t="shared" si="23"/>
        <v>0</v>
      </c>
      <c r="AI44" s="79">
        <f t="shared" si="23"/>
        <v>0</v>
      </c>
    </row>
    <row r="45" spans="1:35" ht="12.75" customHeight="1" x14ac:dyDescent="0.2">
      <c r="A45" s="271"/>
      <c r="B45" s="102">
        <f t="shared" si="22"/>
        <v>100</v>
      </c>
      <c r="C45" s="113">
        <v>22.7</v>
      </c>
      <c r="D45" s="114">
        <v>27.3</v>
      </c>
      <c r="E45" s="114">
        <v>0</v>
      </c>
      <c r="F45" s="114">
        <v>40.9</v>
      </c>
      <c r="G45" s="114">
        <v>59.1</v>
      </c>
      <c r="H45" s="114">
        <v>27.3</v>
      </c>
      <c r="I45" s="115">
        <v>9.1</v>
      </c>
      <c r="J45" s="114">
        <v>4.5</v>
      </c>
      <c r="K45" s="114">
        <v>13.6</v>
      </c>
      <c r="L45" s="114">
        <v>0</v>
      </c>
      <c r="M45" s="114">
        <v>31.8</v>
      </c>
      <c r="N45" s="114">
        <v>0</v>
      </c>
      <c r="O45" s="115">
        <v>4.5</v>
      </c>
      <c r="P45" s="115">
        <v>0</v>
      </c>
      <c r="Q45" s="115">
        <v>0</v>
      </c>
      <c r="R45" s="116">
        <v>0</v>
      </c>
      <c r="T45" s="83" t="str">
        <f>A50</f>
        <v>40～49歳（n = 248 ）　</v>
      </c>
      <c r="U45" s="76">
        <f>C51</f>
        <v>48.8</v>
      </c>
      <c r="V45" s="77">
        <f t="shared" ref="V45:AI45" si="24">D51</f>
        <v>65.3</v>
      </c>
      <c r="W45" s="77">
        <f t="shared" si="24"/>
        <v>26.2</v>
      </c>
      <c r="X45" s="77">
        <f t="shared" si="24"/>
        <v>19.8</v>
      </c>
      <c r="Y45" s="77">
        <f t="shared" si="24"/>
        <v>18.100000000000001</v>
      </c>
      <c r="Z45" s="77">
        <f t="shared" si="24"/>
        <v>25.4</v>
      </c>
      <c r="AA45" s="77">
        <f t="shared" si="24"/>
        <v>6.9</v>
      </c>
      <c r="AB45" s="78">
        <f t="shared" si="24"/>
        <v>37.9</v>
      </c>
      <c r="AC45" s="97">
        <f t="shared" si="24"/>
        <v>12.1</v>
      </c>
      <c r="AD45" s="77">
        <f t="shared" si="24"/>
        <v>6.5</v>
      </c>
      <c r="AE45" s="77">
        <f t="shared" si="24"/>
        <v>10.5</v>
      </c>
      <c r="AF45" s="78">
        <f t="shared" si="24"/>
        <v>0.8</v>
      </c>
      <c r="AG45" s="78">
        <f t="shared" si="24"/>
        <v>2</v>
      </c>
      <c r="AH45" s="78">
        <f t="shared" si="24"/>
        <v>0.4</v>
      </c>
      <c r="AI45" s="79">
        <f t="shared" si="24"/>
        <v>0</v>
      </c>
    </row>
    <row r="46" spans="1:35" ht="12.75" customHeight="1" x14ac:dyDescent="0.2">
      <c r="A46" s="270" t="str">
        <f>A26</f>
        <v>20～29歳（n = 83 ）　</v>
      </c>
      <c r="B46" s="101">
        <f t="shared" si="22"/>
        <v>83</v>
      </c>
      <c r="C46" s="117">
        <v>27</v>
      </c>
      <c r="D46" s="118">
        <v>50</v>
      </c>
      <c r="E46" s="118">
        <v>2</v>
      </c>
      <c r="F46" s="118">
        <v>34</v>
      </c>
      <c r="G46" s="118">
        <v>33</v>
      </c>
      <c r="H46" s="118">
        <v>15</v>
      </c>
      <c r="I46" s="128">
        <v>12</v>
      </c>
      <c r="J46" s="118">
        <v>17</v>
      </c>
      <c r="K46" s="118">
        <v>20</v>
      </c>
      <c r="L46" s="118">
        <v>1</v>
      </c>
      <c r="M46" s="118">
        <v>13</v>
      </c>
      <c r="N46" s="118">
        <v>0</v>
      </c>
      <c r="O46" s="128">
        <v>4</v>
      </c>
      <c r="P46" s="128">
        <v>0</v>
      </c>
      <c r="Q46" s="128">
        <v>2</v>
      </c>
      <c r="R46" s="119">
        <v>0</v>
      </c>
      <c r="T46" s="83" t="str">
        <f>A52</f>
        <v>50～59歳（n = 318 ）　</v>
      </c>
      <c r="U46" s="76">
        <f>C53</f>
        <v>60.1</v>
      </c>
      <c r="V46" s="77">
        <f t="shared" ref="V46:AI46" si="25">D53</f>
        <v>51.9</v>
      </c>
      <c r="W46" s="77">
        <f t="shared" si="25"/>
        <v>49.7</v>
      </c>
      <c r="X46" s="77">
        <f t="shared" si="25"/>
        <v>18.600000000000001</v>
      </c>
      <c r="Y46" s="77">
        <f t="shared" si="25"/>
        <v>19.2</v>
      </c>
      <c r="Z46" s="77">
        <f t="shared" si="25"/>
        <v>11.9</v>
      </c>
      <c r="AA46" s="77">
        <f t="shared" si="25"/>
        <v>14.8</v>
      </c>
      <c r="AB46" s="78">
        <f t="shared" si="25"/>
        <v>10.1</v>
      </c>
      <c r="AC46" s="97">
        <f t="shared" si="25"/>
        <v>9.6999999999999993</v>
      </c>
      <c r="AD46" s="77">
        <f t="shared" si="25"/>
        <v>16.399999999999999</v>
      </c>
      <c r="AE46" s="77">
        <f t="shared" si="25"/>
        <v>7.5</v>
      </c>
      <c r="AF46" s="78">
        <f t="shared" si="25"/>
        <v>4.4000000000000004</v>
      </c>
      <c r="AG46" s="78">
        <f t="shared" si="25"/>
        <v>1.3</v>
      </c>
      <c r="AH46" s="78">
        <f t="shared" si="25"/>
        <v>1.6</v>
      </c>
      <c r="AI46" s="79">
        <f t="shared" si="25"/>
        <v>0.3</v>
      </c>
    </row>
    <row r="47" spans="1:35" ht="12.75" customHeight="1" x14ac:dyDescent="0.2">
      <c r="A47" s="271"/>
      <c r="B47" s="102">
        <f t="shared" si="22"/>
        <v>100</v>
      </c>
      <c r="C47" s="113">
        <v>32.5</v>
      </c>
      <c r="D47" s="114">
        <v>60.2</v>
      </c>
      <c r="E47" s="114">
        <v>2.4</v>
      </c>
      <c r="F47" s="114">
        <v>41</v>
      </c>
      <c r="G47" s="114">
        <v>39.799999999999997</v>
      </c>
      <c r="H47" s="114">
        <v>18.100000000000001</v>
      </c>
      <c r="I47" s="115">
        <v>14.5</v>
      </c>
      <c r="J47" s="114">
        <v>20.5</v>
      </c>
      <c r="K47" s="114">
        <v>24.1</v>
      </c>
      <c r="L47" s="114">
        <v>1.2</v>
      </c>
      <c r="M47" s="114">
        <v>15.7</v>
      </c>
      <c r="N47" s="114">
        <v>0</v>
      </c>
      <c r="O47" s="115">
        <v>4.8</v>
      </c>
      <c r="P47" s="115">
        <v>0</v>
      </c>
      <c r="Q47" s="115">
        <v>2.4</v>
      </c>
      <c r="R47" s="116">
        <v>0</v>
      </c>
      <c r="T47" s="84" t="str">
        <f>A54</f>
        <v>60～69歳（n = 322 ）　</v>
      </c>
      <c r="U47" s="85">
        <f>C55</f>
        <v>72.7</v>
      </c>
      <c r="V47" s="86">
        <f t="shared" ref="V47:AI47" si="26">D55</f>
        <v>48.8</v>
      </c>
      <c r="W47" s="86">
        <f t="shared" si="26"/>
        <v>58.7</v>
      </c>
      <c r="X47" s="86">
        <f t="shared" si="26"/>
        <v>19.899999999999999</v>
      </c>
      <c r="Y47" s="86">
        <f t="shared" si="26"/>
        <v>10.199999999999999</v>
      </c>
      <c r="Z47" s="86">
        <f t="shared" si="26"/>
        <v>6.2</v>
      </c>
      <c r="AA47" s="86">
        <f t="shared" si="26"/>
        <v>16.100000000000001</v>
      </c>
      <c r="AB47" s="98">
        <f t="shared" si="26"/>
        <v>1.2</v>
      </c>
      <c r="AC47" s="99">
        <f t="shared" si="26"/>
        <v>14.6</v>
      </c>
      <c r="AD47" s="86">
        <f t="shared" si="26"/>
        <v>14.6</v>
      </c>
      <c r="AE47" s="86">
        <f t="shared" si="26"/>
        <v>6.8</v>
      </c>
      <c r="AF47" s="98">
        <f t="shared" si="26"/>
        <v>4</v>
      </c>
      <c r="AG47" s="98">
        <f t="shared" si="26"/>
        <v>0</v>
      </c>
      <c r="AH47" s="98">
        <f t="shared" si="26"/>
        <v>0.9</v>
      </c>
      <c r="AI47" s="87">
        <f t="shared" si="26"/>
        <v>0.3</v>
      </c>
    </row>
    <row r="48" spans="1:35" ht="13.5" customHeight="1" x14ac:dyDescent="0.2">
      <c r="A48" s="270" t="str">
        <f>A28</f>
        <v>30～39歳（n = 142 ）　</v>
      </c>
      <c r="B48" s="101">
        <f t="shared" si="22"/>
        <v>142</v>
      </c>
      <c r="C48" s="117">
        <v>53</v>
      </c>
      <c r="D48" s="118">
        <v>103</v>
      </c>
      <c r="E48" s="118">
        <v>16</v>
      </c>
      <c r="F48" s="118">
        <v>35</v>
      </c>
      <c r="G48" s="118">
        <v>40</v>
      </c>
      <c r="H48" s="118">
        <v>41</v>
      </c>
      <c r="I48" s="128">
        <v>14</v>
      </c>
      <c r="J48" s="118">
        <v>63</v>
      </c>
      <c r="K48" s="118">
        <v>21</v>
      </c>
      <c r="L48" s="118">
        <v>6</v>
      </c>
      <c r="M48" s="118">
        <v>16</v>
      </c>
      <c r="N48" s="118">
        <v>0</v>
      </c>
      <c r="O48" s="128">
        <v>3</v>
      </c>
      <c r="P48" s="128">
        <v>0</v>
      </c>
      <c r="Q48" s="128">
        <v>0</v>
      </c>
      <c r="R48" s="119">
        <v>1</v>
      </c>
      <c r="T48" s="82" t="str">
        <f>A56</f>
        <v>70歳以上（n = 530 ）　</v>
      </c>
      <c r="U48" s="66">
        <f>C57</f>
        <v>80.900000000000006</v>
      </c>
      <c r="V48" s="67">
        <f t="shared" ref="V48:AI48" si="27">D57</f>
        <v>39.200000000000003</v>
      </c>
      <c r="W48" s="67">
        <f t="shared" si="27"/>
        <v>47.2</v>
      </c>
      <c r="X48" s="67">
        <f t="shared" si="27"/>
        <v>8.6999999999999993</v>
      </c>
      <c r="Y48" s="67">
        <f t="shared" si="27"/>
        <v>4.9000000000000004</v>
      </c>
      <c r="Z48" s="67">
        <f t="shared" si="27"/>
        <v>9.8000000000000007</v>
      </c>
      <c r="AA48" s="67">
        <f t="shared" si="27"/>
        <v>14.9</v>
      </c>
      <c r="AB48" s="68">
        <f t="shared" si="27"/>
        <v>1.7</v>
      </c>
      <c r="AC48" s="95">
        <f t="shared" si="27"/>
        <v>12.5</v>
      </c>
      <c r="AD48" s="67">
        <f t="shared" si="27"/>
        <v>17.899999999999999</v>
      </c>
      <c r="AE48" s="67">
        <f t="shared" si="27"/>
        <v>4.7</v>
      </c>
      <c r="AF48" s="68">
        <f t="shared" si="27"/>
        <v>5.3</v>
      </c>
      <c r="AG48" s="68">
        <f t="shared" si="27"/>
        <v>0</v>
      </c>
      <c r="AH48" s="68">
        <f t="shared" si="27"/>
        <v>1.5</v>
      </c>
      <c r="AI48" s="69">
        <f t="shared" si="27"/>
        <v>2.5</v>
      </c>
    </row>
    <row r="49" spans="1:20" x14ac:dyDescent="0.2">
      <c r="A49" s="271"/>
      <c r="B49" s="102">
        <f t="shared" si="22"/>
        <v>100</v>
      </c>
      <c r="C49" s="113">
        <v>37.299999999999997</v>
      </c>
      <c r="D49" s="114">
        <v>72.5</v>
      </c>
      <c r="E49" s="114">
        <v>11.3</v>
      </c>
      <c r="F49" s="114">
        <v>24.6</v>
      </c>
      <c r="G49" s="114">
        <v>28.2</v>
      </c>
      <c r="H49" s="114">
        <v>28.9</v>
      </c>
      <c r="I49" s="115">
        <v>9.9</v>
      </c>
      <c r="J49" s="114">
        <v>44.4</v>
      </c>
      <c r="K49" s="114">
        <v>14.8</v>
      </c>
      <c r="L49" s="114">
        <v>4.2</v>
      </c>
      <c r="M49" s="114">
        <v>11.3</v>
      </c>
      <c r="N49" s="114">
        <v>0</v>
      </c>
      <c r="O49" s="115">
        <v>2.1</v>
      </c>
      <c r="P49" s="115">
        <v>0</v>
      </c>
      <c r="Q49" s="115">
        <v>0</v>
      </c>
      <c r="R49" s="116">
        <v>0.7</v>
      </c>
    </row>
    <row r="50" spans="1:20" x14ac:dyDescent="0.2">
      <c r="A50" s="270" t="str">
        <f>A30</f>
        <v>40～49歳（n = 248 ）　</v>
      </c>
      <c r="B50" s="101">
        <f t="shared" si="22"/>
        <v>248</v>
      </c>
      <c r="C50" s="117">
        <v>121</v>
      </c>
      <c r="D50" s="118">
        <v>162</v>
      </c>
      <c r="E50" s="118">
        <v>65</v>
      </c>
      <c r="F50" s="118">
        <v>49</v>
      </c>
      <c r="G50" s="118">
        <v>45</v>
      </c>
      <c r="H50" s="118">
        <v>63</v>
      </c>
      <c r="I50" s="128">
        <v>17</v>
      </c>
      <c r="J50" s="118">
        <v>94</v>
      </c>
      <c r="K50" s="118">
        <v>30</v>
      </c>
      <c r="L50" s="118">
        <v>16</v>
      </c>
      <c r="M50" s="118">
        <v>26</v>
      </c>
      <c r="N50" s="118">
        <v>2</v>
      </c>
      <c r="O50" s="128">
        <v>5</v>
      </c>
      <c r="P50" s="128">
        <v>1</v>
      </c>
      <c r="Q50" s="128">
        <v>0</v>
      </c>
      <c r="R50" s="119">
        <v>4</v>
      </c>
    </row>
    <row r="51" spans="1:20" x14ac:dyDescent="0.2">
      <c r="A51" s="271"/>
      <c r="B51" s="102">
        <f t="shared" si="22"/>
        <v>100</v>
      </c>
      <c r="C51" s="113">
        <v>48.8</v>
      </c>
      <c r="D51" s="114">
        <v>65.3</v>
      </c>
      <c r="E51" s="114">
        <v>26.2</v>
      </c>
      <c r="F51" s="114">
        <v>19.8</v>
      </c>
      <c r="G51" s="114">
        <v>18.100000000000001</v>
      </c>
      <c r="H51" s="114">
        <v>25.4</v>
      </c>
      <c r="I51" s="115">
        <v>6.9</v>
      </c>
      <c r="J51" s="114">
        <v>37.9</v>
      </c>
      <c r="K51" s="114">
        <v>12.1</v>
      </c>
      <c r="L51" s="114">
        <v>6.5</v>
      </c>
      <c r="M51" s="114">
        <v>10.5</v>
      </c>
      <c r="N51" s="114">
        <v>0.8</v>
      </c>
      <c r="O51" s="115">
        <v>2</v>
      </c>
      <c r="P51" s="115">
        <v>0.4</v>
      </c>
      <c r="Q51" s="115">
        <v>0</v>
      </c>
      <c r="R51" s="116">
        <v>1.6</v>
      </c>
    </row>
    <row r="52" spans="1:20" x14ac:dyDescent="0.2">
      <c r="A52" s="270" t="str">
        <f>A32</f>
        <v>50～59歳（n = 318 ）　</v>
      </c>
      <c r="B52" s="101">
        <f t="shared" si="22"/>
        <v>318</v>
      </c>
      <c r="C52" s="117">
        <v>191</v>
      </c>
      <c r="D52" s="118">
        <v>165</v>
      </c>
      <c r="E52" s="118">
        <v>158</v>
      </c>
      <c r="F52" s="118">
        <v>59</v>
      </c>
      <c r="G52" s="118">
        <v>61</v>
      </c>
      <c r="H52" s="118">
        <v>38</v>
      </c>
      <c r="I52" s="128">
        <v>47</v>
      </c>
      <c r="J52" s="118">
        <v>32</v>
      </c>
      <c r="K52" s="118">
        <v>31</v>
      </c>
      <c r="L52" s="118">
        <v>52</v>
      </c>
      <c r="M52" s="118">
        <v>24</v>
      </c>
      <c r="N52" s="118">
        <v>14</v>
      </c>
      <c r="O52" s="128">
        <v>4</v>
      </c>
      <c r="P52" s="128">
        <v>5</v>
      </c>
      <c r="Q52" s="128">
        <v>1</v>
      </c>
      <c r="R52" s="119">
        <v>4</v>
      </c>
    </row>
    <row r="53" spans="1:20" x14ac:dyDescent="0.2">
      <c r="A53" s="271"/>
      <c r="B53" s="102">
        <f t="shared" si="22"/>
        <v>100</v>
      </c>
      <c r="C53" s="113">
        <v>60.1</v>
      </c>
      <c r="D53" s="114">
        <v>51.9</v>
      </c>
      <c r="E53" s="114">
        <v>49.7</v>
      </c>
      <c r="F53" s="114">
        <v>18.600000000000001</v>
      </c>
      <c r="G53" s="114">
        <v>19.2</v>
      </c>
      <c r="H53" s="114">
        <v>11.9</v>
      </c>
      <c r="I53" s="115">
        <v>14.8</v>
      </c>
      <c r="J53" s="114">
        <v>10.1</v>
      </c>
      <c r="K53" s="114">
        <v>9.6999999999999993</v>
      </c>
      <c r="L53" s="114">
        <v>16.399999999999999</v>
      </c>
      <c r="M53" s="114">
        <v>7.5</v>
      </c>
      <c r="N53" s="114">
        <v>4.4000000000000004</v>
      </c>
      <c r="O53" s="115">
        <v>1.3</v>
      </c>
      <c r="P53" s="115">
        <v>1.6</v>
      </c>
      <c r="Q53" s="115">
        <v>0.3</v>
      </c>
      <c r="R53" s="116">
        <v>1.3</v>
      </c>
    </row>
    <row r="54" spans="1:20" x14ac:dyDescent="0.2">
      <c r="A54" s="270" t="str">
        <f>A34</f>
        <v>60～69歳（n = 322 ）　</v>
      </c>
      <c r="B54" s="101">
        <f t="shared" si="22"/>
        <v>322</v>
      </c>
      <c r="C54" s="117">
        <v>234</v>
      </c>
      <c r="D54" s="118">
        <v>157</v>
      </c>
      <c r="E54" s="118">
        <v>189</v>
      </c>
      <c r="F54" s="118">
        <v>64</v>
      </c>
      <c r="G54" s="118">
        <v>33</v>
      </c>
      <c r="H54" s="118">
        <v>20</v>
      </c>
      <c r="I54" s="128">
        <v>52</v>
      </c>
      <c r="J54" s="118">
        <v>4</v>
      </c>
      <c r="K54" s="118">
        <v>47</v>
      </c>
      <c r="L54" s="118">
        <v>47</v>
      </c>
      <c r="M54" s="118">
        <v>22</v>
      </c>
      <c r="N54" s="118">
        <v>13</v>
      </c>
      <c r="O54" s="128">
        <v>0</v>
      </c>
      <c r="P54" s="128">
        <v>3</v>
      </c>
      <c r="Q54" s="128">
        <v>1</v>
      </c>
      <c r="R54" s="119">
        <v>3</v>
      </c>
    </row>
    <row r="55" spans="1:20" x14ac:dyDescent="0.2">
      <c r="A55" s="271"/>
      <c r="B55" s="102">
        <f t="shared" si="22"/>
        <v>100</v>
      </c>
      <c r="C55" s="113">
        <v>72.7</v>
      </c>
      <c r="D55" s="114">
        <v>48.8</v>
      </c>
      <c r="E55" s="114">
        <v>58.7</v>
      </c>
      <c r="F55" s="114">
        <v>19.899999999999999</v>
      </c>
      <c r="G55" s="114">
        <v>10.199999999999999</v>
      </c>
      <c r="H55" s="114">
        <v>6.2</v>
      </c>
      <c r="I55" s="115">
        <v>16.100000000000001</v>
      </c>
      <c r="J55" s="114">
        <v>1.2</v>
      </c>
      <c r="K55" s="114">
        <v>14.6</v>
      </c>
      <c r="L55" s="114">
        <v>14.6</v>
      </c>
      <c r="M55" s="114">
        <v>6.8</v>
      </c>
      <c r="N55" s="114">
        <v>4</v>
      </c>
      <c r="O55" s="115">
        <v>0</v>
      </c>
      <c r="P55" s="115">
        <v>0.9</v>
      </c>
      <c r="Q55" s="115">
        <v>0.3</v>
      </c>
      <c r="R55" s="116">
        <v>0.9</v>
      </c>
    </row>
    <row r="56" spans="1:20" x14ac:dyDescent="0.2">
      <c r="A56" s="270" t="str">
        <f>A36</f>
        <v>70歳以上（n = 530 ）　</v>
      </c>
      <c r="B56" s="101">
        <f t="shared" si="22"/>
        <v>530</v>
      </c>
      <c r="C56" s="117">
        <v>429</v>
      </c>
      <c r="D56" s="118">
        <v>208</v>
      </c>
      <c r="E56" s="118">
        <v>250</v>
      </c>
      <c r="F56" s="118">
        <v>46</v>
      </c>
      <c r="G56" s="118">
        <v>26</v>
      </c>
      <c r="H56" s="118">
        <v>52</v>
      </c>
      <c r="I56" s="128">
        <v>79</v>
      </c>
      <c r="J56" s="118">
        <v>9</v>
      </c>
      <c r="K56" s="118">
        <v>66</v>
      </c>
      <c r="L56" s="118">
        <v>95</v>
      </c>
      <c r="M56" s="118">
        <v>25</v>
      </c>
      <c r="N56" s="118">
        <v>28</v>
      </c>
      <c r="O56" s="128">
        <v>0</v>
      </c>
      <c r="P56" s="128">
        <v>8</v>
      </c>
      <c r="Q56" s="128">
        <v>13</v>
      </c>
      <c r="R56" s="119">
        <v>11</v>
      </c>
    </row>
    <row r="57" spans="1:20" x14ac:dyDescent="0.2">
      <c r="A57" s="271"/>
      <c r="B57" s="102">
        <f t="shared" si="22"/>
        <v>100</v>
      </c>
      <c r="C57" s="113">
        <v>80.900000000000006</v>
      </c>
      <c r="D57" s="114">
        <v>39.200000000000003</v>
      </c>
      <c r="E57" s="114">
        <v>47.2</v>
      </c>
      <c r="F57" s="114">
        <v>8.6999999999999993</v>
      </c>
      <c r="G57" s="114">
        <v>4.9000000000000004</v>
      </c>
      <c r="H57" s="114">
        <v>9.8000000000000007</v>
      </c>
      <c r="I57" s="115">
        <v>14.9</v>
      </c>
      <c r="J57" s="114">
        <v>1.7</v>
      </c>
      <c r="K57" s="114">
        <v>12.5</v>
      </c>
      <c r="L57" s="114">
        <v>17.899999999999999</v>
      </c>
      <c r="M57" s="114">
        <v>4.7</v>
      </c>
      <c r="N57" s="114">
        <v>5.3</v>
      </c>
      <c r="O57" s="115">
        <v>0</v>
      </c>
      <c r="P57" s="115">
        <v>1.5</v>
      </c>
      <c r="Q57" s="115">
        <v>2.5</v>
      </c>
      <c r="R57" s="116">
        <v>2.1</v>
      </c>
    </row>
    <row r="58" spans="1:20" x14ac:dyDescent="0.2">
      <c r="K58">
        <v>9</v>
      </c>
    </row>
    <row r="59" spans="1:20" x14ac:dyDescent="0.2">
      <c r="A59" s="3" t="s">
        <v>163</v>
      </c>
      <c r="B59" s="1" t="str">
        <f>B20</f>
        <v>今後のくらしの中で重視していきたいこと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  <c r="M59" s="7"/>
      <c r="N59" s="7"/>
      <c r="O59" s="7"/>
      <c r="P59" s="7"/>
    </row>
    <row r="60" spans="1:20" ht="32.4" x14ac:dyDescent="0.2">
      <c r="A60" s="11" t="s">
        <v>27</v>
      </c>
      <c r="B60" s="47" t="str">
        <f>B21</f>
        <v>調査数</v>
      </c>
      <c r="C60" s="48" t="str">
        <f t="shared" ref="C60:O60" si="28">C21</f>
        <v>健康・体力づくり</v>
      </c>
      <c r="D60" s="49" t="str">
        <f t="shared" si="28"/>
        <v>家計の安定・充実</v>
      </c>
      <c r="E60" s="49" t="str">
        <f t="shared" si="28"/>
        <v>知識や教養の向上</v>
      </c>
      <c r="F60" s="49" t="str">
        <f t="shared" si="28"/>
        <v>社会的地位の向上</v>
      </c>
      <c r="G60" s="49" t="str">
        <f t="shared" si="28"/>
        <v>仕事（家業・学業を含む）</v>
      </c>
      <c r="H60" s="49" t="str">
        <f t="shared" si="28"/>
        <v>趣味・レジャー</v>
      </c>
      <c r="I60" s="50" t="str">
        <f t="shared" si="28"/>
        <v>ボランティアや地域活動</v>
      </c>
      <c r="J60" s="49" t="str">
        <f t="shared" si="28"/>
        <v>家族との団らん</v>
      </c>
      <c r="K60" s="49" t="str">
        <f t="shared" si="28"/>
        <v>家族の介護</v>
      </c>
      <c r="L60" s="49" t="str">
        <f t="shared" si="28"/>
        <v>子育て・子どもの教育</v>
      </c>
      <c r="M60" s="49" t="str">
        <f t="shared" si="28"/>
        <v>衣・食生活の充実</v>
      </c>
      <c r="N60" s="50" t="str">
        <f t="shared" si="28"/>
        <v>住まいの改善・充実</v>
      </c>
      <c r="O60" s="50" t="str">
        <f t="shared" si="28"/>
        <v>老後の生活への準備</v>
      </c>
      <c r="P60" s="49" t="s">
        <v>57</v>
      </c>
      <c r="Q60" s="49" t="s">
        <v>75</v>
      </c>
      <c r="R60" s="51" t="s">
        <v>199</v>
      </c>
      <c r="S60" s="91" t="s">
        <v>117</v>
      </c>
      <c r="T60" s="182"/>
    </row>
    <row r="61" spans="1:20" x14ac:dyDescent="0.2">
      <c r="A61" s="270" t="str">
        <f>'問3M（表）'!A61:A62</f>
        <v>全体（n = 1,699 ）　</v>
      </c>
      <c r="B61" s="32">
        <v>1699</v>
      </c>
      <c r="C61" s="29">
        <v>1082</v>
      </c>
      <c r="D61" s="30">
        <v>863</v>
      </c>
      <c r="E61" s="30">
        <v>137</v>
      </c>
      <c r="F61" s="30">
        <v>18</v>
      </c>
      <c r="G61" s="30">
        <v>256</v>
      </c>
      <c r="H61" s="30">
        <v>299</v>
      </c>
      <c r="I61" s="30">
        <v>58</v>
      </c>
      <c r="J61" s="30">
        <v>237</v>
      </c>
      <c r="K61" s="30">
        <v>221</v>
      </c>
      <c r="L61" s="30">
        <v>224</v>
      </c>
      <c r="M61" s="30">
        <v>222</v>
      </c>
      <c r="N61" s="30">
        <v>230</v>
      </c>
      <c r="O61" s="30">
        <v>696</v>
      </c>
      <c r="P61" s="30">
        <v>18</v>
      </c>
      <c r="Q61" s="30">
        <v>18</v>
      </c>
      <c r="R61" s="31">
        <v>24</v>
      </c>
      <c r="S61" s="92">
        <f>SUM($C61:R61)</f>
        <v>4603</v>
      </c>
      <c r="T61" s="154"/>
    </row>
    <row r="62" spans="1:20" x14ac:dyDescent="0.2">
      <c r="A62" s="271"/>
      <c r="B62" s="18">
        <v>100</v>
      </c>
      <c r="C62" s="18">
        <v>63.7</v>
      </c>
      <c r="D62" s="185">
        <v>50.8</v>
      </c>
      <c r="E62" s="185">
        <v>8.1</v>
      </c>
      <c r="F62" s="185">
        <v>1.1000000000000001</v>
      </c>
      <c r="G62" s="185">
        <v>15.1</v>
      </c>
      <c r="H62" s="185">
        <v>17.600000000000001</v>
      </c>
      <c r="I62" s="185">
        <v>3.4</v>
      </c>
      <c r="J62" s="185">
        <v>13.9</v>
      </c>
      <c r="K62" s="185">
        <v>13</v>
      </c>
      <c r="L62" s="185">
        <v>13.2</v>
      </c>
      <c r="M62" s="185">
        <v>13.1</v>
      </c>
      <c r="N62" s="185">
        <v>13.5</v>
      </c>
      <c r="O62" s="185">
        <v>41</v>
      </c>
      <c r="P62" s="185">
        <v>1.1000000000000001</v>
      </c>
      <c r="Q62" s="185">
        <v>1.1000000000000001</v>
      </c>
      <c r="R62" s="186">
        <v>1.4</v>
      </c>
      <c r="S62" s="92"/>
    </row>
    <row r="63" spans="1:20" ht="13.5" customHeight="1" x14ac:dyDescent="0.2">
      <c r="A63" s="270" t="str">
        <f>'問3M（表）'!A63:A64</f>
        <v>岐阜圏域（n = 668 ）　</v>
      </c>
      <c r="B63" s="32">
        <v>668</v>
      </c>
      <c r="C63" s="29">
        <v>421</v>
      </c>
      <c r="D63" s="30">
        <v>342</v>
      </c>
      <c r="E63" s="30">
        <v>53</v>
      </c>
      <c r="F63" s="30">
        <v>9</v>
      </c>
      <c r="G63" s="30">
        <v>106</v>
      </c>
      <c r="H63" s="30">
        <v>127</v>
      </c>
      <c r="I63" s="30">
        <v>23</v>
      </c>
      <c r="J63" s="30">
        <v>100</v>
      </c>
      <c r="K63" s="30">
        <v>87</v>
      </c>
      <c r="L63" s="30">
        <v>91</v>
      </c>
      <c r="M63" s="30">
        <v>99</v>
      </c>
      <c r="N63" s="30">
        <v>82</v>
      </c>
      <c r="O63" s="30">
        <v>262</v>
      </c>
      <c r="P63" s="30">
        <v>5</v>
      </c>
      <c r="Q63" s="30">
        <v>4</v>
      </c>
      <c r="R63" s="31">
        <v>10</v>
      </c>
      <c r="S63" s="92">
        <f>SUM($C63:R63)</f>
        <v>1821</v>
      </c>
      <c r="T63" t="str">
        <f>" 岐阜圏域（N = "&amp;TEXT(S63,"#,###")&amp;" : n = "&amp;TEXT($B$63,"#,###")&amp;"）"</f>
        <v xml:space="preserve"> 岐阜圏域（N = 1,821 : n = 668）</v>
      </c>
    </row>
    <row r="64" spans="1:20" x14ac:dyDescent="0.2">
      <c r="A64" s="271"/>
      <c r="B64" s="18">
        <v>100</v>
      </c>
      <c r="C64" s="18">
        <v>63</v>
      </c>
      <c r="D64" s="185">
        <v>51.2</v>
      </c>
      <c r="E64" s="185">
        <v>7.9</v>
      </c>
      <c r="F64" s="185">
        <v>1.3</v>
      </c>
      <c r="G64" s="185">
        <v>15.9</v>
      </c>
      <c r="H64" s="185">
        <v>19</v>
      </c>
      <c r="I64" s="185">
        <v>3.4</v>
      </c>
      <c r="J64" s="185">
        <v>15</v>
      </c>
      <c r="K64" s="185">
        <v>13</v>
      </c>
      <c r="L64" s="185">
        <v>13.6</v>
      </c>
      <c r="M64" s="185">
        <v>14.8</v>
      </c>
      <c r="N64" s="185">
        <v>12.3</v>
      </c>
      <c r="O64" s="185">
        <v>39.200000000000003</v>
      </c>
      <c r="P64" s="185">
        <v>0.7</v>
      </c>
      <c r="Q64" s="185">
        <v>0.6</v>
      </c>
      <c r="R64" s="186">
        <v>1.5</v>
      </c>
      <c r="S64" s="183"/>
    </row>
    <row r="65" spans="1:35" ht="13.5" customHeight="1" x14ac:dyDescent="0.2">
      <c r="A65" s="270" t="str">
        <f>'問3M（表）'!A65:A66</f>
        <v>西濃圏域（n = 277 ）　</v>
      </c>
      <c r="B65" s="32">
        <v>277</v>
      </c>
      <c r="C65" s="29">
        <v>175</v>
      </c>
      <c r="D65" s="30">
        <v>134</v>
      </c>
      <c r="E65" s="30">
        <v>20</v>
      </c>
      <c r="F65" s="30">
        <v>0</v>
      </c>
      <c r="G65" s="30">
        <v>37</v>
      </c>
      <c r="H65" s="30">
        <v>44</v>
      </c>
      <c r="I65" s="30">
        <v>12</v>
      </c>
      <c r="J65" s="30">
        <v>39</v>
      </c>
      <c r="K65" s="30">
        <v>47</v>
      </c>
      <c r="L65" s="30">
        <v>38</v>
      </c>
      <c r="M65" s="30">
        <v>35</v>
      </c>
      <c r="N65" s="30">
        <v>32</v>
      </c>
      <c r="O65" s="30">
        <v>117</v>
      </c>
      <c r="P65" s="30">
        <v>2</v>
      </c>
      <c r="Q65" s="30">
        <v>3</v>
      </c>
      <c r="R65" s="31">
        <v>6</v>
      </c>
      <c r="S65" s="92">
        <f>SUM($C65:R65)</f>
        <v>741</v>
      </c>
      <c r="T65" t="str">
        <f>" 西濃圏域（N = "&amp;TEXT(S65,"#,###")&amp;" : n = "&amp;TEXT($B$65,"#,###")&amp;"）"</f>
        <v xml:space="preserve"> 西濃圏域（N = 741 : n = 277）</v>
      </c>
    </row>
    <row r="66" spans="1:35" x14ac:dyDescent="0.2">
      <c r="A66" s="271"/>
      <c r="B66" s="18">
        <v>100</v>
      </c>
      <c r="C66" s="18">
        <v>63.2</v>
      </c>
      <c r="D66" s="185">
        <v>48.4</v>
      </c>
      <c r="E66" s="185">
        <v>7.2</v>
      </c>
      <c r="F66" s="185">
        <v>0</v>
      </c>
      <c r="G66" s="185">
        <v>13.4</v>
      </c>
      <c r="H66" s="185">
        <v>15.9</v>
      </c>
      <c r="I66" s="185">
        <v>4.3</v>
      </c>
      <c r="J66" s="185">
        <v>14.1</v>
      </c>
      <c r="K66" s="185">
        <v>17</v>
      </c>
      <c r="L66" s="185">
        <v>13.7</v>
      </c>
      <c r="M66" s="185">
        <v>12.6</v>
      </c>
      <c r="N66" s="185">
        <v>11.6</v>
      </c>
      <c r="O66" s="185">
        <v>42.2</v>
      </c>
      <c r="P66" s="185">
        <v>0.7</v>
      </c>
      <c r="Q66" s="185">
        <v>1.1000000000000001</v>
      </c>
      <c r="R66" s="186">
        <v>2.2000000000000002</v>
      </c>
      <c r="S66" s="92"/>
    </row>
    <row r="67" spans="1:35" ht="13.5" customHeight="1" x14ac:dyDescent="0.2">
      <c r="A67" s="270" t="str">
        <f>'問3M（表）'!A67:A68</f>
        <v>中濃圏域（n = 319 ）　</v>
      </c>
      <c r="B67" s="32">
        <v>319</v>
      </c>
      <c r="C67" s="29">
        <v>220</v>
      </c>
      <c r="D67" s="30">
        <v>159</v>
      </c>
      <c r="E67" s="30">
        <v>27</v>
      </c>
      <c r="F67" s="30">
        <v>2</v>
      </c>
      <c r="G67" s="30">
        <v>41</v>
      </c>
      <c r="H67" s="30">
        <v>66</v>
      </c>
      <c r="I67" s="30">
        <v>8</v>
      </c>
      <c r="J67" s="30">
        <v>44</v>
      </c>
      <c r="K67" s="30">
        <v>40</v>
      </c>
      <c r="L67" s="30">
        <v>42</v>
      </c>
      <c r="M67" s="30">
        <v>29</v>
      </c>
      <c r="N67" s="30">
        <v>47</v>
      </c>
      <c r="O67" s="30">
        <v>131</v>
      </c>
      <c r="P67" s="30">
        <v>4</v>
      </c>
      <c r="Q67" s="30">
        <v>4</v>
      </c>
      <c r="R67" s="31">
        <v>5</v>
      </c>
      <c r="S67" s="92">
        <f>SUM($C67:R67)</f>
        <v>869</v>
      </c>
      <c r="T67" t="str">
        <f>" 中濃圏域（N = "&amp;TEXT(S67,"#,###")&amp;" : n = "&amp;TEXT($B$67,"#,###")&amp;"）"</f>
        <v xml:space="preserve"> 中濃圏域（N = 869 : n = 319）</v>
      </c>
    </row>
    <row r="68" spans="1:35" x14ac:dyDescent="0.2">
      <c r="A68" s="271"/>
      <c r="B68" s="18">
        <v>100</v>
      </c>
      <c r="C68" s="18">
        <v>69</v>
      </c>
      <c r="D68" s="185">
        <v>49.8</v>
      </c>
      <c r="E68" s="185">
        <v>8.5</v>
      </c>
      <c r="F68" s="185">
        <v>0.6</v>
      </c>
      <c r="G68" s="185">
        <v>12.9</v>
      </c>
      <c r="H68" s="185">
        <v>20.7</v>
      </c>
      <c r="I68" s="185">
        <v>2.5</v>
      </c>
      <c r="J68" s="185">
        <v>13.8</v>
      </c>
      <c r="K68" s="185">
        <v>12.5</v>
      </c>
      <c r="L68" s="185">
        <v>13.2</v>
      </c>
      <c r="M68" s="185">
        <v>9.1</v>
      </c>
      <c r="N68" s="185">
        <v>14.7</v>
      </c>
      <c r="O68" s="185">
        <v>41.1</v>
      </c>
      <c r="P68" s="185">
        <v>1.3</v>
      </c>
      <c r="Q68" s="185">
        <v>1.3</v>
      </c>
      <c r="R68" s="186">
        <v>1.6</v>
      </c>
      <c r="S68" s="179"/>
    </row>
    <row r="69" spans="1:35" ht="13.5" customHeight="1" x14ac:dyDescent="0.2">
      <c r="A69" s="270" t="str">
        <f>'問3M（表）'!A69:A70</f>
        <v>東濃圏域（n = 276 ）　</v>
      </c>
      <c r="B69" s="32">
        <v>276</v>
      </c>
      <c r="C69" s="29">
        <v>164</v>
      </c>
      <c r="D69" s="30">
        <v>148</v>
      </c>
      <c r="E69" s="30">
        <v>25</v>
      </c>
      <c r="F69" s="30">
        <v>5</v>
      </c>
      <c r="G69" s="30">
        <v>47</v>
      </c>
      <c r="H69" s="30">
        <v>35</v>
      </c>
      <c r="I69" s="30">
        <v>8</v>
      </c>
      <c r="J69" s="30">
        <v>32</v>
      </c>
      <c r="K69" s="30">
        <v>30</v>
      </c>
      <c r="L69" s="30">
        <v>34</v>
      </c>
      <c r="M69" s="30">
        <v>41</v>
      </c>
      <c r="N69" s="30">
        <v>39</v>
      </c>
      <c r="O69" s="30">
        <v>120</v>
      </c>
      <c r="P69" s="30">
        <v>4</v>
      </c>
      <c r="Q69" s="30">
        <v>5</v>
      </c>
      <c r="R69" s="31">
        <v>2</v>
      </c>
      <c r="S69" s="92">
        <f>SUM($C69:R69)</f>
        <v>739</v>
      </c>
      <c r="T69" t="str">
        <f>" 東濃圏域（N = "&amp;TEXT(S69,"#,###")&amp;" : n = "&amp;TEXT($B$69,"#,###")&amp;"）"</f>
        <v xml:space="preserve"> 東濃圏域（N = 739 : n = 276）</v>
      </c>
    </row>
    <row r="70" spans="1:35" x14ac:dyDescent="0.2">
      <c r="A70" s="271"/>
      <c r="B70" s="18">
        <v>100</v>
      </c>
      <c r="C70" s="18">
        <v>59.4</v>
      </c>
      <c r="D70" s="185">
        <v>53.6</v>
      </c>
      <c r="E70" s="185">
        <v>9.1</v>
      </c>
      <c r="F70" s="185">
        <v>1.8</v>
      </c>
      <c r="G70" s="185">
        <v>17</v>
      </c>
      <c r="H70" s="185">
        <v>12.7</v>
      </c>
      <c r="I70" s="185">
        <v>2.9</v>
      </c>
      <c r="J70" s="185">
        <v>11.6</v>
      </c>
      <c r="K70" s="185">
        <v>10.9</v>
      </c>
      <c r="L70" s="185">
        <v>12.3</v>
      </c>
      <c r="M70" s="185">
        <v>14.9</v>
      </c>
      <c r="N70" s="185">
        <v>14.1</v>
      </c>
      <c r="O70" s="185">
        <v>43.5</v>
      </c>
      <c r="P70" s="185">
        <v>1.4</v>
      </c>
      <c r="Q70" s="185">
        <v>1.8</v>
      </c>
      <c r="R70" s="186">
        <v>0.7</v>
      </c>
      <c r="S70" s="179"/>
    </row>
    <row r="71" spans="1:35" ht="13.5" customHeight="1" x14ac:dyDescent="0.2">
      <c r="A71" s="270" t="str">
        <f>'問3M（表）'!A71:A72</f>
        <v>飛騨圏域（n = 102 ）　</v>
      </c>
      <c r="B71" s="32">
        <v>102</v>
      </c>
      <c r="C71" s="29">
        <v>63</v>
      </c>
      <c r="D71" s="30">
        <v>51</v>
      </c>
      <c r="E71" s="30">
        <v>5</v>
      </c>
      <c r="F71" s="30">
        <v>1</v>
      </c>
      <c r="G71" s="30">
        <v>19</v>
      </c>
      <c r="H71" s="30">
        <v>18</v>
      </c>
      <c r="I71" s="30">
        <v>4</v>
      </c>
      <c r="J71" s="30">
        <v>16</v>
      </c>
      <c r="K71" s="30">
        <v>10</v>
      </c>
      <c r="L71" s="30">
        <v>15</v>
      </c>
      <c r="M71" s="30">
        <v>11</v>
      </c>
      <c r="N71" s="30">
        <v>18</v>
      </c>
      <c r="O71" s="30">
        <v>41</v>
      </c>
      <c r="P71" s="30">
        <v>2</v>
      </c>
      <c r="Q71" s="30">
        <v>1</v>
      </c>
      <c r="R71" s="31">
        <v>1</v>
      </c>
      <c r="S71" s="92">
        <f>SUM($C71:R71)</f>
        <v>276</v>
      </c>
      <c r="T71" t="str">
        <f>" 飛騨圏域（N = "&amp;TEXT(S71,"#,###")&amp;" : n = "&amp;TEXT($B$71,"#,###")&amp;"）"</f>
        <v xml:space="preserve"> 飛騨圏域（N = 276 : n = 102）</v>
      </c>
    </row>
    <row r="72" spans="1:35" x14ac:dyDescent="0.2">
      <c r="A72" s="271"/>
      <c r="B72" s="18">
        <v>100</v>
      </c>
      <c r="C72" s="18">
        <v>61.8</v>
      </c>
      <c r="D72" s="185">
        <v>50</v>
      </c>
      <c r="E72" s="185">
        <v>4.9000000000000004</v>
      </c>
      <c r="F72" s="185">
        <v>1</v>
      </c>
      <c r="G72" s="185">
        <v>18.600000000000001</v>
      </c>
      <c r="H72" s="185">
        <v>17.600000000000001</v>
      </c>
      <c r="I72" s="185">
        <v>3.9</v>
      </c>
      <c r="J72" s="185">
        <v>15.7</v>
      </c>
      <c r="K72" s="185">
        <v>9.8000000000000007</v>
      </c>
      <c r="L72" s="185">
        <v>14.7</v>
      </c>
      <c r="M72" s="185">
        <v>10.8</v>
      </c>
      <c r="N72" s="185">
        <v>17.600000000000001</v>
      </c>
      <c r="O72" s="185">
        <v>40.200000000000003</v>
      </c>
      <c r="P72" s="185">
        <v>2</v>
      </c>
      <c r="Q72" s="185">
        <v>1</v>
      </c>
      <c r="R72" s="186">
        <v>1</v>
      </c>
      <c r="S72" s="179"/>
    </row>
    <row r="73" spans="1:35" s="171" customFormat="1" x14ac:dyDescent="0.2">
      <c r="A73" s="172"/>
      <c r="B73" s="170"/>
      <c r="C73" s="160">
        <f>_xlfn.RANK.EQ(C62,$C$62:$O$62,0)</f>
        <v>1</v>
      </c>
      <c r="D73" s="160">
        <f t="shared" ref="D73:O73" si="29">_xlfn.RANK.EQ(D62,$C$62:$O$62,0)</f>
        <v>2</v>
      </c>
      <c r="E73" s="160">
        <f t="shared" si="29"/>
        <v>11</v>
      </c>
      <c r="F73" s="160">
        <f t="shared" si="29"/>
        <v>13</v>
      </c>
      <c r="G73" s="160">
        <f t="shared" si="29"/>
        <v>5</v>
      </c>
      <c r="H73" s="160">
        <f t="shared" si="29"/>
        <v>4</v>
      </c>
      <c r="I73" s="160">
        <f t="shared" si="29"/>
        <v>12</v>
      </c>
      <c r="J73" s="160">
        <f t="shared" si="29"/>
        <v>6</v>
      </c>
      <c r="K73" s="160">
        <f t="shared" si="29"/>
        <v>10</v>
      </c>
      <c r="L73" s="160">
        <f t="shared" si="29"/>
        <v>8</v>
      </c>
      <c r="M73" s="160">
        <f t="shared" si="29"/>
        <v>9</v>
      </c>
      <c r="N73" s="160">
        <f t="shared" si="29"/>
        <v>7</v>
      </c>
      <c r="O73" s="160">
        <f t="shared" si="29"/>
        <v>3</v>
      </c>
      <c r="P73" s="25">
        <v>14</v>
      </c>
      <c r="Q73" s="25">
        <v>15</v>
      </c>
      <c r="R73" s="25">
        <v>16</v>
      </c>
      <c r="S73" s="173"/>
    </row>
    <row r="74" spans="1:35" x14ac:dyDescent="0.2">
      <c r="A74" s="24" t="s">
        <v>2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S74" s="92"/>
    </row>
    <row r="75" spans="1:35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P75" s="25">
        <v>14</v>
      </c>
      <c r="Q75" s="25">
        <v>15</v>
      </c>
      <c r="R75" s="25">
        <v>16</v>
      </c>
      <c r="T75" s="38"/>
      <c r="U75" s="25">
        <v>1</v>
      </c>
      <c r="V75" s="25">
        <v>2</v>
      </c>
      <c r="W75" s="25">
        <v>3</v>
      </c>
      <c r="X75" s="25">
        <v>4</v>
      </c>
      <c r="Y75" s="25">
        <v>5</v>
      </c>
      <c r="Z75" s="25">
        <v>6</v>
      </c>
      <c r="AA75" s="25">
        <v>7</v>
      </c>
      <c r="AB75" s="25">
        <v>8</v>
      </c>
      <c r="AC75" s="25">
        <v>9</v>
      </c>
      <c r="AD75" s="25">
        <v>10</v>
      </c>
      <c r="AE75" s="25">
        <v>11</v>
      </c>
      <c r="AF75" s="25">
        <v>12</v>
      </c>
      <c r="AG75" s="25">
        <v>13</v>
      </c>
      <c r="AH75" s="25">
        <v>14</v>
      </c>
      <c r="AI75" s="25">
        <v>15</v>
      </c>
    </row>
    <row r="76" spans="1:35" ht="33.75" customHeight="1" x14ac:dyDescent="0.2">
      <c r="A76" s="10" t="str">
        <f>A60</f>
        <v>【居住圏域別】</v>
      </c>
      <c r="B76" s="47" t="s">
        <v>156</v>
      </c>
      <c r="C76" s="48" t="s">
        <v>202</v>
      </c>
      <c r="D76" s="49" t="s">
        <v>203</v>
      </c>
      <c r="E76" s="49" t="s">
        <v>74</v>
      </c>
      <c r="F76" s="49" t="s">
        <v>204</v>
      </c>
      <c r="G76" s="49" t="s">
        <v>120</v>
      </c>
      <c r="H76" s="49" t="s">
        <v>70</v>
      </c>
      <c r="I76" s="49" t="s">
        <v>206</v>
      </c>
      <c r="J76" s="49" t="s">
        <v>52</v>
      </c>
      <c r="K76" s="49" t="s">
        <v>73</v>
      </c>
      <c r="L76" s="49" t="s">
        <v>71</v>
      </c>
      <c r="M76" s="49" t="s">
        <v>207</v>
      </c>
      <c r="N76" s="49" t="s">
        <v>208</v>
      </c>
      <c r="O76" s="49" t="s">
        <v>209</v>
      </c>
      <c r="P76" s="49" t="s">
        <v>57</v>
      </c>
      <c r="Q76" s="49" t="s">
        <v>75</v>
      </c>
      <c r="R76" s="51" t="s">
        <v>174</v>
      </c>
      <c r="S76" s="37" t="s">
        <v>32</v>
      </c>
      <c r="T76" s="10" t="str">
        <f>A76</f>
        <v>【居住圏域別】</v>
      </c>
      <c r="U76" s="48" t="str">
        <f>C76</f>
        <v>健康・体力づくり</v>
      </c>
      <c r="V76" s="49" t="str">
        <f t="shared" ref="V76" si="30">D76</f>
        <v>家計の安定・充実</v>
      </c>
      <c r="W76" s="49" t="str">
        <f t="shared" ref="W76" si="31">E76</f>
        <v>老後の生活への準備</v>
      </c>
      <c r="X76" s="49" t="str">
        <f t="shared" ref="X76" si="32">F76</f>
        <v>趣味・レジャー</v>
      </c>
      <c r="Y76" s="49" t="str">
        <f t="shared" ref="Y76" si="33">G76</f>
        <v>仕事（家業・学業を含む）</v>
      </c>
      <c r="Z76" s="49" t="str">
        <f t="shared" ref="Z76" si="34">H76</f>
        <v>家族との団らん</v>
      </c>
      <c r="AA76" s="49" t="str">
        <f t="shared" ref="AA76" si="35">I76</f>
        <v>住まいの改善・充実</v>
      </c>
      <c r="AB76" s="50" t="str">
        <f t="shared" ref="AB76" si="36">J76</f>
        <v>子育て・子どもの教育</v>
      </c>
      <c r="AC76" s="94" t="str">
        <f t="shared" ref="AC76" si="37">K76</f>
        <v>衣・食生活の充実</v>
      </c>
      <c r="AD76" s="49" t="str">
        <f t="shared" ref="AD76" si="38">L76</f>
        <v>家族の介護</v>
      </c>
      <c r="AE76" s="49" t="str">
        <f t="shared" ref="AE76" si="39">M76</f>
        <v>知識や教養の向上</v>
      </c>
      <c r="AF76" s="50" t="str">
        <f t="shared" ref="AF76" si="40">N76</f>
        <v>ボランティアや地域活動</v>
      </c>
      <c r="AG76" s="50" t="str">
        <f t="shared" ref="AG76" si="41">O76</f>
        <v>社会的地位の向上</v>
      </c>
      <c r="AH76" s="50" t="str">
        <f>P76</f>
        <v>その他</v>
      </c>
      <c r="AI76" s="51" t="str">
        <f t="shared" ref="AI76" si="42">Q76</f>
        <v>特にない</v>
      </c>
    </row>
    <row r="77" spans="1:35" ht="12.75" customHeight="1" x14ac:dyDescent="0.2">
      <c r="A77" s="270" t="str">
        <f>A61</f>
        <v>全体（n = 1,699 ）　</v>
      </c>
      <c r="B77" s="101">
        <f>B61</f>
        <v>1699</v>
      </c>
      <c r="C77" s="109">
        <v>1082</v>
      </c>
      <c r="D77" s="110">
        <v>863</v>
      </c>
      <c r="E77" s="110">
        <v>696</v>
      </c>
      <c r="F77" s="110">
        <v>299</v>
      </c>
      <c r="G77" s="110">
        <v>256</v>
      </c>
      <c r="H77" s="110">
        <v>237</v>
      </c>
      <c r="I77" s="111">
        <v>230</v>
      </c>
      <c r="J77" s="110">
        <v>224</v>
      </c>
      <c r="K77" s="110">
        <v>222</v>
      </c>
      <c r="L77" s="110">
        <v>221</v>
      </c>
      <c r="M77" s="110">
        <v>137</v>
      </c>
      <c r="N77" s="111">
        <v>58</v>
      </c>
      <c r="O77" s="111">
        <v>18</v>
      </c>
      <c r="P77" s="111">
        <v>18</v>
      </c>
      <c r="Q77" s="111">
        <v>18</v>
      </c>
      <c r="R77" s="112">
        <v>24</v>
      </c>
      <c r="T77" s="81" t="str">
        <f>A79</f>
        <v>岐阜圏域（n = 668 ）　</v>
      </c>
      <c r="U77" s="72">
        <f>C80</f>
        <v>63</v>
      </c>
      <c r="V77" s="73">
        <f t="shared" ref="V77" si="43">D80</f>
        <v>51.2</v>
      </c>
      <c r="W77" s="73">
        <f t="shared" ref="W77" si="44">E80</f>
        <v>39.200000000000003</v>
      </c>
      <c r="X77" s="73">
        <f t="shared" ref="X77" si="45">F80</f>
        <v>19</v>
      </c>
      <c r="Y77" s="73">
        <f t="shared" ref="Y77" si="46">G80</f>
        <v>15.9</v>
      </c>
      <c r="Z77" s="73">
        <f t="shared" ref="Z77" si="47">H80</f>
        <v>15</v>
      </c>
      <c r="AA77" s="73">
        <f t="shared" ref="AA77" si="48">I80</f>
        <v>12.3</v>
      </c>
      <c r="AB77" s="74">
        <f t="shared" ref="AB77" si="49">J80</f>
        <v>13.6</v>
      </c>
      <c r="AC77" s="96">
        <f t="shared" ref="AC77" si="50">K80</f>
        <v>14.8</v>
      </c>
      <c r="AD77" s="73">
        <f t="shared" ref="AD77" si="51">L80</f>
        <v>13</v>
      </c>
      <c r="AE77" s="73">
        <f t="shared" ref="AE77" si="52">M80</f>
        <v>7.9</v>
      </c>
      <c r="AF77" s="74">
        <f t="shared" ref="AF77" si="53">N80</f>
        <v>3.4</v>
      </c>
      <c r="AG77" s="74">
        <f t="shared" ref="AG77" si="54">O80</f>
        <v>1.3</v>
      </c>
      <c r="AH77" s="74">
        <f t="shared" ref="AH77" si="55">P80</f>
        <v>0.7</v>
      </c>
      <c r="AI77" s="75">
        <f t="shared" ref="AI77" si="56">Q80</f>
        <v>0.6</v>
      </c>
    </row>
    <row r="78" spans="1:35" ht="12.75" customHeight="1" x14ac:dyDescent="0.2">
      <c r="A78" s="271"/>
      <c r="B78" s="102">
        <f>B62</f>
        <v>100</v>
      </c>
      <c r="C78" s="113">
        <v>63.7</v>
      </c>
      <c r="D78" s="114">
        <v>50.8</v>
      </c>
      <c r="E78" s="114">
        <v>41</v>
      </c>
      <c r="F78" s="114">
        <v>17.600000000000001</v>
      </c>
      <c r="G78" s="114">
        <v>15.1</v>
      </c>
      <c r="H78" s="114">
        <v>13.9</v>
      </c>
      <c r="I78" s="115">
        <v>13.5</v>
      </c>
      <c r="J78" s="114">
        <v>13.2</v>
      </c>
      <c r="K78" s="114">
        <v>13.1</v>
      </c>
      <c r="L78" s="114">
        <v>13</v>
      </c>
      <c r="M78" s="114">
        <v>8.1</v>
      </c>
      <c r="N78" s="115">
        <v>3.4</v>
      </c>
      <c r="O78" s="115">
        <v>1.1000000000000001</v>
      </c>
      <c r="P78" s="115">
        <v>1.1000000000000001</v>
      </c>
      <c r="Q78" s="115">
        <v>1.1000000000000001</v>
      </c>
      <c r="R78" s="116">
        <v>1.4</v>
      </c>
      <c r="T78" s="83" t="str">
        <f>A81</f>
        <v>西濃圏域（n = 277 ）　</v>
      </c>
      <c r="U78" s="76">
        <f>C82</f>
        <v>63.2</v>
      </c>
      <c r="V78" s="77">
        <f t="shared" ref="V78" si="57">D82</f>
        <v>48.4</v>
      </c>
      <c r="W78" s="77">
        <f t="shared" ref="W78" si="58">E82</f>
        <v>42.2</v>
      </c>
      <c r="X78" s="77">
        <f t="shared" ref="X78" si="59">F82</f>
        <v>15.9</v>
      </c>
      <c r="Y78" s="77">
        <f t="shared" ref="Y78" si="60">G82</f>
        <v>13.4</v>
      </c>
      <c r="Z78" s="77">
        <f t="shared" ref="Z78" si="61">H82</f>
        <v>14.1</v>
      </c>
      <c r="AA78" s="77">
        <f t="shared" ref="AA78" si="62">I82</f>
        <v>11.6</v>
      </c>
      <c r="AB78" s="78">
        <f t="shared" ref="AB78" si="63">J82</f>
        <v>13.7</v>
      </c>
      <c r="AC78" s="97">
        <f t="shared" ref="AC78" si="64">K82</f>
        <v>12.6</v>
      </c>
      <c r="AD78" s="77">
        <f t="shared" ref="AD78" si="65">L82</f>
        <v>17</v>
      </c>
      <c r="AE78" s="77">
        <f t="shared" ref="AE78" si="66">M82</f>
        <v>7.2</v>
      </c>
      <c r="AF78" s="78">
        <f t="shared" ref="AF78" si="67">N82</f>
        <v>4.3</v>
      </c>
      <c r="AG78" s="78">
        <f t="shared" ref="AG78" si="68">O82</f>
        <v>0</v>
      </c>
      <c r="AH78" s="78">
        <f t="shared" ref="AH78" si="69">P82</f>
        <v>0.7</v>
      </c>
      <c r="AI78" s="79">
        <f t="shared" ref="AI78" si="70">Q82</f>
        <v>1.1000000000000001</v>
      </c>
    </row>
    <row r="79" spans="1:35" ht="12.75" customHeight="1" x14ac:dyDescent="0.2">
      <c r="A79" s="270" t="str">
        <f>A63</f>
        <v>岐阜圏域（n = 668 ）　</v>
      </c>
      <c r="B79" s="101">
        <f t="shared" ref="B79:B88" si="71">B63</f>
        <v>668</v>
      </c>
      <c r="C79" s="117">
        <v>421</v>
      </c>
      <c r="D79" s="118">
        <v>342</v>
      </c>
      <c r="E79" s="118">
        <v>262</v>
      </c>
      <c r="F79" s="118">
        <v>127</v>
      </c>
      <c r="G79" s="118">
        <v>106</v>
      </c>
      <c r="H79" s="118">
        <v>100</v>
      </c>
      <c r="I79" s="128">
        <v>82</v>
      </c>
      <c r="J79" s="118">
        <v>91</v>
      </c>
      <c r="K79" s="118">
        <v>99</v>
      </c>
      <c r="L79" s="118">
        <v>87</v>
      </c>
      <c r="M79" s="118">
        <v>53</v>
      </c>
      <c r="N79" s="118">
        <v>23</v>
      </c>
      <c r="O79" s="128">
        <v>9</v>
      </c>
      <c r="P79" s="128">
        <v>5</v>
      </c>
      <c r="Q79" s="128">
        <v>4</v>
      </c>
      <c r="R79" s="119">
        <v>10</v>
      </c>
      <c r="T79" s="83" t="str">
        <f>A83</f>
        <v>中濃圏域（n = 319 ）　</v>
      </c>
      <c r="U79" s="76">
        <f>C84</f>
        <v>69</v>
      </c>
      <c r="V79" s="77">
        <f t="shared" ref="V79" si="72">D84</f>
        <v>49.8</v>
      </c>
      <c r="W79" s="77">
        <f t="shared" ref="W79" si="73">E84</f>
        <v>41.1</v>
      </c>
      <c r="X79" s="77">
        <f t="shared" ref="X79" si="74">F84</f>
        <v>20.7</v>
      </c>
      <c r="Y79" s="77">
        <f t="shared" ref="Y79" si="75">G84</f>
        <v>12.9</v>
      </c>
      <c r="Z79" s="77">
        <f t="shared" ref="Z79" si="76">H84</f>
        <v>13.8</v>
      </c>
      <c r="AA79" s="77">
        <f t="shared" ref="AA79" si="77">I84</f>
        <v>14.7</v>
      </c>
      <c r="AB79" s="78">
        <f t="shared" ref="AB79" si="78">J84</f>
        <v>13.2</v>
      </c>
      <c r="AC79" s="97">
        <f t="shared" ref="AC79" si="79">K84</f>
        <v>9.1</v>
      </c>
      <c r="AD79" s="77">
        <f t="shared" ref="AD79" si="80">L84</f>
        <v>12.5</v>
      </c>
      <c r="AE79" s="77">
        <f t="shared" ref="AE79" si="81">M84</f>
        <v>8.5</v>
      </c>
      <c r="AF79" s="78">
        <f t="shared" ref="AF79" si="82">N84</f>
        <v>2.5</v>
      </c>
      <c r="AG79" s="78">
        <f t="shared" ref="AG79" si="83">O84</f>
        <v>0.6</v>
      </c>
      <c r="AH79" s="78">
        <f t="shared" ref="AH79" si="84">P84</f>
        <v>1.3</v>
      </c>
      <c r="AI79" s="79">
        <f t="shared" ref="AI79" si="85">Q84</f>
        <v>1.3</v>
      </c>
    </row>
    <row r="80" spans="1:35" ht="12.75" customHeight="1" x14ac:dyDescent="0.2">
      <c r="A80" s="271"/>
      <c r="B80" s="102">
        <f t="shared" si="71"/>
        <v>100</v>
      </c>
      <c r="C80" s="113">
        <v>63</v>
      </c>
      <c r="D80" s="114">
        <v>51.2</v>
      </c>
      <c r="E80" s="114">
        <v>39.200000000000003</v>
      </c>
      <c r="F80" s="114">
        <v>19</v>
      </c>
      <c r="G80" s="114">
        <v>15.9</v>
      </c>
      <c r="H80" s="114">
        <v>15</v>
      </c>
      <c r="I80" s="115">
        <v>12.3</v>
      </c>
      <c r="J80" s="114">
        <v>13.6</v>
      </c>
      <c r="K80" s="114">
        <v>14.8</v>
      </c>
      <c r="L80" s="114">
        <v>13</v>
      </c>
      <c r="M80" s="114">
        <v>7.9</v>
      </c>
      <c r="N80" s="114">
        <v>3.4</v>
      </c>
      <c r="O80" s="115">
        <v>1.3</v>
      </c>
      <c r="P80" s="115">
        <v>0.7</v>
      </c>
      <c r="Q80" s="115">
        <v>0.6</v>
      </c>
      <c r="R80" s="116">
        <v>1.5</v>
      </c>
      <c r="T80" s="83" t="str">
        <f>A85</f>
        <v>東濃圏域（n = 276 ）　</v>
      </c>
      <c r="U80" s="76">
        <f>C86</f>
        <v>59.4</v>
      </c>
      <c r="V80" s="77">
        <f t="shared" ref="V80" si="86">D86</f>
        <v>53.6</v>
      </c>
      <c r="W80" s="77">
        <f t="shared" ref="W80" si="87">E86</f>
        <v>43.5</v>
      </c>
      <c r="X80" s="77">
        <f t="shared" ref="X80" si="88">F86</f>
        <v>12.7</v>
      </c>
      <c r="Y80" s="77">
        <f t="shared" ref="Y80" si="89">G86</f>
        <v>17</v>
      </c>
      <c r="Z80" s="77">
        <f t="shared" ref="Z80" si="90">H86</f>
        <v>11.6</v>
      </c>
      <c r="AA80" s="77">
        <f t="shared" ref="AA80" si="91">I86</f>
        <v>14.1</v>
      </c>
      <c r="AB80" s="78">
        <f t="shared" ref="AB80" si="92">J86</f>
        <v>12.3</v>
      </c>
      <c r="AC80" s="97">
        <f t="shared" ref="AC80" si="93">K86</f>
        <v>14.9</v>
      </c>
      <c r="AD80" s="77">
        <f t="shared" ref="AD80" si="94">L86</f>
        <v>10.9</v>
      </c>
      <c r="AE80" s="77">
        <f t="shared" ref="AE80" si="95">M86</f>
        <v>9.1</v>
      </c>
      <c r="AF80" s="78">
        <f t="shared" ref="AF80" si="96">N86</f>
        <v>2.9</v>
      </c>
      <c r="AG80" s="78">
        <f t="shared" ref="AG80" si="97">O86</f>
        <v>1.8</v>
      </c>
      <c r="AH80" s="78">
        <f t="shared" ref="AH80" si="98">P86</f>
        <v>1.4</v>
      </c>
      <c r="AI80" s="79">
        <f t="shared" ref="AI80" si="99">Q86</f>
        <v>1.8</v>
      </c>
    </row>
    <row r="81" spans="1:35" ht="13.5" customHeight="1" x14ac:dyDescent="0.2">
      <c r="A81" s="270" t="str">
        <f>A65</f>
        <v>西濃圏域（n = 277 ）　</v>
      </c>
      <c r="B81" s="101">
        <f t="shared" si="71"/>
        <v>277</v>
      </c>
      <c r="C81" s="117">
        <v>175</v>
      </c>
      <c r="D81" s="118">
        <v>134</v>
      </c>
      <c r="E81" s="118">
        <v>117</v>
      </c>
      <c r="F81" s="118">
        <v>44</v>
      </c>
      <c r="G81" s="118">
        <v>37</v>
      </c>
      <c r="H81" s="118">
        <v>39</v>
      </c>
      <c r="I81" s="128">
        <v>32</v>
      </c>
      <c r="J81" s="118">
        <v>38</v>
      </c>
      <c r="K81" s="118">
        <v>35</v>
      </c>
      <c r="L81" s="118">
        <v>47</v>
      </c>
      <c r="M81" s="118">
        <v>20</v>
      </c>
      <c r="N81" s="118">
        <v>12</v>
      </c>
      <c r="O81" s="128">
        <v>0</v>
      </c>
      <c r="P81" s="128">
        <v>2</v>
      </c>
      <c r="Q81" s="128">
        <v>3</v>
      </c>
      <c r="R81" s="119">
        <v>6</v>
      </c>
      <c r="T81" s="82" t="str">
        <f>A87</f>
        <v>飛騨圏域（n = 102 ）　</v>
      </c>
      <c r="U81" s="66">
        <f>C88</f>
        <v>61.8</v>
      </c>
      <c r="V81" s="67">
        <f t="shared" ref="V81" si="100">D88</f>
        <v>50</v>
      </c>
      <c r="W81" s="67">
        <f t="shared" ref="W81" si="101">E88</f>
        <v>40.200000000000003</v>
      </c>
      <c r="X81" s="67">
        <f t="shared" ref="X81" si="102">F88</f>
        <v>17.600000000000001</v>
      </c>
      <c r="Y81" s="67">
        <f t="shared" ref="Y81" si="103">G88</f>
        <v>18.600000000000001</v>
      </c>
      <c r="Z81" s="67">
        <f t="shared" ref="Z81" si="104">H88</f>
        <v>15.7</v>
      </c>
      <c r="AA81" s="67">
        <f t="shared" ref="AA81" si="105">I88</f>
        <v>17.600000000000001</v>
      </c>
      <c r="AB81" s="68">
        <f t="shared" ref="AB81" si="106">J88</f>
        <v>14.7</v>
      </c>
      <c r="AC81" s="95">
        <f t="shared" ref="AC81" si="107">K88</f>
        <v>10.8</v>
      </c>
      <c r="AD81" s="67">
        <f t="shared" ref="AD81" si="108">L88</f>
        <v>9.8000000000000007</v>
      </c>
      <c r="AE81" s="67">
        <f t="shared" ref="AE81" si="109">M88</f>
        <v>4.9000000000000004</v>
      </c>
      <c r="AF81" s="68">
        <f t="shared" ref="AF81" si="110">N88</f>
        <v>3.9</v>
      </c>
      <c r="AG81" s="68">
        <f t="shared" ref="AG81" si="111">O88</f>
        <v>1</v>
      </c>
      <c r="AH81" s="68">
        <f t="shared" ref="AH81" si="112">P88</f>
        <v>2</v>
      </c>
      <c r="AI81" s="69">
        <f t="shared" ref="AI81" si="113">Q88</f>
        <v>1</v>
      </c>
    </row>
    <row r="82" spans="1:35" ht="13.5" customHeight="1" x14ac:dyDescent="0.2">
      <c r="A82" s="271"/>
      <c r="B82" s="102">
        <f t="shared" si="71"/>
        <v>100</v>
      </c>
      <c r="C82" s="113">
        <v>63.2</v>
      </c>
      <c r="D82" s="114">
        <v>48.4</v>
      </c>
      <c r="E82" s="114">
        <v>42.2</v>
      </c>
      <c r="F82" s="114">
        <v>15.9</v>
      </c>
      <c r="G82" s="114">
        <v>13.4</v>
      </c>
      <c r="H82" s="114">
        <v>14.1</v>
      </c>
      <c r="I82" s="115">
        <v>11.6</v>
      </c>
      <c r="J82" s="114">
        <v>13.7</v>
      </c>
      <c r="K82" s="114">
        <v>12.6</v>
      </c>
      <c r="L82" s="114">
        <v>17</v>
      </c>
      <c r="M82" s="114">
        <v>7.2</v>
      </c>
      <c r="N82" s="114">
        <v>4.3</v>
      </c>
      <c r="O82" s="115">
        <v>0</v>
      </c>
      <c r="P82" s="115">
        <v>0.7</v>
      </c>
      <c r="Q82" s="115">
        <v>1.1000000000000001</v>
      </c>
      <c r="R82" s="116">
        <v>2.2000000000000002</v>
      </c>
    </row>
    <row r="83" spans="1:35" x14ac:dyDescent="0.2">
      <c r="A83" s="270" t="str">
        <f>A67</f>
        <v>中濃圏域（n = 319 ）　</v>
      </c>
      <c r="B83" s="101">
        <f t="shared" si="71"/>
        <v>319</v>
      </c>
      <c r="C83" s="117">
        <v>220</v>
      </c>
      <c r="D83" s="118">
        <v>159</v>
      </c>
      <c r="E83" s="118">
        <v>131</v>
      </c>
      <c r="F83" s="118">
        <v>66</v>
      </c>
      <c r="G83" s="118">
        <v>41</v>
      </c>
      <c r="H83" s="118">
        <v>44</v>
      </c>
      <c r="I83" s="128">
        <v>47</v>
      </c>
      <c r="J83" s="118">
        <v>42</v>
      </c>
      <c r="K83" s="118">
        <v>29</v>
      </c>
      <c r="L83" s="118">
        <v>40</v>
      </c>
      <c r="M83" s="118">
        <v>27</v>
      </c>
      <c r="N83" s="118">
        <v>8</v>
      </c>
      <c r="O83" s="128">
        <v>2</v>
      </c>
      <c r="P83" s="128">
        <v>4</v>
      </c>
      <c r="Q83" s="128">
        <v>4</v>
      </c>
      <c r="R83" s="119">
        <v>5</v>
      </c>
    </row>
    <row r="84" spans="1:35" x14ac:dyDescent="0.2">
      <c r="A84" s="271"/>
      <c r="B84" s="102">
        <f t="shared" si="71"/>
        <v>100</v>
      </c>
      <c r="C84" s="113">
        <v>69</v>
      </c>
      <c r="D84" s="114">
        <v>49.8</v>
      </c>
      <c r="E84" s="114">
        <v>41.1</v>
      </c>
      <c r="F84" s="114">
        <v>20.7</v>
      </c>
      <c r="G84" s="114">
        <v>12.9</v>
      </c>
      <c r="H84" s="114">
        <v>13.8</v>
      </c>
      <c r="I84" s="115">
        <v>14.7</v>
      </c>
      <c r="J84" s="114">
        <v>13.2</v>
      </c>
      <c r="K84" s="114">
        <v>9.1</v>
      </c>
      <c r="L84" s="114">
        <v>12.5</v>
      </c>
      <c r="M84" s="114">
        <v>8.5</v>
      </c>
      <c r="N84" s="114">
        <v>2.5</v>
      </c>
      <c r="O84" s="115">
        <v>0.6</v>
      </c>
      <c r="P84" s="115">
        <v>1.3</v>
      </c>
      <c r="Q84" s="115">
        <v>1.3</v>
      </c>
      <c r="R84" s="116">
        <v>1.6</v>
      </c>
    </row>
    <row r="85" spans="1:35" x14ac:dyDescent="0.2">
      <c r="A85" s="270" t="str">
        <f>A69</f>
        <v>東濃圏域（n = 276 ）　</v>
      </c>
      <c r="B85" s="101">
        <f t="shared" si="71"/>
        <v>276</v>
      </c>
      <c r="C85" s="117">
        <v>164</v>
      </c>
      <c r="D85" s="118">
        <v>148</v>
      </c>
      <c r="E85" s="118">
        <v>120</v>
      </c>
      <c r="F85" s="118">
        <v>35</v>
      </c>
      <c r="G85" s="118">
        <v>47</v>
      </c>
      <c r="H85" s="118">
        <v>32</v>
      </c>
      <c r="I85" s="128">
        <v>39</v>
      </c>
      <c r="J85" s="118">
        <v>34</v>
      </c>
      <c r="K85" s="118">
        <v>41</v>
      </c>
      <c r="L85" s="118">
        <v>30</v>
      </c>
      <c r="M85" s="118">
        <v>25</v>
      </c>
      <c r="N85" s="118">
        <v>8</v>
      </c>
      <c r="O85" s="128">
        <v>5</v>
      </c>
      <c r="P85" s="128">
        <v>4</v>
      </c>
      <c r="Q85" s="128">
        <v>5</v>
      </c>
      <c r="R85" s="119">
        <v>2</v>
      </c>
    </row>
    <row r="86" spans="1:35" x14ac:dyDescent="0.2">
      <c r="A86" s="271"/>
      <c r="B86" s="102">
        <f t="shared" si="71"/>
        <v>100</v>
      </c>
      <c r="C86" s="113">
        <v>59.4</v>
      </c>
      <c r="D86" s="114">
        <v>53.6</v>
      </c>
      <c r="E86" s="114">
        <v>43.5</v>
      </c>
      <c r="F86" s="114">
        <v>12.7</v>
      </c>
      <c r="G86" s="114">
        <v>17</v>
      </c>
      <c r="H86" s="114">
        <v>11.6</v>
      </c>
      <c r="I86" s="115">
        <v>14.1</v>
      </c>
      <c r="J86" s="114">
        <v>12.3</v>
      </c>
      <c r="K86" s="114">
        <v>14.9</v>
      </c>
      <c r="L86" s="114">
        <v>10.9</v>
      </c>
      <c r="M86" s="114">
        <v>9.1</v>
      </c>
      <c r="N86" s="114">
        <v>2.9</v>
      </c>
      <c r="O86" s="115">
        <v>1.8</v>
      </c>
      <c r="P86" s="115">
        <v>1.4</v>
      </c>
      <c r="Q86" s="115">
        <v>1.8</v>
      </c>
      <c r="R86" s="116">
        <v>0.7</v>
      </c>
    </row>
    <row r="87" spans="1:35" x14ac:dyDescent="0.2">
      <c r="A87" s="270" t="str">
        <f>A71</f>
        <v>飛騨圏域（n = 102 ）　</v>
      </c>
      <c r="B87" s="101">
        <f t="shared" si="71"/>
        <v>102</v>
      </c>
      <c r="C87" s="117">
        <v>63</v>
      </c>
      <c r="D87" s="118">
        <v>51</v>
      </c>
      <c r="E87" s="118">
        <v>41</v>
      </c>
      <c r="F87" s="118">
        <v>18</v>
      </c>
      <c r="G87" s="118">
        <v>19</v>
      </c>
      <c r="H87" s="118">
        <v>16</v>
      </c>
      <c r="I87" s="128">
        <v>18</v>
      </c>
      <c r="J87" s="118">
        <v>15</v>
      </c>
      <c r="K87" s="118">
        <v>11</v>
      </c>
      <c r="L87" s="118">
        <v>10</v>
      </c>
      <c r="M87" s="118">
        <v>5</v>
      </c>
      <c r="N87" s="118">
        <v>4</v>
      </c>
      <c r="O87" s="128">
        <v>1</v>
      </c>
      <c r="P87" s="128">
        <v>2</v>
      </c>
      <c r="Q87" s="128">
        <v>1</v>
      </c>
      <c r="R87" s="119">
        <v>1</v>
      </c>
    </row>
    <row r="88" spans="1:35" x14ac:dyDescent="0.2">
      <c r="A88" s="271"/>
      <c r="B88" s="102">
        <f t="shared" si="71"/>
        <v>100</v>
      </c>
      <c r="C88" s="113">
        <v>61.8</v>
      </c>
      <c r="D88" s="114">
        <v>50</v>
      </c>
      <c r="E88" s="114">
        <v>40.200000000000003</v>
      </c>
      <c r="F88" s="114">
        <v>17.600000000000001</v>
      </c>
      <c r="G88" s="114">
        <v>18.600000000000001</v>
      </c>
      <c r="H88" s="114">
        <v>15.7</v>
      </c>
      <c r="I88" s="115">
        <v>17.600000000000001</v>
      </c>
      <c r="J88" s="114">
        <v>14.7</v>
      </c>
      <c r="K88" s="114">
        <v>10.8</v>
      </c>
      <c r="L88" s="114">
        <v>9.8000000000000007</v>
      </c>
      <c r="M88" s="114">
        <v>4.9000000000000004</v>
      </c>
      <c r="N88" s="114">
        <v>3.9</v>
      </c>
      <c r="O88" s="115">
        <v>1</v>
      </c>
      <c r="P88" s="115">
        <v>2</v>
      </c>
      <c r="Q88" s="115">
        <v>1</v>
      </c>
      <c r="R88" s="116">
        <v>1</v>
      </c>
    </row>
    <row r="90" spans="1:35" x14ac:dyDescent="0.2">
      <c r="A90" s="3" t="s">
        <v>162</v>
      </c>
      <c r="B90" s="1" t="str">
        <f>B59</f>
        <v>今後のくらしの中で重視していきたいこと</v>
      </c>
      <c r="C90" s="7"/>
      <c r="D90" s="8"/>
      <c r="E90" s="7"/>
      <c r="F90" s="7"/>
      <c r="G90" s="7"/>
      <c r="H90" s="8"/>
      <c r="I90" s="7"/>
      <c r="J90" s="7"/>
      <c r="K90" s="7"/>
      <c r="L90" s="7"/>
      <c r="M90" s="7"/>
      <c r="N90" s="7"/>
      <c r="O90" s="7"/>
      <c r="P90" s="7"/>
      <c r="Q90" s="7"/>
    </row>
    <row r="91" spans="1:35" ht="32.4" x14ac:dyDescent="0.2">
      <c r="A91" s="10" t="s">
        <v>29</v>
      </c>
      <c r="B91" s="12" t="str">
        <f>B60</f>
        <v>調査数</v>
      </c>
      <c r="C91" s="13" t="str">
        <f t="shared" ref="C91:O91" si="114">C60</f>
        <v>健康・体力づくり</v>
      </c>
      <c r="D91" s="14" t="str">
        <f t="shared" si="114"/>
        <v>家計の安定・充実</v>
      </c>
      <c r="E91" s="14" t="str">
        <f t="shared" si="114"/>
        <v>知識や教養の向上</v>
      </c>
      <c r="F91" s="14" t="str">
        <f t="shared" si="114"/>
        <v>社会的地位の向上</v>
      </c>
      <c r="G91" s="14" t="str">
        <f t="shared" si="114"/>
        <v>仕事（家業・学業を含む）</v>
      </c>
      <c r="H91" s="14" t="str">
        <f t="shared" si="114"/>
        <v>趣味・レジャー</v>
      </c>
      <c r="I91" s="15" t="str">
        <f t="shared" si="114"/>
        <v>ボランティアや地域活動</v>
      </c>
      <c r="J91" s="14" t="str">
        <f t="shared" si="114"/>
        <v>家族との団らん</v>
      </c>
      <c r="K91" s="14" t="str">
        <f t="shared" si="114"/>
        <v>家族の介護</v>
      </c>
      <c r="L91" s="14" t="str">
        <f t="shared" si="114"/>
        <v>子育て・子どもの教育</v>
      </c>
      <c r="M91" s="14" t="str">
        <f t="shared" si="114"/>
        <v>衣・食生活の充実</v>
      </c>
      <c r="N91" s="15" t="str">
        <f t="shared" si="114"/>
        <v>住まいの改善・充実</v>
      </c>
      <c r="O91" s="15" t="str">
        <f t="shared" si="114"/>
        <v>老後の生活への準備</v>
      </c>
      <c r="P91" s="49" t="s">
        <v>57</v>
      </c>
      <c r="Q91" s="49" t="s">
        <v>75</v>
      </c>
      <c r="R91" s="51" t="s">
        <v>199</v>
      </c>
      <c r="S91" s="91" t="s">
        <v>117</v>
      </c>
      <c r="T91" s="182"/>
    </row>
    <row r="92" spans="1:35" x14ac:dyDescent="0.2">
      <c r="A92" s="280" t="str">
        <f>'問3M（表）'!A92:A93</f>
        <v>全体（n = 1,699 ）　</v>
      </c>
      <c r="B92" s="32">
        <v>1699</v>
      </c>
      <c r="C92" s="29">
        <v>1082</v>
      </c>
      <c r="D92" s="30">
        <v>863</v>
      </c>
      <c r="E92" s="30">
        <v>137</v>
      </c>
      <c r="F92" s="30">
        <v>18</v>
      </c>
      <c r="G92" s="30">
        <v>256</v>
      </c>
      <c r="H92" s="30">
        <v>299</v>
      </c>
      <c r="I92" s="30">
        <v>58</v>
      </c>
      <c r="J92" s="30">
        <v>237</v>
      </c>
      <c r="K92" s="30">
        <v>221</v>
      </c>
      <c r="L92" s="30">
        <v>224</v>
      </c>
      <c r="M92" s="30">
        <v>222</v>
      </c>
      <c r="N92" s="30">
        <v>230</v>
      </c>
      <c r="O92" s="30">
        <v>696</v>
      </c>
      <c r="P92" s="30">
        <v>18</v>
      </c>
      <c r="Q92" s="30">
        <v>18</v>
      </c>
      <c r="R92" s="31">
        <v>24</v>
      </c>
      <c r="S92" s="92">
        <f>SUM($C92:R92)</f>
        <v>4603</v>
      </c>
      <c r="T92" s="154"/>
    </row>
    <row r="93" spans="1:35" x14ac:dyDescent="0.2">
      <c r="A93" s="281"/>
      <c r="B93" s="33">
        <v>100</v>
      </c>
      <c r="C93" s="18">
        <v>63.7</v>
      </c>
      <c r="D93" s="185">
        <v>50.8</v>
      </c>
      <c r="E93" s="185">
        <v>8.1</v>
      </c>
      <c r="F93" s="185">
        <v>1.1000000000000001</v>
      </c>
      <c r="G93" s="185">
        <v>15.1</v>
      </c>
      <c r="H93" s="185">
        <v>17.600000000000001</v>
      </c>
      <c r="I93" s="185">
        <v>3.4</v>
      </c>
      <c r="J93" s="185">
        <v>13.9</v>
      </c>
      <c r="K93" s="185">
        <v>13</v>
      </c>
      <c r="L93" s="185">
        <v>13.2</v>
      </c>
      <c r="M93" s="185">
        <v>13.1</v>
      </c>
      <c r="N93" s="185">
        <v>13.5</v>
      </c>
      <c r="O93" s="185">
        <v>41</v>
      </c>
      <c r="P93" s="185">
        <v>1.1000000000000001</v>
      </c>
      <c r="Q93" s="185">
        <v>1.1000000000000001</v>
      </c>
      <c r="R93" s="186">
        <v>1.4</v>
      </c>
      <c r="S93" s="92"/>
    </row>
    <row r="94" spans="1:35" ht="13.5" customHeight="1" x14ac:dyDescent="0.2">
      <c r="A94" s="280" t="str">
        <f>'問3M（表）'!A94:A95</f>
        <v>自営業（n = 123 ）　</v>
      </c>
      <c r="B94" s="32">
        <v>123</v>
      </c>
      <c r="C94" s="29">
        <v>75</v>
      </c>
      <c r="D94" s="30">
        <v>60</v>
      </c>
      <c r="E94" s="30">
        <v>9</v>
      </c>
      <c r="F94" s="30">
        <v>1</v>
      </c>
      <c r="G94" s="30">
        <v>46</v>
      </c>
      <c r="H94" s="30">
        <v>14</v>
      </c>
      <c r="I94" s="30">
        <v>4</v>
      </c>
      <c r="J94" s="30">
        <v>12</v>
      </c>
      <c r="K94" s="30">
        <v>14</v>
      </c>
      <c r="L94" s="30">
        <v>10</v>
      </c>
      <c r="M94" s="30">
        <v>9</v>
      </c>
      <c r="N94" s="30">
        <v>14</v>
      </c>
      <c r="O94" s="30">
        <v>57</v>
      </c>
      <c r="P94" s="30">
        <v>1</v>
      </c>
      <c r="Q94" s="30">
        <v>2</v>
      </c>
      <c r="R94" s="31">
        <v>6</v>
      </c>
      <c r="S94" s="92">
        <f>SUM($C94:R94)</f>
        <v>334</v>
      </c>
      <c r="T94" t="str">
        <f>" 自営業（N = "&amp;TEXT(S94,"#,###")&amp;" : n = "&amp;TEXT($B$94,"#,###")&amp;"）"</f>
        <v xml:space="preserve"> 自営業（N = 334 : n = 123）</v>
      </c>
    </row>
    <row r="95" spans="1:35" x14ac:dyDescent="0.2">
      <c r="A95" s="281"/>
      <c r="B95" s="18">
        <v>100</v>
      </c>
      <c r="C95" s="18">
        <v>61</v>
      </c>
      <c r="D95" s="185">
        <v>48.8</v>
      </c>
      <c r="E95" s="185">
        <v>7.3</v>
      </c>
      <c r="F95" s="185">
        <v>0.8</v>
      </c>
      <c r="G95" s="185">
        <v>37.4</v>
      </c>
      <c r="H95" s="185">
        <v>11.4</v>
      </c>
      <c r="I95" s="185">
        <v>3.3</v>
      </c>
      <c r="J95" s="185">
        <v>9.8000000000000007</v>
      </c>
      <c r="K95" s="185">
        <v>11.4</v>
      </c>
      <c r="L95" s="185">
        <v>8.1</v>
      </c>
      <c r="M95" s="185">
        <v>7.3</v>
      </c>
      <c r="N95" s="185">
        <v>11.4</v>
      </c>
      <c r="O95" s="185">
        <v>46.3</v>
      </c>
      <c r="P95" s="185">
        <v>0.8</v>
      </c>
      <c r="Q95" s="185">
        <v>1.6</v>
      </c>
      <c r="R95" s="186">
        <v>4.9000000000000004</v>
      </c>
      <c r="S95" s="92"/>
    </row>
    <row r="96" spans="1:35" ht="13.5" customHeight="1" x14ac:dyDescent="0.2">
      <c r="A96" s="280" t="str">
        <f>'問3M（表）'!A96:A97</f>
        <v>自由業(※1)（n = 24 ）　</v>
      </c>
      <c r="B96" s="32">
        <v>24</v>
      </c>
      <c r="C96" s="29">
        <v>17</v>
      </c>
      <c r="D96" s="30">
        <v>9</v>
      </c>
      <c r="E96" s="30">
        <v>6</v>
      </c>
      <c r="F96" s="30">
        <v>0</v>
      </c>
      <c r="G96" s="30">
        <v>6</v>
      </c>
      <c r="H96" s="30">
        <v>4</v>
      </c>
      <c r="I96" s="30">
        <v>2</v>
      </c>
      <c r="J96" s="30">
        <v>0</v>
      </c>
      <c r="K96" s="30">
        <v>5</v>
      </c>
      <c r="L96" s="30">
        <v>4</v>
      </c>
      <c r="M96" s="30">
        <v>2</v>
      </c>
      <c r="N96" s="30">
        <v>1</v>
      </c>
      <c r="O96" s="30">
        <v>9</v>
      </c>
      <c r="P96" s="30">
        <v>0</v>
      </c>
      <c r="Q96" s="30">
        <v>0</v>
      </c>
      <c r="R96" s="31">
        <v>0</v>
      </c>
      <c r="S96" s="92">
        <f>SUM($C96:R96)</f>
        <v>65</v>
      </c>
      <c r="T96" t="str">
        <f>" 自由業（N = "&amp;TEXT(S96,"#,###")&amp;" : n = "&amp;TEXT($B$96,"#,###")&amp;"）"</f>
        <v xml:space="preserve"> 自由業（N = 65 : n = 24）</v>
      </c>
    </row>
    <row r="97" spans="1:20" x14ac:dyDescent="0.2">
      <c r="A97" s="281"/>
      <c r="B97" s="18">
        <v>100</v>
      </c>
      <c r="C97" s="18">
        <v>70.8</v>
      </c>
      <c r="D97" s="185">
        <v>37.5</v>
      </c>
      <c r="E97" s="185">
        <v>25</v>
      </c>
      <c r="F97" s="185">
        <v>0</v>
      </c>
      <c r="G97" s="185">
        <v>25</v>
      </c>
      <c r="H97" s="185">
        <v>16.7</v>
      </c>
      <c r="I97" s="185">
        <v>8.3000000000000007</v>
      </c>
      <c r="J97" s="185">
        <v>0</v>
      </c>
      <c r="K97" s="185">
        <v>20.8</v>
      </c>
      <c r="L97" s="185">
        <v>16.7</v>
      </c>
      <c r="M97" s="185">
        <v>8.3000000000000007</v>
      </c>
      <c r="N97" s="185">
        <v>4.2</v>
      </c>
      <c r="O97" s="185">
        <v>37.5</v>
      </c>
      <c r="P97" s="185">
        <v>0</v>
      </c>
      <c r="Q97" s="185">
        <v>0</v>
      </c>
      <c r="R97" s="186">
        <v>0</v>
      </c>
      <c r="S97" s="92"/>
    </row>
    <row r="98" spans="1:20" ht="13.5" customHeight="1" x14ac:dyDescent="0.2">
      <c r="A98" s="280" t="str">
        <f>'問3M（表）'!A98:A99</f>
        <v>会社・団体役員（n = 161 ）　</v>
      </c>
      <c r="B98" s="32">
        <v>161</v>
      </c>
      <c r="C98" s="29">
        <v>98</v>
      </c>
      <c r="D98" s="30">
        <v>88</v>
      </c>
      <c r="E98" s="30">
        <v>19</v>
      </c>
      <c r="F98" s="30">
        <v>2</v>
      </c>
      <c r="G98" s="30">
        <v>31</v>
      </c>
      <c r="H98" s="30">
        <v>31</v>
      </c>
      <c r="I98" s="30">
        <v>4</v>
      </c>
      <c r="J98" s="30">
        <v>26</v>
      </c>
      <c r="K98" s="30">
        <v>17</v>
      </c>
      <c r="L98" s="30">
        <v>34</v>
      </c>
      <c r="M98" s="30">
        <v>18</v>
      </c>
      <c r="N98" s="30">
        <v>12</v>
      </c>
      <c r="O98" s="30">
        <v>60</v>
      </c>
      <c r="P98" s="30">
        <v>1</v>
      </c>
      <c r="Q98" s="30">
        <v>1</v>
      </c>
      <c r="R98" s="31">
        <v>2</v>
      </c>
      <c r="S98" s="92">
        <f>SUM($C98:R98)</f>
        <v>444</v>
      </c>
      <c r="T98" t="str">
        <f>" 会社・団体役員（N = "&amp;TEXT(S98,"#,###")&amp;" : n = "&amp;TEXT($B$98,"#,###")&amp;"）"</f>
        <v xml:space="preserve"> 会社・団体役員（N = 444 : n = 161）</v>
      </c>
    </row>
    <row r="99" spans="1:20" x14ac:dyDescent="0.2">
      <c r="A99" s="281"/>
      <c r="B99" s="18">
        <v>100</v>
      </c>
      <c r="C99" s="18">
        <v>60.9</v>
      </c>
      <c r="D99" s="185">
        <v>54.7</v>
      </c>
      <c r="E99" s="185">
        <v>11.8</v>
      </c>
      <c r="F99" s="185">
        <v>1.2</v>
      </c>
      <c r="G99" s="185">
        <v>19.3</v>
      </c>
      <c r="H99" s="185">
        <v>19.3</v>
      </c>
      <c r="I99" s="185">
        <v>2.5</v>
      </c>
      <c r="J99" s="185">
        <v>16.100000000000001</v>
      </c>
      <c r="K99" s="185">
        <v>10.6</v>
      </c>
      <c r="L99" s="185">
        <v>21.1</v>
      </c>
      <c r="M99" s="185">
        <v>11.2</v>
      </c>
      <c r="N99" s="185">
        <v>7.5</v>
      </c>
      <c r="O99" s="185">
        <v>37.299999999999997</v>
      </c>
      <c r="P99" s="185">
        <v>0.6</v>
      </c>
      <c r="Q99" s="185">
        <v>0.6</v>
      </c>
      <c r="R99" s="186">
        <v>1.2</v>
      </c>
      <c r="S99" s="179"/>
    </row>
    <row r="100" spans="1:20" ht="13.5" customHeight="1" x14ac:dyDescent="0.2">
      <c r="A100" s="280" t="str">
        <f>'問3M（表）'!A100:A101</f>
        <v>正規の従業員・職員（n = 403 ）　</v>
      </c>
      <c r="B100" s="32">
        <v>403</v>
      </c>
      <c r="C100" s="29">
        <v>203</v>
      </c>
      <c r="D100" s="30">
        <v>233</v>
      </c>
      <c r="E100" s="30">
        <v>41</v>
      </c>
      <c r="F100" s="30">
        <v>11</v>
      </c>
      <c r="G100" s="30">
        <v>75</v>
      </c>
      <c r="H100" s="30">
        <v>108</v>
      </c>
      <c r="I100" s="30">
        <v>11</v>
      </c>
      <c r="J100" s="30">
        <v>80</v>
      </c>
      <c r="K100" s="30">
        <v>39</v>
      </c>
      <c r="L100" s="30">
        <v>85</v>
      </c>
      <c r="M100" s="30">
        <v>49</v>
      </c>
      <c r="N100" s="30">
        <v>57</v>
      </c>
      <c r="O100" s="30">
        <v>135</v>
      </c>
      <c r="P100" s="30">
        <v>2</v>
      </c>
      <c r="Q100" s="30">
        <v>1</v>
      </c>
      <c r="R100" s="31">
        <v>5</v>
      </c>
      <c r="S100" s="92">
        <f>SUM($C100:R100)</f>
        <v>1135</v>
      </c>
      <c r="T100" t="str">
        <f>" 正規の従業員・職員（N = "&amp;TEXT(S100,"#,###")&amp;" : n = "&amp;TEXT($B$100,"#,###")&amp;"）"</f>
        <v xml:space="preserve"> 正規の従業員・職員（N = 1,135 : n = 403）</v>
      </c>
    </row>
    <row r="101" spans="1:20" x14ac:dyDescent="0.2">
      <c r="A101" s="281"/>
      <c r="B101" s="18">
        <v>100</v>
      </c>
      <c r="C101" s="18">
        <v>50.4</v>
      </c>
      <c r="D101" s="185">
        <v>57.8</v>
      </c>
      <c r="E101" s="185">
        <v>10.199999999999999</v>
      </c>
      <c r="F101" s="185">
        <v>2.7</v>
      </c>
      <c r="G101" s="185">
        <v>18.600000000000001</v>
      </c>
      <c r="H101" s="185">
        <v>26.8</v>
      </c>
      <c r="I101" s="185">
        <v>2.7</v>
      </c>
      <c r="J101" s="185">
        <v>19.899999999999999</v>
      </c>
      <c r="K101" s="185">
        <v>9.6999999999999993</v>
      </c>
      <c r="L101" s="185">
        <v>21.1</v>
      </c>
      <c r="M101" s="185">
        <v>12.2</v>
      </c>
      <c r="N101" s="185">
        <v>14.1</v>
      </c>
      <c r="O101" s="185">
        <v>33.5</v>
      </c>
      <c r="P101" s="185">
        <v>0.5</v>
      </c>
      <c r="Q101" s="185">
        <v>0.2</v>
      </c>
      <c r="R101" s="186">
        <v>1.2</v>
      </c>
      <c r="S101" s="183"/>
    </row>
    <row r="102" spans="1:20" ht="13.5" customHeight="1" x14ac:dyDescent="0.2">
      <c r="A102" s="282" t="str">
        <f>'問3M（表）'!A102:A103</f>
        <v>パートタイム・アルバイト・派遣（n = 310 ）　</v>
      </c>
      <c r="B102" s="32">
        <v>310</v>
      </c>
      <c r="C102" s="29">
        <v>196</v>
      </c>
      <c r="D102" s="30">
        <v>195</v>
      </c>
      <c r="E102" s="30">
        <v>17</v>
      </c>
      <c r="F102" s="30">
        <v>0</v>
      </c>
      <c r="G102" s="30">
        <v>52</v>
      </c>
      <c r="H102" s="30">
        <v>44</v>
      </c>
      <c r="I102" s="30">
        <v>8</v>
      </c>
      <c r="J102" s="30">
        <v>37</v>
      </c>
      <c r="K102" s="30">
        <v>24</v>
      </c>
      <c r="L102" s="30">
        <v>57</v>
      </c>
      <c r="M102" s="30">
        <v>48</v>
      </c>
      <c r="N102" s="30">
        <v>35</v>
      </c>
      <c r="O102" s="30">
        <v>150</v>
      </c>
      <c r="P102" s="30">
        <v>3</v>
      </c>
      <c r="Q102" s="30">
        <v>1</v>
      </c>
      <c r="R102" s="31">
        <v>3</v>
      </c>
      <c r="S102" s="92">
        <f>SUM($C102:R102)</f>
        <v>870</v>
      </c>
      <c r="T102" t="str">
        <f>" パートタイム・アルバイト・派遣（N = "&amp;TEXT(S102,"#,###")&amp;" : n = "&amp;TEXT($B$102,"#,###")&amp;"）"</f>
        <v xml:space="preserve"> パートタイム・アルバイト・派遣（N = 870 : n = 310）</v>
      </c>
    </row>
    <row r="103" spans="1:20" x14ac:dyDescent="0.2">
      <c r="A103" s="283"/>
      <c r="B103" s="18">
        <v>100</v>
      </c>
      <c r="C103" s="18">
        <v>63.2</v>
      </c>
      <c r="D103" s="185">
        <v>62.9</v>
      </c>
      <c r="E103" s="185">
        <v>5.5</v>
      </c>
      <c r="F103" s="185">
        <v>0</v>
      </c>
      <c r="G103" s="185">
        <v>16.8</v>
      </c>
      <c r="H103" s="185">
        <v>14.2</v>
      </c>
      <c r="I103" s="185">
        <v>2.6</v>
      </c>
      <c r="J103" s="185">
        <v>11.9</v>
      </c>
      <c r="K103" s="185">
        <v>7.7</v>
      </c>
      <c r="L103" s="185">
        <v>18.399999999999999</v>
      </c>
      <c r="M103" s="185">
        <v>15.5</v>
      </c>
      <c r="N103" s="185">
        <v>11.3</v>
      </c>
      <c r="O103" s="185">
        <v>48.4</v>
      </c>
      <c r="P103" s="185">
        <v>1</v>
      </c>
      <c r="Q103" s="185">
        <v>0.3</v>
      </c>
      <c r="R103" s="186">
        <v>1</v>
      </c>
      <c r="S103" s="179"/>
    </row>
    <row r="104" spans="1:20" ht="13.5" customHeight="1" x14ac:dyDescent="0.2">
      <c r="A104" s="280" t="str">
        <f>'問3M（表）'!A104:A105</f>
        <v>学生（n = 38 ）　</v>
      </c>
      <c r="B104" s="32">
        <v>38</v>
      </c>
      <c r="C104" s="29">
        <v>10</v>
      </c>
      <c r="D104" s="30">
        <v>10</v>
      </c>
      <c r="E104" s="30">
        <v>12</v>
      </c>
      <c r="F104" s="30">
        <v>3</v>
      </c>
      <c r="G104" s="30">
        <v>23</v>
      </c>
      <c r="H104" s="30">
        <v>14</v>
      </c>
      <c r="I104" s="30">
        <v>0</v>
      </c>
      <c r="J104" s="30">
        <v>9</v>
      </c>
      <c r="K104" s="30">
        <v>1</v>
      </c>
      <c r="L104" s="30">
        <v>3</v>
      </c>
      <c r="M104" s="30">
        <v>6</v>
      </c>
      <c r="N104" s="30">
        <v>2</v>
      </c>
      <c r="O104" s="30">
        <v>1</v>
      </c>
      <c r="P104" s="30">
        <v>0</v>
      </c>
      <c r="Q104" s="30">
        <v>1</v>
      </c>
      <c r="R104" s="31">
        <v>0</v>
      </c>
      <c r="S104" s="92">
        <f>SUM($C104:R104)</f>
        <v>95</v>
      </c>
      <c r="T104" t="str">
        <f>" 学生（N = "&amp;TEXT(S104,"#,###")&amp;" : n = "&amp;TEXT($B$104,"#,###")&amp;"）"</f>
        <v xml:space="preserve"> 学生（N = 95 : n = 38）</v>
      </c>
    </row>
    <row r="105" spans="1:20" x14ac:dyDescent="0.2">
      <c r="A105" s="281"/>
      <c r="B105" s="18">
        <v>100</v>
      </c>
      <c r="C105" s="18">
        <v>26.3</v>
      </c>
      <c r="D105" s="185">
        <v>26.3</v>
      </c>
      <c r="E105" s="185">
        <v>31.6</v>
      </c>
      <c r="F105" s="185">
        <v>7.9</v>
      </c>
      <c r="G105" s="185">
        <v>60.5</v>
      </c>
      <c r="H105" s="185">
        <v>36.799999999999997</v>
      </c>
      <c r="I105" s="185">
        <v>0</v>
      </c>
      <c r="J105" s="185">
        <v>23.7</v>
      </c>
      <c r="K105" s="185">
        <v>2.6</v>
      </c>
      <c r="L105" s="185">
        <v>7.9</v>
      </c>
      <c r="M105" s="185">
        <v>15.8</v>
      </c>
      <c r="N105" s="185">
        <v>5.3</v>
      </c>
      <c r="O105" s="185">
        <v>2.6</v>
      </c>
      <c r="P105" s="185">
        <v>0</v>
      </c>
      <c r="Q105" s="185">
        <v>2.6</v>
      </c>
      <c r="R105" s="186">
        <v>0</v>
      </c>
      <c r="S105" s="179"/>
    </row>
    <row r="106" spans="1:20" ht="13.5" customHeight="1" x14ac:dyDescent="0.2">
      <c r="A106" s="280" t="str">
        <f>'問3M（表）'!A106:A107</f>
        <v>家事従事（n = 165 ）　</v>
      </c>
      <c r="B106" s="32">
        <v>165</v>
      </c>
      <c r="C106" s="29">
        <v>125</v>
      </c>
      <c r="D106" s="30">
        <v>76</v>
      </c>
      <c r="E106" s="30">
        <v>12</v>
      </c>
      <c r="F106" s="30">
        <v>0</v>
      </c>
      <c r="G106" s="30">
        <v>5</v>
      </c>
      <c r="H106" s="30">
        <v>26</v>
      </c>
      <c r="I106" s="30">
        <v>6</v>
      </c>
      <c r="J106" s="30">
        <v>24</v>
      </c>
      <c r="K106" s="30">
        <v>25</v>
      </c>
      <c r="L106" s="30">
        <v>11</v>
      </c>
      <c r="M106" s="30">
        <v>18</v>
      </c>
      <c r="N106" s="30">
        <v>28</v>
      </c>
      <c r="O106" s="30">
        <v>81</v>
      </c>
      <c r="P106" s="30">
        <v>1</v>
      </c>
      <c r="Q106" s="30">
        <v>1</v>
      </c>
      <c r="R106" s="31">
        <v>3</v>
      </c>
      <c r="S106" s="92">
        <f>SUM($C106:R106)</f>
        <v>442</v>
      </c>
      <c r="T106" t="str">
        <f>" 家事従事（N = "&amp;TEXT(S106,"#,###")&amp;" : n = "&amp;TEXT($B$106,"#,###")&amp;"）"</f>
        <v xml:space="preserve"> 家事従事（N = 442 : n = 165）</v>
      </c>
    </row>
    <row r="107" spans="1:20" x14ac:dyDescent="0.2">
      <c r="A107" s="281"/>
      <c r="B107" s="18">
        <v>100</v>
      </c>
      <c r="C107" s="18">
        <v>75.8</v>
      </c>
      <c r="D107" s="185">
        <v>46.1</v>
      </c>
      <c r="E107" s="185">
        <v>7.3</v>
      </c>
      <c r="F107" s="185">
        <v>0</v>
      </c>
      <c r="G107" s="185">
        <v>3</v>
      </c>
      <c r="H107" s="185">
        <v>15.8</v>
      </c>
      <c r="I107" s="185">
        <v>3.6</v>
      </c>
      <c r="J107" s="185">
        <v>14.5</v>
      </c>
      <c r="K107" s="185">
        <v>15.2</v>
      </c>
      <c r="L107" s="185">
        <v>6.7</v>
      </c>
      <c r="M107" s="185">
        <v>10.9</v>
      </c>
      <c r="N107" s="185">
        <v>17</v>
      </c>
      <c r="O107" s="185">
        <v>49.1</v>
      </c>
      <c r="P107" s="185">
        <v>0.6</v>
      </c>
      <c r="Q107" s="185">
        <v>0.6</v>
      </c>
      <c r="R107" s="186">
        <v>1.8</v>
      </c>
      <c r="S107" s="179"/>
    </row>
    <row r="108" spans="1:20" ht="13.5" customHeight="1" x14ac:dyDescent="0.2">
      <c r="A108" s="280" t="str">
        <f>'問3M（表）'!A108:A109</f>
        <v>無職（n = 413 ）　</v>
      </c>
      <c r="B108" s="32">
        <v>413</v>
      </c>
      <c r="C108" s="29">
        <v>320</v>
      </c>
      <c r="D108" s="30">
        <v>163</v>
      </c>
      <c r="E108" s="30">
        <v>18</v>
      </c>
      <c r="F108" s="30">
        <v>1</v>
      </c>
      <c r="G108" s="30">
        <v>10</v>
      </c>
      <c r="H108" s="30">
        <v>47</v>
      </c>
      <c r="I108" s="30">
        <v>21</v>
      </c>
      <c r="J108" s="30">
        <v>33</v>
      </c>
      <c r="K108" s="30">
        <v>90</v>
      </c>
      <c r="L108" s="30">
        <v>14</v>
      </c>
      <c r="M108" s="30">
        <v>64</v>
      </c>
      <c r="N108" s="30">
        <v>71</v>
      </c>
      <c r="O108" s="30">
        <v>177</v>
      </c>
      <c r="P108" s="30">
        <v>6</v>
      </c>
      <c r="Q108" s="30">
        <v>11</v>
      </c>
      <c r="R108" s="31">
        <v>4</v>
      </c>
      <c r="S108" s="92">
        <f>SUM($C108:R108)</f>
        <v>1050</v>
      </c>
      <c r="T108" t="str">
        <f>" 無職（N = "&amp;TEXT(S108,"#,###")&amp;" : n = "&amp;TEXT($B$108,"#,###")&amp;"）"</f>
        <v xml:space="preserve"> 無職（N = 1,050 : n = 413）</v>
      </c>
    </row>
    <row r="109" spans="1:20" x14ac:dyDescent="0.2">
      <c r="A109" s="281"/>
      <c r="B109" s="18">
        <v>100</v>
      </c>
      <c r="C109" s="18">
        <v>77.5</v>
      </c>
      <c r="D109" s="185">
        <v>39.5</v>
      </c>
      <c r="E109" s="185">
        <v>4.4000000000000004</v>
      </c>
      <c r="F109" s="185">
        <v>0.2</v>
      </c>
      <c r="G109" s="185">
        <v>2.4</v>
      </c>
      <c r="H109" s="185">
        <v>11.4</v>
      </c>
      <c r="I109" s="185">
        <v>5.0999999999999996</v>
      </c>
      <c r="J109" s="185">
        <v>8</v>
      </c>
      <c r="K109" s="185">
        <v>21.8</v>
      </c>
      <c r="L109" s="185">
        <v>3.4</v>
      </c>
      <c r="M109" s="185">
        <v>15.5</v>
      </c>
      <c r="N109" s="185">
        <v>17.2</v>
      </c>
      <c r="O109" s="185">
        <v>42.9</v>
      </c>
      <c r="P109" s="185">
        <v>1.5</v>
      </c>
      <c r="Q109" s="185">
        <v>2.7</v>
      </c>
      <c r="R109" s="186">
        <v>1</v>
      </c>
      <c r="S109" s="183"/>
    </row>
    <row r="110" spans="1:20" ht="13.5" customHeight="1" x14ac:dyDescent="0.2">
      <c r="A110" s="280" t="str">
        <f>'問3M（表）'!A110:A111</f>
        <v>その他（n = 33 ）　</v>
      </c>
      <c r="B110" s="32">
        <v>33</v>
      </c>
      <c r="C110" s="29">
        <v>16</v>
      </c>
      <c r="D110" s="30">
        <v>15</v>
      </c>
      <c r="E110" s="30">
        <v>3</v>
      </c>
      <c r="F110" s="30">
        <v>0</v>
      </c>
      <c r="G110" s="30">
        <v>7</v>
      </c>
      <c r="H110" s="30">
        <v>7</v>
      </c>
      <c r="I110" s="30">
        <v>1</v>
      </c>
      <c r="J110" s="30">
        <v>13</v>
      </c>
      <c r="K110" s="30">
        <v>4</v>
      </c>
      <c r="L110" s="30">
        <v>5</v>
      </c>
      <c r="M110" s="30">
        <v>4</v>
      </c>
      <c r="N110" s="30">
        <v>4</v>
      </c>
      <c r="O110" s="30">
        <v>11</v>
      </c>
      <c r="P110" s="30">
        <v>0</v>
      </c>
      <c r="Q110" s="30">
        <v>0</v>
      </c>
      <c r="R110" s="31">
        <v>0</v>
      </c>
      <c r="S110" s="92">
        <f>SUM($C110:R110)</f>
        <v>90</v>
      </c>
      <c r="T110" t="str">
        <f>" その他（N = "&amp;TEXT(S110,"#,###")&amp;" : n = "&amp;TEXT($B$110,"#,###")&amp;"）"</f>
        <v xml:space="preserve"> その他（N = 90 : n = 33）</v>
      </c>
    </row>
    <row r="111" spans="1:20" x14ac:dyDescent="0.2">
      <c r="A111" s="281"/>
      <c r="B111" s="18">
        <v>100</v>
      </c>
      <c r="C111" s="18">
        <v>48.5</v>
      </c>
      <c r="D111" s="185">
        <v>45.5</v>
      </c>
      <c r="E111" s="185">
        <v>9.1</v>
      </c>
      <c r="F111" s="185">
        <v>0</v>
      </c>
      <c r="G111" s="185">
        <v>21.2</v>
      </c>
      <c r="H111" s="185">
        <v>21.2</v>
      </c>
      <c r="I111" s="185">
        <v>3</v>
      </c>
      <c r="J111" s="185">
        <v>39.4</v>
      </c>
      <c r="K111" s="185">
        <v>12.1</v>
      </c>
      <c r="L111" s="185">
        <v>15.2</v>
      </c>
      <c r="M111" s="185">
        <v>12.1</v>
      </c>
      <c r="N111" s="185">
        <v>12.1</v>
      </c>
      <c r="O111" s="185">
        <v>33.299999999999997</v>
      </c>
      <c r="P111" s="185">
        <v>0</v>
      </c>
      <c r="Q111" s="185">
        <v>0</v>
      </c>
      <c r="R111" s="186">
        <v>0</v>
      </c>
      <c r="S111" s="154"/>
      <c r="T111" t="str">
        <f>" その他（N = "&amp;TEXT(S153,"#,###")&amp;" : n = "&amp;TEXT($B$153,"#,###")&amp;"）"</f>
        <v xml:space="preserve"> その他（N = 250 : n = 95）</v>
      </c>
    </row>
    <row r="112" spans="1:20" s="171" customFormat="1" x14ac:dyDescent="0.2">
      <c r="A112" s="172"/>
      <c r="B112" s="170"/>
      <c r="C112" s="160">
        <f>_xlfn.RANK.EQ(C93,$C$93:$O$93,0)</f>
        <v>1</v>
      </c>
      <c r="D112" s="160">
        <f t="shared" ref="D112:O112" si="115">_xlfn.RANK.EQ(D93,$C$93:$O$93,0)</f>
        <v>2</v>
      </c>
      <c r="E112" s="160">
        <f t="shared" si="115"/>
        <v>11</v>
      </c>
      <c r="F112" s="160">
        <f t="shared" si="115"/>
        <v>13</v>
      </c>
      <c r="G112" s="160">
        <f t="shared" si="115"/>
        <v>5</v>
      </c>
      <c r="H112" s="160">
        <f t="shared" si="115"/>
        <v>4</v>
      </c>
      <c r="I112" s="160">
        <f t="shared" si="115"/>
        <v>12</v>
      </c>
      <c r="J112" s="160">
        <f t="shared" si="115"/>
        <v>6</v>
      </c>
      <c r="K112" s="160">
        <f t="shared" si="115"/>
        <v>10</v>
      </c>
      <c r="L112" s="160">
        <f t="shared" si="115"/>
        <v>8</v>
      </c>
      <c r="M112" s="160">
        <f t="shared" si="115"/>
        <v>9</v>
      </c>
      <c r="N112" s="160">
        <f t="shared" si="115"/>
        <v>7</v>
      </c>
      <c r="O112" s="160">
        <f t="shared" si="115"/>
        <v>3</v>
      </c>
      <c r="P112" s="25">
        <v>14</v>
      </c>
      <c r="Q112" s="25">
        <v>15</v>
      </c>
      <c r="R112" s="25">
        <v>16</v>
      </c>
      <c r="S112" s="173"/>
    </row>
    <row r="113" spans="1:18" x14ac:dyDescent="0.2">
      <c r="A113" s="24" t="s">
        <v>2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1:18" x14ac:dyDescent="0.2">
      <c r="A114" s="6" t="s">
        <v>4</v>
      </c>
      <c r="B114" s="4"/>
      <c r="C114" s="25">
        <v>1</v>
      </c>
      <c r="D114" s="25">
        <v>2</v>
      </c>
      <c r="E114" s="25">
        <v>3</v>
      </c>
      <c r="F114" s="25">
        <v>4</v>
      </c>
      <c r="G114" s="25">
        <v>5</v>
      </c>
      <c r="H114" s="25">
        <v>6</v>
      </c>
      <c r="I114" s="25">
        <v>7</v>
      </c>
      <c r="J114" s="25">
        <v>8</v>
      </c>
      <c r="K114" s="25">
        <v>9</v>
      </c>
      <c r="L114" s="25">
        <v>10</v>
      </c>
      <c r="M114" s="25">
        <v>11</v>
      </c>
      <c r="N114" s="25">
        <v>12</v>
      </c>
      <c r="O114" s="25">
        <v>13</v>
      </c>
      <c r="P114" s="25">
        <v>14</v>
      </c>
      <c r="Q114" s="25">
        <v>15</v>
      </c>
      <c r="R114" s="25">
        <v>16</v>
      </c>
    </row>
    <row r="115" spans="1:18" ht="32.4" x14ac:dyDescent="0.2">
      <c r="A115" s="10" t="str">
        <f>A91</f>
        <v>【職業別】</v>
      </c>
      <c r="B115" s="12" t="s">
        <v>156</v>
      </c>
      <c r="C115" s="48" t="s">
        <v>202</v>
      </c>
      <c r="D115" s="49" t="s">
        <v>203</v>
      </c>
      <c r="E115" s="49" t="s">
        <v>74</v>
      </c>
      <c r="F115" s="49" t="s">
        <v>204</v>
      </c>
      <c r="G115" s="49" t="s">
        <v>120</v>
      </c>
      <c r="H115" s="49" t="s">
        <v>70</v>
      </c>
      <c r="I115" s="49" t="s">
        <v>206</v>
      </c>
      <c r="J115" s="49" t="s">
        <v>52</v>
      </c>
      <c r="K115" s="49" t="s">
        <v>73</v>
      </c>
      <c r="L115" s="49" t="s">
        <v>71</v>
      </c>
      <c r="M115" s="49" t="s">
        <v>207</v>
      </c>
      <c r="N115" s="49" t="s">
        <v>208</v>
      </c>
      <c r="O115" s="49" t="s">
        <v>209</v>
      </c>
      <c r="P115" s="49" t="s">
        <v>57</v>
      </c>
      <c r="Q115" s="49" t="s">
        <v>75</v>
      </c>
      <c r="R115" s="51" t="s">
        <v>174</v>
      </c>
    </row>
    <row r="116" spans="1:18" x14ac:dyDescent="0.2">
      <c r="A116" s="280" t="str">
        <f>A92</f>
        <v>全体（n = 1,699 ）　</v>
      </c>
      <c r="B116" s="101">
        <f t="shared" ref="B116:B135" si="116">B92</f>
        <v>1699</v>
      </c>
      <c r="C116" s="109">
        <v>1082</v>
      </c>
      <c r="D116" s="110">
        <v>863</v>
      </c>
      <c r="E116" s="110">
        <v>696</v>
      </c>
      <c r="F116" s="110">
        <v>299</v>
      </c>
      <c r="G116" s="110">
        <v>256</v>
      </c>
      <c r="H116" s="110">
        <v>237</v>
      </c>
      <c r="I116" s="111">
        <v>230</v>
      </c>
      <c r="J116" s="110">
        <v>224</v>
      </c>
      <c r="K116" s="110">
        <v>222</v>
      </c>
      <c r="L116" s="110">
        <v>221</v>
      </c>
      <c r="M116" s="110">
        <v>137</v>
      </c>
      <c r="N116" s="111">
        <v>58</v>
      </c>
      <c r="O116" s="111">
        <v>18</v>
      </c>
      <c r="P116" s="110">
        <v>18</v>
      </c>
      <c r="Q116" s="111">
        <v>18</v>
      </c>
      <c r="R116" s="112">
        <v>24</v>
      </c>
    </row>
    <row r="117" spans="1:18" x14ac:dyDescent="0.2">
      <c r="A117" s="281"/>
      <c r="B117" s="102">
        <f t="shared" si="116"/>
        <v>100</v>
      </c>
      <c r="C117" s="113">
        <v>63.7</v>
      </c>
      <c r="D117" s="114">
        <v>50.8</v>
      </c>
      <c r="E117" s="114">
        <v>41</v>
      </c>
      <c r="F117" s="114">
        <v>17.600000000000001</v>
      </c>
      <c r="G117" s="114">
        <v>15.1</v>
      </c>
      <c r="H117" s="114">
        <v>13.9</v>
      </c>
      <c r="I117" s="115">
        <v>13.5</v>
      </c>
      <c r="J117" s="114">
        <v>13.2</v>
      </c>
      <c r="K117" s="114">
        <v>13.1</v>
      </c>
      <c r="L117" s="114">
        <v>13</v>
      </c>
      <c r="M117" s="114">
        <v>8.1</v>
      </c>
      <c r="N117" s="115">
        <v>3.4</v>
      </c>
      <c r="O117" s="115">
        <v>1.1000000000000001</v>
      </c>
      <c r="P117" s="114">
        <v>1.1000000000000001</v>
      </c>
      <c r="Q117" s="115">
        <v>1.1000000000000001</v>
      </c>
      <c r="R117" s="116">
        <v>1.4</v>
      </c>
    </row>
    <row r="118" spans="1:18" x14ac:dyDescent="0.2">
      <c r="A118" s="280" t="str">
        <f>A94</f>
        <v>自営業（n = 123 ）　</v>
      </c>
      <c r="B118" s="101">
        <f t="shared" si="116"/>
        <v>123</v>
      </c>
      <c r="C118" s="117">
        <v>75</v>
      </c>
      <c r="D118" s="118">
        <v>60</v>
      </c>
      <c r="E118" s="118">
        <v>57</v>
      </c>
      <c r="F118" s="118">
        <v>14</v>
      </c>
      <c r="G118" s="118">
        <v>46</v>
      </c>
      <c r="H118" s="118">
        <v>12</v>
      </c>
      <c r="I118" s="128">
        <v>14</v>
      </c>
      <c r="J118" s="118">
        <v>10</v>
      </c>
      <c r="K118" s="118">
        <v>9</v>
      </c>
      <c r="L118" s="118">
        <v>14</v>
      </c>
      <c r="M118" s="118">
        <v>9</v>
      </c>
      <c r="N118" s="118">
        <v>4</v>
      </c>
      <c r="O118" s="128">
        <v>1</v>
      </c>
      <c r="P118" s="118">
        <v>1</v>
      </c>
      <c r="Q118" s="128">
        <v>2</v>
      </c>
      <c r="R118" s="119">
        <v>6</v>
      </c>
    </row>
    <row r="119" spans="1:18" x14ac:dyDescent="0.2">
      <c r="A119" s="281"/>
      <c r="B119" s="102">
        <f t="shared" si="116"/>
        <v>100</v>
      </c>
      <c r="C119" s="113">
        <v>61</v>
      </c>
      <c r="D119" s="114">
        <v>48.8</v>
      </c>
      <c r="E119" s="114">
        <v>46.3</v>
      </c>
      <c r="F119" s="114">
        <v>11.4</v>
      </c>
      <c r="G119" s="114">
        <v>37.4</v>
      </c>
      <c r="H119" s="114">
        <v>9.8000000000000007</v>
      </c>
      <c r="I119" s="115">
        <v>11.4</v>
      </c>
      <c r="J119" s="114">
        <v>8.1</v>
      </c>
      <c r="K119" s="114">
        <v>7.3</v>
      </c>
      <c r="L119" s="114">
        <v>11.4</v>
      </c>
      <c r="M119" s="114">
        <v>7.3</v>
      </c>
      <c r="N119" s="114">
        <v>3.3</v>
      </c>
      <c r="O119" s="115">
        <v>0.8</v>
      </c>
      <c r="P119" s="114">
        <v>0.8</v>
      </c>
      <c r="Q119" s="115">
        <v>1.6</v>
      </c>
      <c r="R119" s="116">
        <v>4.9000000000000004</v>
      </c>
    </row>
    <row r="120" spans="1:18" x14ac:dyDescent="0.2">
      <c r="A120" s="280" t="str">
        <f>A96</f>
        <v>自由業(※1)（n = 24 ）　</v>
      </c>
      <c r="B120" s="101">
        <f t="shared" si="116"/>
        <v>24</v>
      </c>
      <c r="C120" s="117">
        <v>17</v>
      </c>
      <c r="D120" s="118">
        <v>9</v>
      </c>
      <c r="E120" s="118">
        <v>9</v>
      </c>
      <c r="F120" s="118">
        <v>4</v>
      </c>
      <c r="G120" s="118">
        <v>6</v>
      </c>
      <c r="H120" s="118">
        <v>0</v>
      </c>
      <c r="I120" s="128">
        <v>1</v>
      </c>
      <c r="J120" s="118">
        <v>4</v>
      </c>
      <c r="K120" s="118">
        <v>2</v>
      </c>
      <c r="L120" s="118">
        <v>5</v>
      </c>
      <c r="M120" s="118">
        <v>6</v>
      </c>
      <c r="N120" s="118">
        <v>2</v>
      </c>
      <c r="O120" s="128">
        <v>0</v>
      </c>
      <c r="P120" s="118">
        <v>0</v>
      </c>
      <c r="Q120" s="128">
        <v>0</v>
      </c>
      <c r="R120" s="119">
        <v>0</v>
      </c>
    </row>
    <row r="121" spans="1:18" x14ac:dyDescent="0.2">
      <c r="A121" s="281"/>
      <c r="B121" s="102">
        <f t="shared" si="116"/>
        <v>100</v>
      </c>
      <c r="C121" s="113">
        <v>70.8</v>
      </c>
      <c r="D121" s="114">
        <v>37.5</v>
      </c>
      <c r="E121" s="114">
        <v>37.5</v>
      </c>
      <c r="F121" s="114">
        <v>16.7</v>
      </c>
      <c r="G121" s="114">
        <v>25</v>
      </c>
      <c r="H121" s="114">
        <v>0</v>
      </c>
      <c r="I121" s="115">
        <v>4.2</v>
      </c>
      <c r="J121" s="114">
        <v>16.7</v>
      </c>
      <c r="K121" s="114">
        <v>8.3000000000000007</v>
      </c>
      <c r="L121" s="114">
        <v>20.8</v>
      </c>
      <c r="M121" s="114">
        <v>25</v>
      </c>
      <c r="N121" s="114">
        <v>8.3000000000000007</v>
      </c>
      <c r="O121" s="115">
        <v>0</v>
      </c>
      <c r="P121" s="114">
        <v>0</v>
      </c>
      <c r="Q121" s="115">
        <v>0</v>
      </c>
      <c r="R121" s="116">
        <v>0</v>
      </c>
    </row>
    <row r="122" spans="1:18" x14ac:dyDescent="0.2">
      <c r="A122" s="280" t="str">
        <f>A98</f>
        <v>会社・団体役員（n = 161 ）　</v>
      </c>
      <c r="B122" s="101">
        <f t="shared" si="116"/>
        <v>161</v>
      </c>
      <c r="C122" s="117">
        <v>98</v>
      </c>
      <c r="D122" s="118">
        <v>88</v>
      </c>
      <c r="E122" s="118">
        <v>60</v>
      </c>
      <c r="F122" s="118">
        <v>31</v>
      </c>
      <c r="G122" s="118">
        <v>31</v>
      </c>
      <c r="H122" s="118">
        <v>26</v>
      </c>
      <c r="I122" s="128">
        <v>12</v>
      </c>
      <c r="J122" s="118">
        <v>34</v>
      </c>
      <c r="K122" s="118">
        <v>18</v>
      </c>
      <c r="L122" s="118">
        <v>17</v>
      </c>
      <c r="M122" s="118">
        <v>19</v>
      </c>
      <c r="N122" s="118">
        <v>4</v>
      </c>
      <c r="O122" s="128">
        <v>2</v>
      </c>
      <c r="P122" s="118">
        <v>1</v>
      </c>
      <c r="Q122" s="128">
        <v>1</v>
      </c>
      <c r="R122" s="119">
        <v>2</v>
      </c>
    </row>
    <row r="123" spans="1:18" x14ac:dyDescent="0.2">
      <c r="A123" s="281"/>
      <c r="B123" s="102">
        <f t="shared" si="116"/>
        <v>100</v>
      </c>
      <c r="C123" s="113">
        <v>60.9</v>
      </c>
      <c r="D123" s="114">
        <v>54.7</v>
      </c>
      <c r="E123" s="114">
        <v>37.299999999999997</v>
      </c>
      <c r="F123" s="114">
        <v>19.3</v>
      </c>
      <c r="G123" s="114">
        <v>19.3</v>
      </c>
      <c r="H123" s="114">
        <v>16.100000000000001</v>
      </c>
      <c r="I123" s="115">
        <v>7.5</v>
      </c>
      <c r="J123" s="114">
        <v>21.1</v>
      </c>
      <c r="K123" s="114">
        <v>11.2</v>
      </c>
      <c r="L123" s="114">
        <v>10.6</v>
      </c>
      <c r="M123" s="114">
        <v>11.8</v>
      </c>
      <c r="N123" s="114">
        <v>2.5</v>
      </c>
      <c r="O123" s="115">
        <v>1.2</v>
      </c>
      <c r="P123" s="114">
        <v>0.6</v>
      </c>
      <c r="Q123" s="115">
        <v>0.6</v>
      </c>
      <c r="R123" s="116">
        <v>1.2</v>
      </c>
    </row>
    <row r="124" spans="1:18" x14ac:dyDescent="0.2">
      <c r="A124" s="284" t="str">
        <f>A100</f>
        <v>正規の従業員・職員（n = 403 ）　</v>
      </c>
      <c r="B124" s="101">
        <f t="shared" si="116"/>
        <v>403</v>
      </c>
      <c r="C124" s="117">
        <v>203</v>
      </c>
      <c r="D124" s="118">
        <v>233</v>
      </c>
      <c r="E124" s="118">
        <v>135</v>
      </c>
      <c r="F124" s="118">
        <v>108</v>
      </c>
      <c r="G124" s="118">
        <v>75</v>
      </c>
      <c r="H124" s="118">
        <v>80</v>
      </c>
      <c r="I124" s="128">
        <v>57</v>
      </c>
      <c r="J124" s="118">
        <v>85</v>
      </c>
      <c r="K124" s="118">
        <v>49</v>
      </c>
      <c r="L124" s="118">
        <v>39</v>
      </c>
      <c r="M124" s="118">
        <v>41</v>
      </c>
      <c r="N124" s="118">
        <v>11</v>
      </c>
      <c r="O124" s="128">
        <v>11</v>
      </c>
      <c r="P124" s="118">
        <v>2</v>
      </c>
      <c r="Q124" s="128">
        <v>1</v>
      </c>
      <c r="R124" s="119">
        <v>5</v>
      </c>
    </row>
    <row r="125" spans="1:18" x14ac:dyDescent="0.2">
      <c r="A125" s="285"/>
      <c r="B125" s="102">
        <f t="shared" si="116"/>
        <v>100</v>
      </c>
      <c r="C125" s="113">
        <v>50.4</v>
      </c>
      <c r="D125" s="114">
        <v>57.8</v>
      </c>
      <c r="E125" s="114">
        <v>33.5</v>
      </c>
      <c r="F125" s="114">
        <v>26.8</v>
      </c>
      <c r="G125" s="114">
        <v>18.600000000000001</v>
      </c>
      <c r="H125" s="114">
        <v>19.899999999999999</v>
      </c>
      <c r="I125" s="115">
        <v>14.1</v>
      </c>
      <c r="J125" s="114">
        <v>21.1</v>
      </c>
      <c r="K125" s="114">
        <v>12.2</v>
      </c>
      <c r="L125" s="114">
        <v>9.6999999999999993</v>
      </c>
      <c r="M125" s="114">
        <v>10.199999999999999</v>
      </c>
      <c r="N125" s="114">
        <v>2.7</v>
      </c>
      <c r="O125" s="115">
        <v>2.7</v>
      </c>
      <c r="P125" s="114">
        <v>0.5</v>
      </c>
      <c r="Q125" s="115">
        <v>0.2</v>
      </c>
      <c r="R125" s="116">
        <v>1.2</v>
      </c>
    </row>
    <row r="126" spans="1:18" x14ac:dyDescent="0.2">
      <c r="A126" s="282" t="str">
        <f>A102</f>
        <v>パートタイム・アルバイト・派遣（n = 310 ）　</v>
      </c>
      <c r="B126" s="101">
        <f t="shared" si="116"/>
        <v>310</v>
      </c>
      <c r="C126" s="117">
        <v>196</v>
      </c>
      <c r="D126" s="118">
        <v>195</v>
      </c>
      <c r="E126" s="118">
        <v>150</v>
      </c>
      <c r="F126" s="118">
        <v>44</v>
      </c>
      <c r="G126" s="118">
        <v>52</v>
      </c>
      <c r="H126" s="118">
        <v>37</v>
      </c>
      <c r="I126" s="128">
        <v>35</v>
      </c>
      <c r="J126" s="118">
        <v>57</v>
      </c>
      <c r="K126" s="118">
        <v>48</v>
      </c>
      <c r="L126" s="118">
        <v>24</v>
      </c>
      <c r="M126" s="118">
        <v>17</v>
      </c>
      <c r="N126" s="118">
        <v>8</v>
      </c>
      <c r="O126" s="128">
        <v>0</v>
      </c>
      <c r="P126" s="118">
        <v>3</v>
      </c>
      <c r="Q126" s="128">
        <v>1</v>
      </c>
      <c r="R126" s="119">
        <v>3</v>
      </c>
    </row>
    <row r="127" spans="1:18" x14ac:dyDescent="0.2">
      <c r="A127" s="283"/>
      <c r="B127" s="102">
        <f t="shared" si="116"/>
        <v>100</v>
      </c>
      <c r="C127" s="113">
        <v>63.2</v>
      </c>
      <c r="D127" s="114">
        <v>62.9</v>
      </c>
      <c r="E127" s="114">
        <v>48.4</v>
      </c>
      <c r="F127" s="114">
        <v>14.2</v>
      </c>
      <c r="G127" s="114">
        <v>16.8</v>
      </c>
      <c r="H127" s="114">
        <v>11.9</v>
      </c>
      <c r="I127" s="115">
        <v>11.3</v>
      </c>
      <c r="J127" s="114">
        <v>18.399999999999999</v>
      </c>
      <c r="K127" s="114">
        <v>15.5</v>
      </c>
      <c r="L127" s="114">
        <v>7.7</v>
      </c>
      <c r="M127" s="114">
        <v>5.5</v>
      </c>
      <c r="N127" s="114">
        <v>2.6</v>
      </c>
      <c r="O127" s="115">
        <v>0</v>
      </c>
      <c r="P127" s="114">
        <v>1</v>
      </c>
      <c r="Q127" s="115">
        <v>0.3</v>
      </c>
      <c r="R127" s="116">
        <v>1</v>
      </c>
    </row>
    <row r="128" spans="1:18" x14ac:dyDescent="0.2">
      <c r="A128" s="280" t="str">
        <f>A104</f>
        <v>学生（n = 38 ）　</v>
      </c>
      <c r="B128" s="101">
        <f t="shared" si="116"/>
        <v>38</v>
      </c>
      <c r="C128" s="117">
        <v>10</v>
      </c>
      <c r="D128" s="118">
        <v>10</v>
      </c>
      <c r="E128" s="118">
        <v>1</v>
      </c>
      <c r="F128" s="118">
        <v>14</v>
      </c>
      <c r="G128" s="118">
        <v>23</v>
      </c>
      <c r="H128" s="118">
        <v>9</v>
      </c>
      <c r="I128" s="128">
        <v>2</v>
      </c>
      <c r="J128" s="118">
        <v>3</v>
      </c>
      <c r="K128" s="118">
        <v>6</v>
      </c>
      <c r="L128" s="118">
        <v>1</v>
      </c>
      <c r="M128" s="118">
        <v>12</v>
      </c>
      <c r="N128" s="118">
        <v>0</v>
      </c>
      <c r="O128" s="128">
        <v>3</v>
      </c>
      <c r="P128" s="118">
        <v>0</v>
      </c>
      <c r="Q128" s="128">
        <v>1</v>
      </c>
      <c r="R128" s="119">
        <v>0</v>
      </c>
    </row>
    <row r="129" spans="1:35" x14ac:dyDescent="0.2">
      <c r="A129" s="281"/>
      <c r="B129" s="102">
        <f t="shared" si="116"/>
        <v>100</v>
      </c>
      <c r="C129" s="113">
        <v>26.3</v>
      </c>
      <c r="D129" s="114">
        <v>26.3</v>
      </c>
      <c r="E129" s="114">
        <v>2.6</v>
      </c>
      <c r="F129" s="114">
        <v>36.799999999999997</v>
      </c>
      <c r="G129" s="114">
        <v>60.5</v>
      </c>
      <c r="H129" s="114">
        <v>23.7</v>
      </c>
      <c r="I129" s="115">
        <v>5.3</v>
      </c>
      <c r="J129" s="114">
        <v>7.9</v>
      </c>
      <c r="K129" s="114">
        <v>15.8</v>
      </c>
      <c r="L129" s="114">
        <v>2.6</v>
      </c>
      <c r="M129" s="114">
        <v>31.6</v>
      </c>
      <c r="N129" s="114">
        <v>0</v>
      </c>
      <c r="O129" s="115">
        <v>7.9</v>
      </c>
      <c r="P129" s="114">
        <v>0</v>
      </c>
      <c r="Q129" s="115">
        <v>2.6</v>
      </c>
      <c r="R129" s="116">
        <v>0</v>
      </c>
    </row>
    <row r="130" spans="1:35" x14ac:dyDescent="0.2">
      <c r="A130" s="280" t="str">
        <f>A106</f>
        <v>家事従事（n = 165 ）　</v>
      </c>
      <c r="B130" s="101">
        <f t="shared" si="116"/>
        <v>165</v>
      </c>
      <c r="C130" s="117">
        <v>125</v>
      </c>
      <c r="D130" s="118">
        <v>76</v>
      </c>
      <c r="E130" s="118">
        <v>81</v>
      </c>
      <c r="F130" s="118">
        <v>26</v>
      </c>
      <c r="G130" s="118">
        <v>5</v>
      </c>
      <c r="H130" s="118">
        <v>24</v>
      </c>
      <c r="I130" s="128">
        <v>28</v>
      </c>
      <c r="J130" s="118">
        <v>11</v>
      </c>
      <c r="K130" s="118">
        <v>18</v>
      </c>
      <c r="L130" s="118">
        <v>25</v>
      </c>
      <c r="M130" s="118">
        <v>12</v>
      </c>
      <c r="N130" s="118">
        <v>6</v>
      </c>
      <c r="O130" s="128">
        <v>0</v>
      </c>
      <c r="P130" s="118">
        <v>1</v>
      </c>
      <c r="Q130" s="128">
        <v>1</v>
      </c>
      <c r="R130" s="119">
        <v>3</v>
      </c>
    </row>
    <row r="131" spans="1:35" x14ac:dyDescent="0.2">
      <c r="A131" s="281"/>
      <c r="B131" s="102">
        <f t="shared" si="116"/>
        <v>100</v>
      </c>
      <c r="C131" s="113">
        <v>75.8</v>
      </c>
      <c r="D131" s="114">
        <v>46.1</v>
      </c>
      <c r="E131" s="114">
        <v>49.1</v>
      </c>
      <c r="F131" s="114">
        <v>15.8</v>
      </c>
      <c r="G131" s="114">
        <v>3</v>
      </c>
      <c r="H131" s="114">
        <v>14.5</v>
      </c>
      <c r="I131" s="115">
        <v>17</v>
      </c>
      <c r="J131" s="114">
        <v>6.7</v>
      </c>
      <c r="K131" s="114">
        <v>10.9</v>
      </c>
      <c r="L131" s="114">
        <v>15.2</v>
      </c>
      <c r="M131" s="114">
        <v>7.3</v>
      </c>
      <c r="N131" s="114">
        <v>3.6</v>
      </c>
      <c r="O131" s="115">
        <v>0</v>
      </c>
      <c r="P131" s="114">
        <v>0.6</v>
      </c>
      <c r="Q131" s="115">
        <v>0.6</v>
      </c>
      <c r="R131" s="116">
        <v>1.8</v>
      </c>
    </row>
    <row r="132" spans="1:35" x14ac:dyDescent="0.2">
      <c r="A132" s="280" t="str">
        <f>A108</f>
        <v>無職（n = 413 ）　</v>
      </c>
      <c r="B132" s="101">
        <f t="shared" si="116"/>
        <v>413</v>
      </c>
      <c r="C132" s="117">
        <v>320</v>
      </c>
      <c r="D132" s="118">
        <v>163</v>
      </c>
      <c r="E132" s="118">
        <v>177</v>
      </c>
      <c r="F132" s="118">
        <v>47</v>
      </c>
      <c r="G132" s="118">
        <v>10</v>
      </c>
      <c r="H132" s="118">
        <v>33</v>
      </c>
      <c r="I132" s="128">
        <v>71</v>
      </c>
      <c r="J132" s="118">
        <v>14</v>
      </c>
      <c r="K132" s="118">
        <v>64</v>
      </c>
      <c r="L132" s="118">
        <v>90</v>
      </c>
      <c r="M132" s="118">
        <v>18</v>
      </c>
      <c r="N132" s="118">
        <v>21</v>
      </c>
      <c r="O132" s="128">
        <v>1</v>
      </c>
      <c r="P132" s="118">
        <v>6</v>
      </c>
      <c r="Q132" s="128">
        <v>11</v>
      </c>
      <c r="R132" s="119">
        <v>4</v>
      </c>
    </row>
    <row r="133" spans="1:35" x14ac:dyDescent="0.2">
      <c r="A133" s="281"/>
      <c r="B133" s="102">
        <f t="shared" si="116"/>
        <v>100</v>
      </c>
      <c r="C133" s="113">
        <v>77.5</v>
      </c>
      <c r="D133" s="114">
        <v>39.5</v>
      </c>
      <c r="E133" s="114">
        <v>42.9</v>
      </c>
      <c r="F133" s="114">
        <v>11.4</v>
      </c>
      <c r="G133" s="114">
        <v>2.4</v>
      </c>
      <c r="H133" s="114">
        <v>8</v>
      </c>
      <c r="I133" s="115">
        <v>17.2</v>
      </c>
      <c r="J133" s="114">
        <v>3.4</v>
      </c>
      <c r="K133" s="114">
        <v>15.5</v>
      </c>
      <c r="L133" s="114">
        <v>21.8</v>
      </c>
      <c r="M133" s="114">
        <v>4.4000000000000004</v>
      </c>
      <c r="N133" s="114">
        <v>5.0999999999999996</v>
      </c>
      <c r="O133" s="115">
        <v>0.2</v>
      </c>
      <c r="P133" s="114">
        <v>1.5</v>
      </c>
      <c r="Q133" s="115">
        <v>2.7</v>
      </c>
      <c r="R133" s="116">
        <v>1</v>
      </c>
    </row>
    <row r="134" spans="1:35" x14ac:dyDescent="0.2">
      <c r="A134" s="280" t="str">
        <f>A110</f>
        <v>その他（n = 33 ）　</v>
      </c>
      <c r="B134" s="101">
        <f t="shared" si="116"/>
        <v>33</v>
      </c>
      <c r="C134" s="117">
        <v>16</v>
      </c>
      <c r="D134" s="118">
        <v>15</v>
      </c>
      <c r="E134" s="118">
        <v>11</v>
      </c>
      <c r="F134" s="118">
        <v>7</v>
      </c>
      <c r="G134" s="118">
        <v>7</v>
      </c>
      <c r="H134" s="118">
        <v>13</v>
      </c>
      <c r="I134" s="128">
        <v>4</v>
      </c>
      <c r="J134" s="118">
        <v>5</v>
      </c>
      <c r="K134" s="118">
        <v>4</v>
      </c>
      <c r="L134" s="118">
        <v>4</v>
      </c>
      <c r="M134" s="118">
        <v>3</v>
      </c>
      <c r="N134" s="118">
        <v>1</v>
      </c>
      <c r="O134" s="128">
        <v>0</v>
      </c>
      <c r="P134" s="118">
        <v>0</v>
      </c>
      <c r="Q134" s="128">
        <v>0</v>
      </c>
      <c r="R134" s="119">
        <v>0</v>
      </c>
    </row>
    <row r="135" spans="1:35" x14ac:dyDescent="0.2">
      <c r="A135" s="281"/>
      <c r="B135" s="102">
        <f t="shared" si="116"/>
        <v>100</v>
      </c>
      <c r="C135" s="113">
        <v>48.5</v>
      </c>
      <c r="D135" s="114">
        <v>45.5</v>
      </c>
      <c r="E135" s="114">
        <v>33.299999999999997</v>
      </c>
      <c r="F135" s="114">
        <v>21.2</v>
      </c>
      <c r="G135" s="114">
        <v>21.2</v>
      </c>
      <c r="H135" s="114">
        <v>39.4</v>
      </c>
      <c r="I135" s="115">
        <v>12.1</v>
      </c>
      <c r="J135" s="114">
        <v>15.2</v>
      </c>
      <c r="K135" s="114">
        <v>12.1</v>
      </c>
      <c r="L135" s="114">
        <v>12.1</v>
      </c>
      <c r="M135" s="114">
        <v>9.1</v>
      </c>
      <c r="N135" s="114">
        <v>3</v>
      </c>
      <c r="O135" s="115">
        <v>0</v>
      </c>
      <c r="P135" s="114">
        <v>0</v>
      </c>
      <c r="Q135" s="115">
        <v>0</v>
      </c>
      <c r="R135" s="116">
        <v>0</v>
      </c>
    </row>
    <row r="137" spans="1:35" ht="13.5" customHeight="1" x14ac:dyDescent="0.2">
      <c r="A137" s="34" t="s">
        <v>61</v>
      </c>
      <c r="B137" s="7"/>
      <c r="C137" s="25">
        <v>1</v>
      </c>
      <c r="D137" s="25">
        <v>2</v>
      </c>
      <c r="E137" s="25">
        <v>3</v>
      </c>
      <c r="F137" s="25">
        <v>4</v>
      </c>
      <c r="G137" s="25">
        <v>5</v>
      </c>
      <c r="H137" s="25">
        <v>6</v>
      </c>
      <c r="I137" s="25">
        <v>7</v>
      </c>
      <c r="J137" s="25">
        <v>8</v>
      </c>
      <c r="K137" s="25">
        <v>9</v>
      </c>
      <c r="L137" s="25">
        <v>10</v>
      </c>
      <c r="M137" s="25">
        <v>11</v>
      </c>
      <c r="N137" s="25">
        <v>12</v>
      </c>
      <c r="O137" s="25">
        <v>13</v>
      </c>
      <c r="P137" s="25">
        <v>14</v>
      </c>
      <c r="Q137" s="25">
        <v>15</v>
      </c>
      <c r="R137" s="25">
        <v>16</v>
      </c>
      <c r="T137" s="38"/>
      <c r="U137" s="25">
        <v>1</v>
      </c>
      <c r="V137" s="25">
        <v>2</v>
      </c>
      <c r="W137" s="25">
        <v>3</v>
      </c>
      <c r="X137" s="25">
        <v>4</v>
      </c>
      <c r="Y137" s="25">
        <v>5</v>
      </c>
      <c r="Z137" s="25">
        <v>6</v>
      </c>
      <c r="AA137" s="25">
        <v>7</v>
      </c>
      <c r="AB137" s="25">
        <v>8</v>
      </c>
      <c r="AC137" s="25">
        <v>9</v>
      </c>
      <c r="AD137" s="25">
        <v>10</v>
      </c>
      <c r="AE137" s="25">
        <v>11</v>
      </c>
      <c r="AF137" s="25">
        <v>12</v>
      </c>
      <c r="AG137" s="25">
        <v>13</v>
      </c>
      <c r="AH137" s="25">
        <v>14</v>
      </c>
      <c r="AI137" s="25">
        <v>15</v>
      </c>
    </row>
    <row r="138" spans="1:35" ht="33.75" customHeight="1" x14ac:dyDescent="0.2">
      <c r="A138" s="10" t="str">
        <f>A115</f>
        <v>【職業別】</v>
      </c>
      <c r="B138" s="47" t="str">
        <f>B115</f>
        <v>調査数</v>
      </c>
      <c r="C138" s="48" t="str">
        <f t="shared" ref="C138:P138" si="117">C115</f>
        <v>健康・体力づくり</v>
      </c>
      <c r="D138" s="49" t="str">
        <f t="shared" si="117"/>
        <v>家計の安定・充実</v>
      </c>
      <c r="E138" s="49" t="str">
        <f t="shared" si="117"/>
        <v>老後の生活への準備</v>
      </c>
      <c r="F138" s="49" t="str">
        <f t="shared" si="117"/>
        <v>趣味・レジャー</v>
      </c>
      <c r="G138" s="49" t="str">
        <f t="shared" si="117"/>
        <v>仕事（家業・学業を含む）</v>
      </c>
      <c r="H138" s="49" t="str">
        <f t="shared" si="117"/>
        <v>家族との団らん</v>
      </c>
      <c r="I138" s="50" t="str">
        <f t="shared" si="117"/>
        <v>住まいの改善・充実</v>
      </c>
      <c r="J138" s="49" t="str">
        <f t="shared" si="117"/>
        <v>子育て・子どもの教育</v>
      </c>
      <c r="K138" s="49" t="str">
        <f t="shared" si="117"/>
        <v>衣・食生活の充実</v>
      </c>
      <c r="L138" s="49" t="str">
        <f t="shared" si="117"/>
        <v>家族の介護</v>
      </c>
      <c r="M138" s="49" t="str">
        <f t="shared" si="117"/>
        <v>知識や教養の向上</v>
      </c>
      <c r="N138" s="50" t="str">
        <f t="shared" si="117"/>
        <v>ボランティアや地域活動</v>
      </c>
      <c r="O138" s="50" t="str">
        <f t="shared" si="117"/>
        <v>社会的地位の向上</v>
      </c>
      <c r="P138" s="50" t="str">
        <f t="shared" si="117"/>
        <v>その他</v>
      </c>
      <c r="Q138" s="50" t="str">
        <f t="shared" ref="Q138:R138" si="118">Q115</f>
        <v>特にない</v>
      </c>
      <c r="R138" s="51" t="str">
        <f t="shared" si="118"/>
        <v>無回答</v>
      </c>
      <c r="S138" s="37" t="s">
        <v>32</v>
      </c>
      <c r="T138" s="10" t="str">
        <f>A138</f>
        <v>【職業別】</v>
      </c>
      <c r="U138" s="48" t="str">
        <f>C138</f>
        <v>健康・体力づくり</v>
      </c>
      <c r="V138" s="49" t="str">
        <f t="shared" ref="V138" si="119">D138</f>
        <v>家計の安定・充実</v>
      </c>
      <c r="W138" s="49" t="str">
        <f t="shared" ref="W138" si="120">E138</f>
        <v>老後の生活への準備</v>
      </c>
      <c r="X138" s="49" t="str">
        <f t="shared" ref="X138" si="121">F138</f>
        <v>趣味・レジャー</v>
      </c>
      <c r="Y138" s="49" t="str">
        <f t="shared" ref="Y138" si="122">G138</f>
        <v>仕事（家業・学業を含む）</v>
      </c>
      <c r="Z138" s="49" t="str">
        <f t="shared" ref="Z138" si="123">H138</f>
        <v>家族との団らん</v>
      </c>
      <c r="AA138" s="50" t="str">
        <f t="shared" ref="AA138" si="124">I138</f>
        <v>住まいの改善・充実</v>
      </c>
      <c r="AB138" s="94" t="str">
        <f t="shared" ref="AB138" si="125">J138</f>
        <v>子育て・子どもの教育</v>
      </c>
      <c r="AC138" s="93" t="str">
        <f t="shared" ref="AC138" si="126">K138</f>
        <v>衣・食生活の充実</v>
      </c>
      <c r="AD138" s="49" t="str">
        <f t="shared" ref="AD138" si="127">L138</f>
        <v>家族の介護</v>
      </c>
      <c r="AE138" s="49" t="str">
        <f t="shared" ref="AE138" si="128">M138</f>
        <v>知識や教養の向上</v>
      </c>
      <c r="AF138" s="50" t="str">
        <f t="shared" ref="AF138" si="129">N138</f>
        <v>ボランティアや地域活動</v>
      </c>
      <c r="AG138" s="50" t="str">
        <f t="shared" ref="AG138" si="130">O138</f>
        <v>社会的地位の向上</v>
      </c>
      <c r="AH138" s="50" t="str">
        <f>P138</f>
        <v>その他</v>
      </c>
      <c r="AI138" s="51" t="str">
        <f t="shared" ref="AI138" si="131">Q138</f>
        <v>特にない</v>
      </c>
    </row>
    <row r="139" spans="1:35" ht="13.5" customHeight="1" x14ac:dyDescent="0.2">
      <c r="A139" s="270" t="str">
        <f>'問3M（表）'!A139:A140</f>
        <v>全体（n = 1,699 ）　</v>
      </c>
      <c r="B139" s="101">
        <f>B116</f>
        <v>1699</v>
      </c>
      <c r="C139" s="117">
        <f>C116</f>
        <v>1082</v>
      </c>
      <c r="D139" s="118">
        <f t="shared" ref="D139:O139" si="132">D116</f>
        <v>863</v>
      </c>
      <c r="E139" s="118">
        <f t="shared" si="132"/>
        <v>696</v>
      </c>
      <c r="F139" s="118">
        <f t="shared" si="132"/>
        <v>299</v>
      </c>
      <c r="G139" s="118">
        <f t="shared" si="132"/>
        <v>256</v>
      </c>
      <c r="H139" s="118">
        <f t="shared" si="132"/>
        <v>237</v>
      </c>
      <c r="I139" s="128">
        <f t="shared" si="132"/>
        <v>230</v>
      </c>
      <c r="J139" s="118">
        <f t="shared" si="132"/>
        <v>224</v>
      </c>
      <c r="K139" s="118">
        <f t="shared" si="132"/>
        <v>222</v>
      </c>
      <c r="L139" s="118">
        <f t="shared" si="132"/>
        <v>221</v>
      </c>
      <c r="M139" s="118">
        <f t="shared" si="132"/>
        <v>137</v>
      </c>
      <c r="N139" s="118">
        <f t="shared" si="132"/>
        <v>58</v>
      </c>
      <c r="O139" s="128">
        <f t="shared" si="132"/>
        <v>18</v>
      </c>
      <c r="P139" s="128">
        <f>P116</f>
        <v>18</v>
      </c>
      <c r="Q139" s="128">
        <f t="shared" ref="Q139" si="133">Q116</f>
        <v>18</v>
      </c>
      <c r="R139" s="119"/>
      <c r="S139" s="92">
        <f>SUM($C139:R139)</f>
        <v>4579</v>
      </c>
      <c r="T139" s="81" t="str">
        <f>A141</f>
        <v>自営業（n = 123 ）　</v>
      </c>
      <c r="U139" s="72">
        <f>C142</f>
        <v>61</v>
      </c>
      <c r="V139" s="73">
        <f t="shared" ref="V139:AI139" si="134">D142</f>
        <v>48.8</v>
      </c>
      <c r="W139" s="73">
        <f t="shared" si="134"/>
        <v>46.3</v>
      </c>
      <c r="X139" s="73">
        <f t="shared" si="134"/>
        <v>11.4</v>
      </c>
      <c r="Y139" s="73">
        <f t="shared" si="134"/>
        <v>37.4</v>
      </c>
      <c r="Z139" s="73">
        <f t="shared" si="134"/>
        <v>9.8000000000000007</v>
      </c>
      <c r="AA139" s="74">
        <f t="shared" si="134"/>
        <v>11.4</v>
      </c>
      <c r="AB139" s="96">
        <f t="shared" si="134"/>
        <v>8.1</v>
      </c>
      <c r="AC139" s="145">
        <f t="shared" si="134"/>
        <v>7.3</v>
      </c>
      <c r="AD139" s="73">
        <f t="shared" si="134"/>
        <v>11.4</v>
      </c>
      <c r="AE139" s="73">
        <f t="shared" si="134"/>
        <v>7.3</v>
      </c>
      <c r="AF139" s="74">
        <f t="shared" si="134"/>
        <v>3.3</v>
      </c>
      <c r="AG139" s="74">
        <f t="shared" si="134"/>
        <v>0.8</v>
      </c>
      <c r="AH139" s="74">
        <f t="shared" si="134"/>
        <v>0.8</v>
      </c>
      <c r="AI139" s="75">
        <f t="shared" si="134"/>
        <v>1.6</v>
      </c>
    </row>
    <row r="140" spans="1:35" ht="13.5" customHeight="1" x14ac:dyDescent="0.2">
      <c r="A140" s="271"/>
      <c r="B140" s="136">
        <f t="shared" ref="B140" si="135">B117</f>
        <v>100</v>
      </c>
      <c r="C140" s="113">
        <f t="shared" ref="C140:C142" si="136">C117</f>
        <v>63.7</v>
      </c>
      <c r="D140" s="114">
        <f t="shared" ref="D140:P140" si="137">D117</f>
        <v>50.8</v>
      </c>
      <c r="E140" s="114">
        <f t="shared" si="137"/>
        <v>41</v>
      </c>
      <c r="F140" s="114">
        <f t="shared" si="137"/>
        <v>17.600000000000001</v>
      </c>
      <c r="G140" s="114">
        <f t="shared" si="137"/>
        <v>15.1</v>
      </c>
      <c r="H140" s="114">
        <f t="shared" si="137"/>
        <v>13.9</v>
      </c>
      <c r="I140" s="115">
        <f t="shared" si="137"/>
        <v>13.5</v>
      </c>
      <c r="J140" s="114">
        <f t="shared" si="137"/>
        <v>13.2</v>
      </c>
      <c r="K140" s="114">
        <f t="shared" si="137"/>
        <v>13.1</v>
      </c>
      <c r="L140" s="114">
        <f t="shared" si="137"/>
        <v>13</v>
      </c>
      <c r="M140" s="114">
        <f t="shared" si="137"/>
        <v>8.1</v>
      </c>
      <c r="N140" s="114">
        <f t="shared" si="137"/>
        <v>3.4</v>
      </c>
      <c r="O140" s="115">
        <f t="shared" si="137"/>
        <v>1.1000000000000001</v>
      </c>
      <c r="P140" s="115">
        <f t="shared" si="137"/>
        <v>1.1000000000000001</v>
      </c>
      <c r="Q140" s="115">
        <f t="shared" ref="Q140" si="138">Q117</f>
        <v>1.1000000000000001</v>
      </c>
      <c r="R140" s="116"/>
      <c r="S140" s="92"/>
      <c r="T140" s="83" t="str">
        <f>A143</f>
        <v>会社・団体役員（n = 161 ）　</v>
      </c>
      <c r="U140" s="76">
        <f>C144</f>
        <v>60.9</v>
      </c>
      <c r="V140" s="77">
        <f t="shared" ref="V140:AI140" si="139">D144</f>
        <v>54.7</v>
      </c>
      <c r="W140" s="77">
        <f t="shared" si="139"/>
        <v>37.299999999999997</v>
      </c>
      <c r="X140" s="77">
        <f t="shared" si="139"/>
        <v>19.3</v>
      </c>
      <c r="Y140" s="77">
        <f t="shared" si="139"/>
        <v>19.3</v>
      </c>
      <c r="Z140" s="77">
        <f t="shared" si="139"/>
        <v>16.100000000000001</v>
      </c>
      <c r="AA140" s="78">
        <f t="shared" si="139"/>
        <v>7.5</v>
      </c>
      <c r="AB140" s="97">
        <f t="shared" si="139"/>
        <v>21.1</v>
      </c>
      <c r="AC140" s="146">
        <f t="shared" si="139"/>
        <v>11.2</v>
      </c>
      <c r="AD140" s="77">
        <f t="shared" si="139"/>
        <v>10.6</v>
      </c>
      <c r="AE140" s="77">
        <f t="shared" si="139"/>
        <v>11.8</v>
      </c>
      <c r="AF140" s="78">
        <f t="shared" si="139"/>
        <v>2.5</v>
      </c>
      <c r="AG140" s="78">
        <f t="shared" si="139"/>
        <v>1.2</v>
      </c>
      <c r="AH140" s="78">
        <f t="shared" si="139"/>
        <v>0.6</v>
      </c>
      <c r="AI140" s="79">
        <f t="shared" si="139"/>
        <v>0.6</v>
      </c>
    </row>
    <row r="141" spans="1:35" ht="13.5" customHeight="1" x14ac:dyDescent="0.2">
      <c r="A141" s="270" t="str">
        <f>'問3M（表）'!A141:A142</f>
        <v>自営業（n = 123 ）　</v>
      </c>
      <c r="B141" s="101">
        <f t="shared" ref="B141" si="140">B118</f>
        <v>123</v>
      </c>
      <c r="C141" s="117">
        <f t="shared" si="136"/>
        <v>75</v>
      </c>
      <c r="D141" s="118">
        <f t="shared" ref="D141:P141" si="141">D118</f>
        <v>60</v>
      </c>
      <c r="E141" s="118">
        <f t="shared" si="141"/>
        <v>57</v>
      </c>
      <c r="F141" s="118">
        <f t="shared" si="141"/>
        <v>14</v>
      </c>
      <c r="G141" s="118">
        <f t="shared" si="141"/>
        <v>46</v>
      </c>
      <c r="H141" s="118">
        <f t="shared" si="141"/>
        <v>12</v>
      </c>
      <c r="I141" s="128">
        <f t="shared" si="141"/>
        <v>14</v>
      </c>
      <c r="J141" s="118">
        <f t="shared" si="141"/>
        <v>10</v>
      </c>
      <c r="K141" s="118">
        <f t="shared" si="141"/>
        <v>9</v>
      </c>
      <c r="L141" s="118">
        <f t="shared" si="141"/>
        <v>14</v>
      </c>
      <c r="M141" s="118">
        <f t="shared" si="141"/>
        <v>9</v>
      </c>
      <c r="N141" s="118">
        <f t="shared" si="141"/>
        <v>4</v>
      </c>
      <c r="O141" s="128">
        <f t="shared" si="141"/>
        <v>1</v>
      </c>
      <c r="P141" s="128">
        <f t="shared" si="141"/>
        <v>1</v>
      </c>
      <c r="Q141" s="128">
        <f t="shared" ref="Q141" si="142">Q118</f>
        <v>2</v>
      </c>
      <c r="R141" s="119"/>
      <c r="S141" s="92">
        <f>SUM($C141:R141)</f>
        <v>328</v>
      </c>
      <c r="T141" s="83" t="str">
        <f>A145</f>
        <v>正規の従業員・職員（n = 403 ）　</v>
      </c>
      <c r="U141" s="76">
        <f>C146</f>
        <v>50.4</v>
      </c>
      <c r="V141" s="77">
        <f t="shared" ref="V141:AI141" si="143">D146</f>
        <v>57.8</v>
      </c>
      <c r="W141" s="77">
        <f t="shared" si="143"/>
        <v>33.5</v>
      </c>
      <c r="X141" s="77">
        <f t="shared" si="143"/>
        <v>26.8</v>
      </c>
      <c r="Y141" s="77">
        <f t="shared" si="143"/>
        <v>18.600000000000001</v>
      </c>
      <c r="Z141" s="77">
        <f t="shared" si="143"/>
        <v>19.899999999999999</v>
      </c>
      <c r="AA141" s="78">
        <f t="shared" si="143"/>
        <v>14.1</v>
      </c>
      <c r="AB141" s="97">
        <f t="shared" si="143"/>
        <v>21.1</v>
      </c>
      <c r="AC141" s="146">
        <f t="shared" si="143"/>
        <v>12.2</v>
      </c>
      <c r="AD141" s="77">
        <f t="shared" si="143"/>
        <v>9.6999999999999993</v>
      </c>
      <c r="AE141" s="77">
        <f t="shared" si="143"/>
        <v>10.199999999999999</v>
      </c>
      <c r="AF141" s="78">
        <f t="shared" si="143"/>
        <v>2.7</v>
      </c>
      <c r="AG141" s="78">
        <f t="shared" si="143"/>
        <v>2.7</v>
      </c>
      <c r="AH141" s="78">
        <f t="shared" si="143"/>
        <v>0.5</v>
      </c>
      <c r="AI141" s="79">
        <f t="shared" si="143"/>
        <v>0.2</v>
      </c>
    </row>
    <row r="142" spans="1:35" ht="13.5" customHeight="1" x14ac:dyDescent="0.2">
      <c r="A142" s="271"/>
      <c r="B142" s="136">
        <f t="shared" ref="B142" si="144">B119</f>
        <v>100</v>
      </c>
      <c r="C142" s="113">
        <f t="shared" si="136"/>
        <v>61</v>
      </c>
      <c r="D142" s="114">
        <f t="shared" ref="D142:P142" si="145">D119</f>
        <v>48.8</v>
      </c>
      <c r="E142" s="114">
        <f t="shared" si="145"/>
        <v>46.3</v>
      </c>
      <c r="F142" s="114">
        <f t="shared" si="145"/>
        <v>11.4</v>
      </c>
      <c r="G142" s="114">
        <f t="shared" si="145"/>
        <v>37.4</v>
      </c>
      <c r="H142" s="114">
        <f t="shared" si="145"/>
        <v>9.8000000000000007</v>
      </c>
      <c r="I142" s="115">
        <f t="shared" si="145"/>
        <v>11.4</v>
      </c>
      <c r="J142" s="114">
        <f t="shared" si="145"/>
        <v>8.1</v>
      </c>
      <c r="K142" s="114">
        <f t="shared" si="145"/>
        <v>7.3</v>
      </c>
      <c r="L142" s="114">
        <f t="shared" si="145"/>
        <v>11.4</v>
      </c>
      <c r="M142" s="114">
        <f t="shared" si="145"/>
        <v>7.3</v>
      </c>
      <c r="N142" s="114">
        <f t="shared" si="145"/>
        <v>3.3</v>
      </c>
      <c r="O142" s="115">
        <f t="shared" si="145"/>
        <v>0.8</v>
      </c>
      <c r="P142" s="115">
        <f t="shared" si="145"/>
        <v>0.8</v>
      </c>
      <c r="Q142" s="115">
        <f t="shared" ref="Q142" si="146">Q119</f>
        <v>1.6</v>
      </c>
      <c r="R142" s="116"/>
      <c r="S142" s="92"/>
      <c r="T142" s="83" t="str">
        <f>A147</f>
        <v>パートタイム・アルバイト・派遣（n = 310 ）　</v>
      </c>
      <c r="U142" s="76">
        <f>C148</f>
        <v>63.2</v>
      </c>
      <c r="V142" s="77">
        <f t="shared" ref="V142:AI142" si="147">D148</f>
        <v>62.9</v>
      </c>
      <c r="W142" s="77">
        <f t="shared" si="147"/>
        <v>48.4</v>
      </c>
      <c r="X142" s="77">
        <f t="shared" si="147"/>
        <v>14.2</v>
      </c>
      <c r="Y142" s="77">
        <f t="shared" si="147"/>
        <v>16.8</v>
      </c>
      <c r="Z142" s="77">
        <f t="shared" si="147"/>
        <v>11.9</v>
      </c>
      <c r="AA142" s="78">
        <f t="shared" si="147"/>
        <v>11.3</v>
      </c>
      <c r="AB142" s="97">
        <f t="shared" si="147"/>
        <v>18.399999999999999</v>
      </c>
      <c r="AC142" s="146">
        <f t="shared" si="147"/>
        <v>15.5</v>
      </c>
      <c r="AD142" s="77">
        <f t="shared" si="147"/>
        <v>7.7</v>
      </c>
      <c r="AE142" s="77">
        <f t="shared" si="147"/>
        <v>5.5</v>
      </c>
      <c r="AF142" s="78">
        <f t="shared" si="147"/>
        <v>2.6</v>
      </c>
      <c r="AG142" s="78">
        <f t="shared" si="147"/>
        <v>0</v>
      </c>
      <c r="AH142" s="78">
        <f t="shared" si="147"/>
        <v>1</v>
      </c>
      <c r="AI142" s="79">
        <f t="shared" si="147"/>
        <v>0.3</v>
      </c>
    </row>
    <row r="143" spans="1:35" ht="13.5" customHeight="1" x14ac:dyDescent="0.2">
      <c r="A143" s="270" t="str">
        <f>'問3M（表）'!A143:A144</f>
        <v>会社・団体役員（n = 161 ）　</v>
      </c>
      <c r="B143" s="101">
        <f>B122</f>
        <v>161</v>
      </c>
      <c r="C143" s="117">
        <f>C122</f>
        <v>98</v>
      </c>
      <c r="D143" s="118">
        <f t="shared" ref="D143:O143" si="148">D122</f>
        <v>88</v>
      </c>
      <c r="E143" s="118">
        <f t="shared" si="148"/>
        <v>60</v>
      </c>
      <c r="F143" s="118">
        <f t="shared" si="148"/>
        <v>31</v>
      </c>
      <c r="G143" s="118">
        <f t="shared" si="148"/>
        <v>31</v>
      </c>
      <c r="H143" s="118">
        <f t="shared" si="148"/>
        <v>26</v>
      </c>
      <c r="I143" s="128">
        <f t="shared" si="148"/>
        <v>12</v>
      </c>
      <c r="J143" s="118">
        <f t="shared" si="148"/>
        <v>34</v>
      </c>
      <c r="K143" s="118">
        <f t="shared" si="148"/>
        <v>18</v>
      </c>
      <c r="L143" s="118">
        <f t="shared" si="148"/>
        <v>17</v>
      </c>
      <c r="M143" s="118">
        <f t="shared" si="148"/>
        <v>19</v>
      </c>
      <c r="N143" s="118">
        <f t="shared" si="148"/>
        <v>4</v>
      </c>
      <c r="O143" s="128">
        <f t="shared" si="148"/>
        <v>2</v>
      </c>
      <c r="P143" s="128">
        <f>P122</f>
        <v>1</v>
      </c>
      <c r="Q143" s="128">
        <f t="shared" ref="Q143" si="149">Q122</f>
        <v>1</v>
      </c>
      <c r="R143" s="119"/>
      <c r="S143" s="92">
        <f>SUM($C143:R143)</f>
        <v>442</v>
      </c>
      <c r="T143" s="84" t="str">
        <f>A149</f>
        <v>家事従事（n = 165 ）　</v>
      </c>
      <c r="U143" s="85">
        <f>C150</f>
        <v>75.8</v>
      </c>
      <c r="V143" s="86">
        <f t="shared" ref="V143:AI143" si="150">D150</f>
        <v>46.1</v>
      </c>
      <c r="W143" s="86">
        <f t="shared" si="150"/>
        <v>49.1</v>
      </c>
      <c r="X143" s="86">
        <f t="shared" si="150"/>
        <v>15.8</v>
      </c>
      <c r="Y143" s="86">
        <f t="shared" si="150"/>
        <v>3</v>
      </c>
      <c r="Z143" s="86">
        <f t="shared" si="150"/>
        <v>14.5</v>
      </c>
      <c r="AA143" s="98">
        <f t="shared" si="150"/>
        <v>17</v>
      </c>
      <c r="AB143" s="99">
        <f t="shared" si="150"/>
        <v>6.7</v>
      </c>
      <c r="AC143" s="147">
        <f t="shared" si="150"/>
        <v>10.9</v>
      </c>
      <c r="AD143" s="86">
        <f t="shared" si="150"/>
        <v>15.2</v>
      </c>
      <c r="AE143" s="86">
        <f t="shared" si="150"/>
        <v>7.3</v>
      </c>
      <c r="AF143" s="98">
        <f t="shared" si="150"/>
        <v>3.6</v>
      </c>
      <c r="AG143" s="98">
        <f t="shared" si="150"/>
        <v>0</v>
      </c>
      <c r="AH143" s="98">
        <f t="shared" si="150"/>
        <v>0.6</v>
      </c>
      <c r="AI143" s="87">
        <f t="shared" si="150"/>
        <v>0.6</v>
      </c>
    </row>
    <row r="144" spans="1:35" ht="13.5" customHeight="1" x14ac:dyDescent="0.2">
      <c r="A144" s="271"/>
      <c r="B144" s="136">
        <f t="shared" ref="B144" si="151">B123</f>
        <v>100</v>
      </c>
      <c r="C144" s="113">
        <f t="shared" ref="C144:C148" si="152">C123</f>
        <v>60.9</v>
      </c>
      <c r="D144" s="114">
        <f t="shared" ref="D144:P144" si="153">D123</f>
        <v>54.7</v>
      </c>
      <c r="E144" s="114">
        <f t="shared" si="153"/>
        <v>37.299999999999997</v>
      </c>
      <c r="F144" s="114">
        <f t="shared" si="153"/>
        <v>19.3</v>
      </c>
      <c r="G144" s="114">
        <f t="shared" si="153"/>
        <v>19.3</v>
      </c>
      <c r="H144" s="114">
        <f t="shared" si="153"/>
        <v>16.100000000000001</v>
      </c>
      <c r="I144" s="115">
        <f t="shared" si="153"/>
        <v>7.5</v>
      </c>
      <c r="J144" s="114">
        <f t="shared" si="153"/>
        <v>21.1</v>
      </c>
      <c r="K144" s="114">
        <f t="shared" si="153"/>
        <v>11.2</v>
      </c>
      <c r="L144" s="114">
        <f t="shared" si="153"/>
        <v>10.6</v>
      </c>
      <c r="M144" s="114">
        <f t="shared" si="153"/>
        <v>11.8</v>
      </c>
      <c r="N144" s="114">
        <f t="shared" si="153"/>
        <v>2.5</v>
      </c>
      <c r="O144" s="115">
        <f t="shared" si="153"/>
        <v>1.2</v>
      </c>
      <c r="P144" s="115">
        <f t="shared" si="153"/>
        <v>0.6</v>
      </c>
      <c r="Q144" s="115">
        <f t="shared" ref="Q144" si="154">Q123</f>
        <v>0.6</v>
      </c>
      <c r="R144" s="116"/>
      <c r="S144" s="92"/>
      <c r="T144" s="83" t="str">
        <f>A151</f>
        <v>無職（n = 413 ）　</v>
      </c>
      <c r="U144" s="76">
        <f>C152</f>
        <v>77.5</v>
      </c>
      <c r="V144" s="77">
        <f t="shared" ref="V144:AI144" si="155">D152</f>
        <v>39.5</v>
      </c>
      <c r="W144" s="77">
        <f t="shared" si="155"/>
        <v>42.9</v>
      </c>
      <c r="X144" s="77">
        <f t="shared" si="155"/>
        <v>11.4</v>
      </c>
      <c r="Y144" s="77">
        <f t="shared" si="155"/>
        <v>2.4</v>
      </c>
      <c r="Z144" s="77">
        <f t="shared" si="155"/>
        <v>8</v>
      </c>
      <c r="AA144" s="78">
        <f t="shared" si="155"/>
        <v>17.2</v>
      </c>
      <c r="AB144" s="97">
        <f t="shared" si="155"/>
        <v>3.4</v>
      </c>
      <c r="AC144" s="146">
        <f t="shared" si="155"/>
        <v>15.5</v>
      </c>
      <c r="AD144" s="77">
        <f t="shared" si="155"/>
        <v>21.8</v>
      </c>
      <c r="AE144" s="77">
        <f t="shared" si="155"/>
        <v>4.4000000000000004</v>
      </c>
      <c r="AF144" s="78">
        <f t="shared" si="155"/>
        <v>5.0999999999999996</v>
      </c>
      <c r="AG144" s="78">
        <f t="shared" si="155"/>
        <v>0.2</v>
      </c>
      <c r="AH144" s="78">
        <f t="shared" si="155"/>
        <v>1.5</v>
      </c>
      <c r="AI144" s="79">
        <f t="shared" si="155"/>
        <v>2.7</v>
      </c>
    </row>
    <row r="145" spans="1:35" ht="13.5" customHeight="1" x14ac:dyDescent="0.2">
      <c r="A145" s="272" t="str">
        <f>'問3M（表）'!A145:A146</f>
        <v>正規の従業員・職員（n = 403 ）　</v>
      </c>
      <c r="B145" s="101">
        <f t="shared" ref="B145" si="156">B124</f>
        <v>403</v>
      </c>
      <c r="C145" s="117">
        <f t="shared" si="152"/>
        <v>203</v>
      </c>
      <c r="D145" s="118">
        <f t="shared" ref="D145:P145" si="157">D124</f>
        <v>233</v>
      </c>
      <c r="E145" s="118">
        <f t="shared" si="157"/>
        <v>135</v>
      </c>
      <c r="F145" s="118">
        <f t="shared" si="157"/>
        <v>108</v>
      </c>
      <c r="G145" s="118">
        <f t="shared" si="157"/>
        <v>75</v>
      </c>
      <c r="H145" s="118">
        <f t="shared" si="157"/>
        <v>80</v>
      </c>
      <c r="I145" s="128">
        <f t="shared" si="157"/>
        <v>57</v>
      </c>
      <c r="J145" s="118">
        <f t="shared" si="157"/>
        <v>85</v>
      </c>
      <c r="K145" s="118">
        <f t="shared" si="157"/>
        <v>49</v>
      </c>
      <c r="L145" s="118">
        <f t="shared" si="157"/>
        <v>39</v>
      </c>
      <c r="M145" s="118">
        <f t="shared" si="157"/>
        <v>41</v>
      </c>
      <c r="N145" s="118">
        <f t="shared" si="157"/>
        <v>11</v>
      </c>
      <c r="O145" s="128">
        <f t="shared" si="157"/>
        <v>11</v>
      </c>
      <c r="P145" s="128">
        <f t="shared" si="157"/>
        <v>2</v>
      </c>
      <c r="Q145" s="128">
        <f t="shared" ref="Q145" si="158">Q124</f>
        <v>1</v>
      </c>
      <c r="R145" s="119"/>
      <c r="S145" s="92">
        <f>SUM($C145:R145)</f>
        <v>1130</v>
      </c>
      <c r="T145" s="82" t="str">
        <f>A153</f>
        <v>その他（n = 95 ）　</v>
      </c>
      <c r="U145" s="66">
        <f>C154</f>
        <v>45.263157894736842</v>
      </c>
      <c r="V145" s="67">
        <f t="shared" ref="V145:AI145" si="159">D154</f>
        <v>35.789473684210527</v>
      </c>
      <c r="W145" s="67">
        <f t="shared" si="159"/>
        <v>22.105263157894736</v>
      </c>
      <c r="X145" s="67">
        <f t="shared" si="159"/>
        <v>26.315789473684209</v>
      </c>
      <c r="Y145" s="67">
        <f t="shared" si="159"/>
        <v>37.894736842105267</v>
      </c>
      <c r="Z145" s="67">
        <f t="shared" si="159"/>
        <v>23.157894736842106</v>
      </c>
      <c r="AA145" s="68">
        <f t="shared" si="159"/>
        <v>7.3684210526315779</v>
      </c>
      <c r="AB145" s="95">
        <f t="shared" si="159"/>
        <v>12.631578947368421</v>
      </c>
      <c r="AC145" s="148">
        <f t="shared" si="159"/>
        <v>12.631578947368421</v>
      </c>
      <c r="AD145" s="67">
        <f t="shared" si="159"/>
        <v>10.526315789473683</v>
      </c>
      <c r="AE145" s="67">
        <f t="shared" si="159"/>
        <v>22.105263157894736</v>
      </c>
      <c r="AF145" s="68">
        <f t="shared" si="159"/>
        <v>3.1578947368421053</v>
      </c>
      <c r="AG145" s="68">
        <f t="shared" si="159"/>
        <v>3.1578947368421053</v>
      </c>
      <c r="AH145" s="68">
        <f t="shared" si="159"/>
        <v>0</v>
      </c>
      <c r="AI145" s="69">
        <f t="shared" si="159"/>
        <v>1.0526315789473684</v>
      </c>
    </row>
    <row r="146" spans="1:35" x14ac:dyDescent="0.2">
      <c r="A146" s="273"/>
      <c r="B146" s="136">
        <f t="shared" ref="B146" si="160">B125</f>
        <v>100</v>
      </c>
      <c r="C146" s="113">
        <f t="shared" si="152"/>
        <v>50.4</v>
      </c>
      <c r="D146" s="114">
        <f t="shared" ref="D146:P146" si="161">D125</f>
        <v>57.8</v>
      </c>
      <c r="E146" s="114">
        <f t="shared" si="161"/>
        <v>33.5</v>
      </c>
      <c r="F146" s="114">
        <f t="shared" si="161"/>
        <v>26.8</v>
      </c>
      <c r="G146" s="114">
        <f t="shared" si="161"/>
        <v>18.600000000000001</v>
      </c>
      <c r="H146" s="114">
        <f t="shared" si="161"/>
        <v>19.899999999999999</v>
      </c>
      <c r="I146" s="115">
        <f t="shared" si="161"/>
        <v>14.1</v>
      </c>
      <c r="J146" s="114">
        <f t="shared" si="161"/>
        <v>21.1</v>
      </c>
      <c r="K146" s="114">
        <f t="shared" si="161"/>
        <v>12.2</v>
      </c>
      <c r="L146" s="114">
        <f t="shared" si="161"/>
        <v>9.6999999999999993</v>
      </c>
      <c r="M146" s="114">
        <f t="shared" si="161"/>
        <v>10.199999999999999</v>
      </c>
      <c r="N146" s="114">
        <f t="shared" si="161"/>
        <v>2.7</v>
      </c>
      <c r="O146" s="115">
        <f t="shared" si="161"/>
        <v>2.7</v>
      </c>
      <c r="P146" s="115">
        <f t="shared" si="161"/>
        <v>0.5</v>
      </c>
      <c r="Q146" s="115">
        <f t="shared" ref="Q146" si="162">Q125</f>
        <v>0.2</v>
      </c>
      <c r="R146" s="116"/>
      <c r="S146" s="179"/>
    </row>
    <row r="147" spans="1:35" ht="13.5" customHeight="1" x14ac:dyDescent="0.2">
      <c r="A147" s="266" t="str">
        <f>'問3M（表）'!A147:A148</f>
        <v>パートタイム・アルバイト・派遣（n = 310 ）　</v>
      </c>
      <c r="B147" s="101">
        <f t="shared" ref="B147" si="163">B126</f>
        <v>310</v>
      </c>
      <c r="C147" s="117">
        <f t="shared" si="152"/>
        <v>196</v>
      </c>
      <c r="D147" s="118">
        <f t="shared" ref="D147:P147" si="164">D126</f>
        <v>195</v>
      </c>
      <c r="E147" s="118">
        <f t="shared" si="164"/>
        <v>150</v>
      </c>
      <c r="F147" s="118">
        <f t="shared" si="164"/>
        <v>44</v>
      </c>
      <c r="G147" s="118">
        <f t="shared" si="164"/>
        <v>52</v>
      </c>
      <c r="H147" s="118">
        <f t="shared" si="164"/>
        <v>37</v>
      </c>
      <c r="I147" s="128">
        <f t="shared" si="164"/>
        <v>35</v>
      </c>
      <c r="J147" s="118">
        <f t="shared" si="164"/>
        <v>57</v>
      </c>
      <c r="K147" s="118">
        <f t="shared" si="164"/>
        <v>48</v>
      </c>
      <c r="L147" s="118">
        <f t="shared" si="164"/>
        <v>24</v>
      </c>
      <c r="M147" s="118">
        <f t="shared" si="164"/>
        <v>17</v>
      </c>
      <c r="N147" s="118">
        <f t="shared" si="164"/>
        <v>8</v>
      </c>
      <c r="O147" s="128">
        <f t="shared" si="164"/>
        <v>0</v>
      </c>
      <c r="P147" s="128">
        <f t="shared" si="164"/>
        <v>3</v>
      </c>
      <c r="Q147" s="128">
        <f t="shared" ref="Q147" si="165">Q126</f>
        <v>1</v>
      </c>
      <c r="R147" s="119"/>
      <c r="S147" s="92">
        <f>SUM($C147:R147)</f>
        <v>867</v>
      </c>
    </row>
    <row r="148" spans="1:35" x14ac:dyDescent="0.2">
      <c r="A148" s="267"/>
      <c r="B148" s="136">
        <f t="shared" ref="B148" si="166">B127</f>
        <v>100</v>
      </c>
      <c r="C148" s="113">
        <f t="shared" si="152"/>
        <v>63.2</v>
      </c>
      <c r="D148" s="114">
        <f t="shared" ref="D148:P148" si="167">D127</f>
        <v>62.9</v>
      </c>
      <c r="E148" s="114">
        <f t="shared" si="167"/>
        <v>48.4</v>
      </c>
      <c r="F148" s="114">
        <f t="shared" si="167"/>
        <v>14.2</v>
      </c>
      <c r="G148" s="114">
        <f t="shared" si="167"/>
        <v>16.8</v>
      </c>
      <c r="H148" s="114">
        <f t="shared" si="167"/>
        <v>11.9</v>
      </c>
      <c r="I148" s="115">
        <f t="shared" si="167"/>
        <v>11.3</v>
      </c>
      <c r="J148" s="114">
        <f t="shared" si="167"/>
        <v>18.399999999999999</v>
      </c>
      <c r="K148" s="114">
        <f t="shared" si="167"/>
        <v>15.5</v>
      </c>
      <c r="L148" s="114">
        <f t="shared" si="167"/>
        <v>7.7</v>
      </c>
      <c r="M148" s="114">
        <f t="shared" si="167"/>
        <v>5.5</v>
      </c>
      <c r="N148" s="114">
        <f t="shared" si="167"/>
        <v>2.6</v>
      </c>
      <c r="O148" s="115">
        <f t="shared" si="167"/>
        <v>0</v>
      </c>
      <c r="P148" s="115">
        <f t="shared" si="167"/>
        <v>1</v>
      </c>
      <c r="Q148" s="115">
        <f t="shared" ref="Q148" si="168">Q127</f>
        <v>0.3</v>
      </c>
      <c r="R148" s="116"/>
      <c r="S148" s="179"/>
    </row>
    <row r="149" spans="1:35" ht="13.5" customHeight="1" x14ac:dyDescent="0.2">
      <c r="A149" s="270" t="str">
        <f>'問3M（表）'!A149:A150</f>
        <v>家事従事（n = 165 ）　</v>
      </c>
      <c r="B149" s="101">
        <f>B130</f>
        <v>165</v>
      </c>
      <c r="C149" s="117">
        <f>C130</f>
        <v>125</v>
      </c>
      <c r="D149" s="118">
        <f t="shared" ref="D149:O149" si="169">D130</f>
        <v>76</v>
      </c>
      <c r="E149" s="118">
        <f t="shared" si="169"/>
        <v>81</v>
      </c>
      <c r="F149" s="118">
        <f t="shared" si="169"/>
        <v>26</v>
      </c>
      <c r="G149" s="118">
        <f t="shared" si="169"/>
        <v>5</v>
      </c>
      <c r="H149" s="118">
        <f t="shared" si="169"/>
        <v>24</v>
      </c>
      <c r="I149" s="128">
        <f t="shared" si="169"/>
        <v>28</v>
      </c>
      <c r="J149" s="118">
        <f t="shared" si="169"/>
        <v>11</v>
      </c>
      <c r="K149" s="118">
        <f t="shared" si="169"/>
        <v>18</v>
      </c>
      <c r="L149" s="118">
        <f t="shared" si="169"/>
        <v>25</v>
      </c>
      <c r="M149" s="118">
        <f t="shared" si="169"/>
        <v>12</v>
      </c>
      <c r="N149" s="118">
        <f t="shared" si="169"/>
        <v>6</v>
      </c>
      <c r="O149" s="128">
        <f t="shared" si="169"/>
        <v>0</v>
      </c>
      <c r="P149" s="128">
        <f>P130</f>
        <v>1</v>
      </c>
      <c r="Q149" s="128">
        <f t="shared" ref="Q149" si="170">Q130</f>
        <v>1</v>
      </c>
      <c r="R149" s="119"/>
      <c r="S149" s="92">
        <f>SUM($C149:R149)</f>
        <v>439</v>
      </c>
    </row>
    <row r="150" spans="1:35" x14ac:dyDescent="0.2">
      <c r="A150" s="271"/>
      <c r="B150" s="136">
        <f t="shared" ref="B150" si="171">B131</f>
        <v>100</v>
      </c>
      <c r="C150" s="113">
        <f t="shared" ref="C150:C152" si="172">C131</f>
        <v>75.8</v>
      </c>
      <c r="D150" s="114">
        <f t="shared" ref="D150:P150" si="173">D131</f>
        <v>46.1</v>
      </c>
      <c r="E150" s="114">
        <f t="shared" si="173"/>
        <v>49.1</v>
      </c>
      <c r="F150" s="114">
        <f t="shared" si="173"/>
        <v>15.8</v>
      </c>
      <c r="G150" s="114">
        <f t="shared" si="173"/>
        <v>3</v>
      </c>
      <c r="H150" s="114">
        <f t="shared" si="173"/>
        <v>14.5</v>
      </c>
      <c r="I150" s="115">
        <f t="shared" si="173"/>
        <v>17</v>
      </c>
      <c r="J150" s="114">
        <f t="shared" si="173"/>
        <v>6.7</v>
      </c>
      <c r="K150" s="114">
        <f t="shared" si="173"/>
        <v>10.9</v>
      </c>
      <c r="L150" s="114">
        <f t="shared" si="173"/>
        <v>15.2</v>
      </c>
      <c r="M150" s="114">
        <f t="shared" si="173"/>
        <v>7.3</v>
      </c>
      <c r="N150" s="114">
        <f t="shared" si="173"/>
        <v>3.6</v>
      </c>
      <c r="O150" s="115">
        <f t="shared" si="173"/>
        <v>0</v>
      </c>
      <c r="P150" s="115">
        <f t="shared" si="173"/>
        <v>0.6</v>
      </c>
      <c r="Q150" s="115">
        <f t="shared" ref="Q150" si="174">Q131</f>
        <v>0.6</v>
      </c>
      <c r="R150" s="116"/>
      <c r="S150" s="179"/>
    </row>
    <row r="151" spans="1:35" ht="13.5" customHeight="1" x14ac:dyDescent="0.2">
      <c r="A151" s="270" t="str">
        <f>'問3M（表）'!A151:A152</f>
        <v>無職（n = 413 ）　</v>
      </c>
      <c r="B151" s="101">
        <f t="shared" ref="B151" si="175">B132</f>
        <v>413</v>
      </c>
      <c r="C151" s="117">
        <f t="shared" si="172"/>
        <v>320</v>
      </c>
      <c r="D151" s="118">
        <f t="shared" ref="D151:P151" si="176">D132</f>
        <v>163</v>
      </c>
      <c r="E151" s="118">
        <f t="shared" si="176"/>
        <v>177</v>
      </c>
      <c r="F151" s="118">
        <f t="shared" si="176"/>
        <v>47</v>
      </c>
      <c r="G151" s="118">
        <f t="shared" si="176"/>
        <v>10</v>
      </c>
      <c r="H151" s="118">
        <f t="shared" si="176"/>
        <v>33</v>
      </c>
      <c r="I151" s="128">
        <f t="shared" si="176"/>
        <v>71</v>
      </c>
      <c r="J151" s="118">
        <f t="shared" si="176"/>
        <v>14</v>
      </c>
      <c r="K151" s="118">
        <f t="shared" si="176"/>
        <v>64</v>
      </c>
      <c r="L151" s="118">
        <f t="shared" si="176"/>
        <v>90</v>
      </c>
      <c r="M151" s="118">
        <f t="shared" si="176"/>
        <v>18</v>
      </c>
      <c r="N151" s="118">
        <f t="shared" si="176"/>
        <v>21</v>
      </c>
      <c r="O151" s="128">
        <f t="shared" si="176"/>
        <v>1</v>
      </c>
      <c r="P151" s="128">
        <f t="shared" si="176"/>
        <v>6</v>
      </c>
      <c r="Q151" s="128">
        <f t="shared" ref="Q151" si="177">Q132</f>
        <v>11</v>
      </c>
      <c r="R151" s="119"/>
      <c r="S151" s="92">
        <f>SUM($C151:R151)</f>
        <v>1046</v>
      </c>
    </row>
    <row r="152" spans="1:35" x14ac:dyDescent="0.2">
      <c r="A152" s="271"/>
      <c r="B152" s="136">
        <f t="shared" ref="B152" si="178">B133</f>
        <v>100</v>
      </c>
      <c r="C152" s="113">
        <f t="shared" si="172"/>
        <v>77.5</v>
      </c>
      <c r="D152" s="114">
        <f t="shared" ref="D152:P152" si="179">D133</f>
        <v>39.5</v>
      </c>
      <c r="E152" s="114">
        <f t="shared" si="179"/>
        <v>42.9</v>
      </c>
      <c r="F152" s="114">
        <f t="shared" si="179"/>
        <v>11.4</v>
      </c>
      <c r="G152" s="114">
        <f t="shared" si="179"/>
        <v>2.4</v>
      </c>
      <c r="H152" s="114">
        <f t="shared" si="179"/>
        <v>8</v>
      </c>
      <c r="I152" s="115">
        <f t="shared" si="179"/>
        <v>17.2</v>
      </c>
      <c r="J152" s="114">
        <f t="shared" si="179"/>
        <v>3.4</v>
      </c>
      <c r="K152" s="114">
        <f t="shared" si="179"/>
        <v>15.5</v>
      </c>
      <c r="L152" s="114">
        <f t="shared" si="179"/>
        <v>21.8</v>
      </c>
      <c r="M152" s="114">
        <f t="shared" si="179"/>
        <v>4.4000000000000004</v>
      </c>
      <c r="N152" s="114">
        <f t="shared" si="179"/>
        <v>5.0999999999999996</v>
      </c>
      <c r="O152" s="115">
        <f t="shared" si="179"/>
        <v>0.2</v>
      </c>
      <c r="P152" s="115">
        <f t="shared" si="179"/>
        <v>1.5</v>
      </c>
      <c r="Q152" s="115">
        <f t="shared" ref="Q152" si="180">Q133</f>
        <v>2.7</v>
      </c>
      <c r="R152" s="116"/>
      <c r="S152" s="179"/>
    </row>
    <row r="153" spans="1:35" ht="13.5" customHeight="1" x14ac:dyDescent="0.2">
      <c r="A153" s="270" t="str">
        <f>'問3M（表）'!A153:A154</f>
        <v>その他（n = 95 ）　</v>
      </c>
      <c r="B153" s="101">
        <f>B120+B128+B134</f>
        <v>95</v>
      </c>
      <c r="C153" s="117">
        <f>C120+C128+C134</f>
        <v>43</v>
      </c>
      <c r="D153" s="118">
        <f t="shared" ref="D153:O153" si="181">D120+D128+D134</f>
        <v>34</v>
      </c>
      <c r="E153" s="118">
        <f t="shared" si="181"/>
        <v>21</v>
      </c>
      <c r="F153" s="118">
        <f t="shared" si="181"/>
        <v>25</v>
      </c>
      <c r="G153" s="118">
        <f t="shared" si="181"/>
        <v>36</v>
      </c>
      <c r="H153" s="118">
        <f t="shared" si="181"/>
        <v>22</v>
      </c>
      <c r="I153" s="128">
        <f t="shared" si="181"/>
        <v>7</v>
      </c>
      <c r="J153" s="118">
        <f t="shared" si="181"/>
        <v>12</v>
      </c>
      <c r="K153" s="118">
        <f t="shared" si="181"/>
        <v>12</v>
      </c>
      <c r="L153" s="118">
        <f t="shared" si="181"/>
        <v>10</v>
      </c>
      <c r="M153" s="118">
        <f t="shared" si="181"/>
        <v>21</v>
      </c>
      <c r="N153" s="118">
        <f t="shared" si="181"/>
        <v>3</v>
      </c>
      <c r="O153" s="128">
        <f t="shared" si="181"/>
        <v>3</v>
      </c>
      <c r="P153" s="128">
        <f>P120+P128+P134</f>
        <v>0</v>
      </c>
      <c r="Q153" s="128">
        <f t="shared" ref="Q153" si="182">Q120+Q128+Q134</f>
        <v>1</v>
      </c>
      <c r="R153" s="119"/>
      <c r="S153" s="92">
        <f>SUM($C153:R153)</f>
        <v>250</v>
      </c>
    </row>
    <row r="154" spans="1:35" x14ac:dyDescent="0.2">
      <c r="A154" s="271"/>
      <c r="B154" s="113">
        <f>B153/$B$139*100</f>
        <v>5.5915244261330193</v>
      </c>
      <c r="C154" s="113">
        <f>(C153/$B$153)*100</f>
        <v>45.263157894736842</v>
      </c>
      <c r="D154" s="114">
        <f t="shared" ref="D154:O154" si="183">(D153/$B$153)*100</f>
        <v>35.789473684210527</v>
      </c>
      <c r="E154" s="114">
        <f t="shared" si="183"/>
        <v>22.105263157894736</v>
      </c>
      <c r="F154" s="114">
        <f t="shared" si="183"/>
        <v>26.315789473684209</v>
      </c>
      <c r="G154" s="114">
        <f t="shared" si="183"/>
        <v>37.894736842105267</v>
      </c>
      <c r="H154" s="114">
        <f t="shared" si="183"/>
        <v>23.157894736842106</v>
      </c>
      <c r="I154" s="115">
        <f t="shared" si="183"/>
        <v>7.3684210526315779</v>
      </c>
      <c r="J154" s="114">
        <f t="shared" si="183"/>
        <v>12.631578947368421</v>
      </c>
      <c r="K154" s="114">
        <f t="shared" si="183"/>
        <v>12.631578947368421</v>
      </c>
      <c r="L154" s="114">
        <f t="shared" si="183"/>
        <v>10.526315789473683</v>
      </c>
      <c r="M154" s="114">
        <f t="shared" si="183"/>
        <v>22.105263157894736</v>
      </c>
      <c r="N154" s="114">
        <f t="shared" si="183"/>
        <v>3.1578947368421053</v>
      </c>
      <c r="O154" s="115">
        <f t="shared" si="183"/>
        <v>3.1578947368421053</v>
      </c>
      <c r="P154" s="115">
        <f>(P153/$B$153)*100</f>
        <v>0</v>
      </c>
      <c r="Q154" s="115">
        <f t="shared" ref="Q154" si="184">(Q153/$B$153)*100</f>
        <v>1.0526315789473684</v>
      </c>
      <c r="R154" s="116"/>
      <c r="S154" s="179"/>
    </row>
    <row r="155" spans="1:35" x14ac:dyDescent="0.2">
      <c r="S155" s="92"/>
    </row>
    <row r="156" spans="1:35" ht="13.5" customHeight="1" x14ac:dyDescent="0.2">
      <c r="A156" s="3" t="s">
        <v>64</v>
      </c>
      <c r="B156" s="1" t="str">
        <f>B90</f>
        <v>今後のくらしの中で重視していきたいこと</v>
      </c>
      <c r="C156" s="7"/>
      <c r="D156" s="8"/>
      <c r="E156" s="7"/>
      <c r="F156" s="7"/>
      <c r="G156" s="7"/>
      <c r="H156" s="8" t="s">
        <v>1</v>
      </c>
      <c r="I156" s="7"/>
      <c r="J156" s="7"/>
      <c r="K156" s="7"/>
      <c r="L156" s="7"/>
      <c r="M156" s="7"/>
      <c r="N156" s="7"/>
      <c r="O156" s="7"/>
      <c r="P156" s="7"/>
    </row>
    <row r="157" spans="1:35" ht="32.4" x14ac:dyDescent="0.2">
      <c r="A157" s="11" t="s">
        <v>63</v>
      </c>
      <c r="B157" s="47" t="str">
        <f>B91</f>
        <v>調査数</v>
      </c>
      <c r="C157" s="48" t="s">
        <v>202</v>
      </c>
      <c r="D157" s="49" t="s">
        <v>203</v>
      </c>
      <c r="E157" s="49" t="s">
        <v>207</v>
      </c>
      <c r="F157" s="49" t="s">
        <v>209</v>
      </c>
      <c r="G157" s="49" t="s">
        <v>205</v>
      </c>
      <c r="H157" s="49" t="s">
        <v>204</v>
      </c>
      <c r="I157" s="50" t="s">
        <v>208</v>
      </c>
      <c r="J157" s="49" t="s">
        <v>70</v>
      </c>
      <c r="K157" s="49" t="s">
        <v>71</v>
      </c>
      <c r="L157" s="49" t="s">
        <v>52</v>
      </c>
      <c r="M157" s="49" t="s">
        <v>73</v>
      </c>
      <c r="N157" s="50" t="s">
        <v>206</v>
      </c>
      <c r="O157" s="50" t="s">
        <v>74</v>
      </c>
      <c r="P157" s="50" t="str">
        <f t="shared" ref="P157:Q157" si="185">P91</f>
        <v>その他</v>
      </c>
      <c r="Q157" s="50" t="str">
        <f t="shared" si="185"/>
        <v>特にない</v>
      </c>
      <c r="R157" s="51" t="s">
        <v>174</v>
      </c>
      <c r="S157" s="92">
        <f>SUM(C157:R157)</f>
        <v>0</v>
      </c>
    </row>
    <row r="158" spans="1:35" ht="13.5" customHeight="1" x14ac:dyDescent="0.2">
      <c r="A158" s="270" t="str">
        <f>'問3M（表）'!A158:A159</f>
        <v>全体（n = 1,699 ）　</v>
      </c>
      <c r="B158" s="32">
        <v>1699</v>
      </c>
      <c r="C158" s="29">
        <v>1082</v>
      </c>
      <c r="D158" s="30">
        <v>863</v>
      </c>
      <c r="E158" s="30">
        <v>137</v>
      </c>
      <c r="F158" s="30">
        <v>18</v>
      </c>
      <c r="G158" s="30">
        <v>256</v>
      </c>
      <c r="H158" s="30">
        <v>299</v>
      </c>
      <c r="I158" s="30">
        <v>58</v>
      </c>
      <c r="J158" s="30">
        <v>237</v>
      </c>
      <c r="K158" s="30">
        <v>221</v>
      </c>
      <c r="L158" s="30">
        <v>224</v>
      </c>
      <c r="M158" s="30">
        <v>222</v>
      </c>
      <c r="N158" s="30">
        <v>230</v>
      </c>
      <c r="O158" s="30">
        <v>696</v>
      </c>
      <c r="P158" s="30">
        <v>18</v>
      </c>
      <c r="Q158" s="30">
        <v>18</v>
      </c>
      <c r="R158" s="31">
        <v>24</v>
      </c>
      <c r="S158" s="92">
        <f>SUM(C158:R158)</f>
        <v>4603</v>
      </c>
    </row>
    <row r="159" spans="1:35" x14ac:dyDescent="0.2">
      <c r="A159" s="271"/>
      <c r="B159" s="18">
        <v>100</v>
      </c>
      <c r="C159" s="18">
        <v>63.7</v>
      </c>
      <c r="D159" s="185">
        <v>50.8</v>
      </c>
      <c r="E159" s="185">
        <v>8.1</v>
      </c>
      <c r="F159" s="185">
        <v>1.1000000000000001</v>
      </c>
      <c r="G159" s="185">
        <v>15.1</v>
      </c>
      <c r="H159" s="185">
        <v>17.600000000000001</v>
      </c>
      <c r="I159" s="185">
        <v>3.4</v>
      </c>
      <c r="J159" s="185">
        <v>13.9</v>
      </c>
      <c r="K159" s="185">
        <v>13</v>
      </c>
      <c r="L159" s="185">
        <v>13.2</v>
      </c>
      <c r="M159" s="185">
        <v>13.1</v>
      </c>
      <c r="N159" s="185">
        <v>13.5</v>
      </c>
      <c r="O159" s="185">
        <v>41</v>
      </c>
      <c r="P159" s="185">
        <v>1.1000000000000001</v>
      </c>
      <c r="Q159" s="185">
        <v>1.1000000000000001</v>
      </c>
      <c r="R159" s="186">
        <v>1.4</v>
      </c>
      <c r="S159" s="92"/>
    </row>
    <row r="160" spans="1:35" ht="13.5" customHeight="1" x14ac:dyDescent="0.2">
      <c r="A160" s="272" t="str">
        <f>'問3M（表）'!A160:A161</f>
        <v>十分満足している(n = 51 )</v>
      </c>
      <c r="B160" s="32">
        <v>51</v>
      </c>
      <c r="C160" s="29">
        <v>30</v>
      </c>
      <c r="D160" s="30">
        <v>11</v>
      </c>
      <c r="E160" s="30">
        <v>13</v>
      </c>
      <c r="F160" s="30">
        <v>1</v>
      </c>
      <c r="G160" s="30">
        <v>11</v>
      </c>
      <c r="H160" s="30">
        <v>12</v>
      </c>
      <c r="I160" s="30">
        <v>3</v>
      </c>
      <c r="J160" s="30">
        <v>7</v>
      </c>
      <c r="K160" s="30">
        <v>3</v>
      </c>
      <c r="L160" s="30">
        <v>8</v>
      </c>
      <c r="M160" s="30">
        <v>3</v>
      </c>
      <c r="N160" s="30">
        <v>3</v>
      </c>
      <c r="O160" s="30">
        <v>17</v>
      </c>
      <c r="P160" s="30">
        <v>0</v>
      </c>
      <c r="Q160" s="30">
        <v>2</v>
      </c>
      <c r="R160" s="31">
        <v>0</v>
      </c>
      <c r="S160" s="92">
        <f>SUM(C160:R160)</f>
        <v>124</v>
      </c>
      <c r="T160" s="201"/>
    </row>
    <row r="161" spans="1:20" x14ac:dyDescent="0.2">
      <c r="A161" s="273"/>
      <c r="B161" s="18">
        <v>100</v>
      </c>
      <c r="C161" s="18">
        <v>58.8</v>
      </c>
      <c r="D161" s="185">
        <v>21.6</v>
      </c>
      <c r="E161" s="185">
        <v>25.5</v>
      </c>
      <c r="F161" s="185">
        <v>2</v>
      </c>
      <c r="G161" s="185">
        <v>21.6</v>
      </c>
      <c r="H161" s="185">
        <v>23.5</v>
      </c>
      <c r="I161" s="185">
        <v>5.9</v>
      </c>
      <c r="J161" s="185">
        <v>13.7</v>
      </c>
      <c r="K161" s="185">
        <v>5.9</v>
      </c>
      <c r="L161" s="185">
        <v>15.7</v>
      </c>
      <c r="M161" s="185">
        <v>5.9</v>
      </c>
      <c r="N161" s="185">
        <v>5.9</v>
      </c>
      <c r="O161" s="185">
        <v>33.299999999999997</v>
      </c>
      <c r="P161" s="185">
        <v>0</v>
      </c>
      <c r="Q161" s="185">
        <v>3.9</v>
      </c>
      <c r="R161" s="186">
        <v>0</v>
      </c>
      <c r="S161" s="92"/>
    </row>
    <row r="162" spans="1:20" ht="13.5" customHeight="1" x14ac:dyDescent="0.2">
      <c r="A162" s="272" t="str">
        <f>'問3M（表）'!A162:A163</f>
        <v>おおむね満足している(n = 726 )</v>
      </c>
      <c r="B162" s="32">
        <v>726</v>
      </c>
      <c r="C162" s="29">
        <v>522</v>
      </c>
      <c r="D162" s="30">
        <v>298</v>
      </c>
      <c r="E162" s="30">
        <v>73</v>
      </c>
      <c r="F162" s="30">
        <v>5</v>
      </c>
      <c r="G162" s="30">
        <v>91</v>
      </c>
      <c r="H162" s="30">
        <v>160</v>
      </c>
      <c r="I162" s="30">
        <v>35</v>
      </c>
      <c r="J162" s="30">
        <v>117</v>
      </c>
      <c r="K162" s="30">
        <v>87</v>
      </c>
      <c r="L162" s="30">
        <v>84</v>
      </c>
      <c r="M162" s="30">
        <v>89</v>
      </c>
      <c r="N162" s="30">
        <v>78</v>
      </c>
      <c r="O162" s="30">
        <v>286</v>
      </c>
      <c r="P162" s="30">
        <v>5</v>
      </c>
      <c r="Q162" s="30">
        <v>8</v>
      </c>
      <c r="R162" s="31">
        <v>7</v>
      </c>
      <c r="S162" s="92">
        <f>SUM(C162:R162)</f>
        <v>1945</v>
      </c>
      <c r="T162" t="str">
        <f>" 満足層（N = "&amp;TEXT(SUM(S160,S162),"#,###")&amp;" : n = "&amp;TEXT(SUM($B$160,$B$162),"#,###")&amp;"）"</f>
        <v xml:space="preserve"> 満足層（N = 2,069 : n = 777）</v>
      </c>
    </row>
    <row r="163" spans="1:20" x14ac:dyDescent="0.2">
      <c r="A163" s="273"/>
      <c r="B163" s="18">
        <v>100</v>
      </c>
      <c r="C163" s="18">
        <v>71.900000000000006</v>
      </c>
      <c r="D163" s="185">
        <v>41</v>
      </c>
      <c r="E163" s="185">
        <v>10.1</v>
      </c>
      <c r="F163" s="185">
        <v>0.7</v>
      </c>
      <c r="G163" s="185">
        <v>12.5</v>
      </c>
      <c r="H163" s="185">
        <v>22</v>
      </c>
      <c r="I163" s="185">
        <v>4.8</v>
      </c>
      <c r="J163" s="185">
        <v>16.100000000000001</v>
      </c>
      <c r="K163" s="185">
        <v>12</v>
      </c>
      <c r="L163" s="185">
        <v>11.6</v>
      </c>
      <c r="M163" s="185">
        <v>12.3</v>
      </c>
      <c r="N163" s="185">
        <v>10.7</v>
      </c>
      <c r="O163" s="185">
        <v>39.4</v>
      </c>
      <c r="P163" s="185">
        <v>0.7</v>
      </c>
      <c r="Q163" s="185">
        <v>1.1000000000000001</v>
      </c>
      <c r="R163" s="186">
        <v>1</v>
      </c>
    </row>
    <row r="164" spans="1:20" ht="13.5" customHeight="1" x14ac:dyDescent="0.2">
      <c r="A164" s="270" t="str">
        <f>'問3M（表）'!A164:A165</f>
        <v>まだまだ不満だ(n = 673 )</v>
      </c>
      <c r="B164" s="32">
        <v>673</v>
      </c>
      <c r="C164" s="29">
        <v>407</v>
      </c>
      <c r="D164" s="30">
        <v>421</v>
      </c>
      <c r="E164" s="30">
        <v>43</v>
      </c>
      <c r="F164" s="30">
        <v>11</v>
      </c>
      <c r="G164" s="30">
        <v>116</v>
      </c>
      <c r="H164" s="30">
        <v>92</v>
      </c>
      <c r="I164" s="30">
        <v>15</v>
      </c>
      <c r="J164" s="30">
        <v>93</v>
      </c>
      <c r="K164" s="30">
        <v>87</v>
      </c>
      <c r="L164" s="30">
        <v>103</v>
      </c>
      <c r="M164" s="30">
        <v>94</v>
      </c>
      <c r="N164" s="30">
        <v>105</v>
      </c>
      <c r="O164" s="30">
        <v>288</v>
      </c>
      <c r="P164" s="30">
        <v>7</v>
      </c>
      <c r="Q164" s="30">
        <v>1</v>
      </c>
      <c r="R164" s="31">
        <v>7</v>
      </c>
      <c r="S164" s="92">
        <f>SUM(C164:R164)</f>
        <v>1890</v>
      </c>
      <c r="T164" s="201"/>
    </row>
    <row r="165" spans="1:20" x14ac:dyDescent="0.2">
      <c r="A165" s="271"/>
      <c r="B165" s="18">
        <v>100</v>
      </c>
      <c r="C165" s="18">
        <v>60.5</v>
      </c>
      <c r="D165" s="185">
        <v>62.6</v>
      </c>
      <c r="E165" s="185">
        <v>6.4</v>
      </c>
      <c r="F165" s="185">
        <v>1.6</v>
      </c>
      <c r="G165" s="185">
        <v>17.2</v>
      </c>
      <c r="H165" s="185">
        <v>13.7</v>
      </c>
      <c r="I165" s="185">
        <v>2.2000000000000002</v>
      </c>
      <c r="J165" s="185">
        <v>13.8</v>
      </c>
      <c r="K165" s="185">
        <v>12.9</v>
      </c>
      <c r="L165" s="185">
        <v>15.3</v>
      </c>
      <c r="M165" s="185">
        <v>14</v>
      </c>
      <c r="N165" s="185">
        <v>15.6</v>
      </c>
      <c r="O165" s="185">
        <v>42.8</v>
      </c>
      <c r="P165" s="185">
        <v>1</v>
      </c>
      <c r="Q165" s="185">
        <v>0.1</v>
      </c>
      <c r="R165" s="186">
        <v>1</v>
      </c>
    </row>
    <row r="166" spans="1:20" ht="13.5" customHeight="1" x14ac:dyDescent="0.2">
      <c r="A166" s="270" t="str">
        <f>'問3M（表）'!A166:A167</f>
        <v>きわめて不満だ(n = 183 )</v>
      </c>
      <c r="B166" s="32">
        <v>183</v>
      </c>
      <c r="C166" s="29">
        <v>87</v>
      </c>
      <c r="D166" s="30">
        <v>108</v>
      </c>
      <c r="E166" s="30">
        <v>4</v>
      </c>
      <c r="F166" s="30">
        <v>1</v>
      </c>
      <c r="G166" s="30">
        <v>29</v>
      </c>
      <c r="H166" s="30">
        <v>30</v>
      </c>
      <c r="I166" s="30">
        <v>5</v>
      </c>
      <c r="J166" s="30">
        <v>17</v>
      </c>
      <c r="K166" s="30">
        <v>35</v>
      </c>
      <c r="L166" s="30">
        <v>28</v>
      </c>
      <c r="M166" s="30">
        <v>27</v>
      </c>
      <c r="N166" s="30">
        <v>36</v>
      </c>
      <c r="O166" s="30">
        <v>77</v>
      </c>
      <c r="P166" s="30">
        <v>4</v>
      </c>
      <c r="Q166" s="30">
        <v>3</v>
      </c>
      <c r="R166" s="31">
        <v>6</v>
      </c>
      <c r="S166" s="92">
        <f>SUM(C166:R166)</f>
        <v>497</v>
      </c>
      <c r="T166" t="str">
        <f>" 不満層（N = "&amp;TEXT(SUM(S164,S166),"#,###")&amp;" : n = "&amp;TEXT(SUM($B$164,$B$166),"#,###")&amp;"）"</f>
        <v xml:space="preserve"> 不満層（N = 2,387 : n = 856）</v>
      </c>
    </row>
    <row r="167" spans="1:20" x14ac:dyDescent="0.2">
      <c r="A167" s="271"/>
      <c r="B167" s="18">
        <v>100</v>
      </c>
      <c r="C167" s="18">
        <v>47.5</v>
      </c>
      <c r="D167" s="185">
        <v>59</v>
      </c>
      <c r="E167" s="185">
        <v>2.2000000000000002</v>
      </c>
      <c r="F167" s="185">
        <v>0.5</v>
      </c>
      <c r="G167" s="185">
        <v>15.8</v>
      </c>
      <c r="H167" s="185">
        <v>16.399999999999999</v>
      </c>
      <c r="I167" s="185">
        <v>2.7</v>
      </c>
      <c r="J167" s="185">
        <v>9.3000000000000007</v>
      </c>
      <c r="K167" s="185">
        <v>19.100000000000001</v>
      </c>
      <c r="L167" s="185">
        <v>15.3</v>
      </c>
      <c r="M167" s="185">
        <v>14.8</v>
      </c>
      <c r="N167" s="185">
        <v>19.7</v>
      </c>
      <c r="O167" s="185">
        <v>42.1</v>
      </c>
      <c r="P167" s="185">
        <v>2.2000000000000002</v>
      </c>
      <c r="Q167" s="185">
        <v>1.6</v>
      </c>
      <c r="R167" s="186">
        <v>3.3</v>
      </c>
    </row>
    <row r="168" spans="1:20" ht="13.5" customHeight="1" x14ac:dyDescent="0.2">
      <c r="A168" s="270" t="str">
        <f>'問3M（表）'!A168:A169</f>
        <v>わからない(n = 45 )</v>
      </c>
      <c r="B168" s="32">
        <v>45</v>
      </c>
      <c r="C168" s="29">
        <v>25</v>
      </c>
      <c r="D168" s="30">
        <v>17</v>
      </c>
      <c r="E168" s="30">
        <v>2</v>
      </c>
      <c r="F168" s="30">
        <v>0</v>
      </c>
      <c r="G168" s="30">
        <v>5</v>
      </c>
      <c r="H168" s="30">
        <v>3</v>
      </c>
      <c r="I168" s="30">
        <v>0</v>
      </c>
      <c r="J168" s="30">
        <v>1</v>
      </c>
      <c r="K168" s="30">
        <v>7</v>
      </c>
      <c r="L168" s="30">
        <v>1</v>
      </c>
      <c r="M168" s="30">
        <v>8</v>
      </c>
      <c r="N168" s="30">
        <v>7</v>
      </c>
      <c r="O168" s="30">
        <v>22</v>
      </c>
      <c r="P168" s="30">
        <v>0</v>
      </c>
      <c r="Q168" s="30">
        <v>3</v>
      </c>
      <c r="R168" s="31">
        <v>2</v>
      </c>
      <c r="S168" s="92">
        <f>SUM(C168:R168)</f>
        <v>103</v>
      </c>
    </row>
    <row r="169" spans="1:20" x14ac:dyDescent="0.2">
      <c r="A169" s="271"/>
      <c r="B169" s="18">
        <v>100</v>
      </c>
      <c r="C169" s="18">
        <v>55.6</v>
      </c>
      <c r="D169" s="185">
        <v>37.799999999999997</v>
      </c>
      <c r="E169" s="185">
        <v>4.4000000000000004</v>
      </c>
      <c r="F169" s="185">
        <v>0</v>
      </c>
      <c r="G169" s="185">
        <v>11.1</v>
      </c>
      <c r="H169" s="185">
        <v>6.7</v>
      </c>
      <c r="I169" s="185">
        <v>0</v>
      </c>
      <c r="J169" s="185">
        <v>2.2000000000000002</v>
      </c>
      <c r="K169" s="185">
        <v>15.6</v>
      </c>
      <c r="L169" s="185">
        <v>2.2000000000000002</v>
      </c>
      <c r="M169" s="185">
        <v>17.8</v>
      </c>
      <c r="N169" s="185">
        <v>15.6</v>
      </c>
      <c r="O169" s="185">
        <v>48.9</v>
      </c>
      <c r="P169" s="185">
        <v>0</v>
      </c>
      <c r="Q169" s="185">
        <v>6.7</v>
      </c>
      <c r="R169" s="186">
        <v>4.4000000000000004</v>
      </c>
    </row>
    <row r="170" spans="1:20" s="171" customFormat="1" x14ac:dyDescent="0.2">
      <c r="A170" s="172"/>
      <c r="B170" s="170"/>
      <c r="C170" s="160">
        <f>_xlfn.RANK.EQ(C159,$C$159:$O$159,0)</f>
        <v>1</v>
      </c>
      <c r="D170" s="160">
        <f t="shared" ref="D170:O170" si="186">_xlfn.RANK.EQ(D159,$C$159:$O$159,0)</f>
        <v>2</v>
      </c>
      <c r="E170" s="160">
        <f t="shared" si="186"/>
        <v>11</v>
      </c>
      <c r="F170" s="160">
        <f t="shared" si="186"/>
        <v>13</v>
      </c>
      <c r="G170" s="160">
        <f t="shared" si="186"/>
        <v>5</v>
      </c>
      <c r="H170" s="160">
        <f t="shared" si="186"/>
        <v>4</v>
      </c>
      <c r="I170" s="160">
        <f t="shared" si="186"/>
        <v>12</v>
      </c>
      <c r="J170" s="160">
        <f t="shared" si="186"/>
        <v>6</v>
      </c>
      <c r="K170" s="160">
        <f t="shared" si="186"/>
        <v>10</v>
      </c>
      <c r="L170" s="160">
        <f t="shared" si="186"/>
        <v>8</v>
      </c>
      <c r="M170" s="160">
        <f t="shared" si="186"/>
        <v>9</v>
      </c>
      <c r="N170" s="160">
        <f t="shared" si="186"/>
        <v>7</v>
      </c>
      <c r="O170" s="160">
        <f t="shared" si="186"/>
        <v>3</v>
      </c>
      <c r="P170" s="160">
        <f t="shared" ref="P170" si="187">_xlfn.RANK.EQ(P159,$C$159:$R$159,0)</f>
        <v>14</v>
      </c>
      <c r="Q170" s="160">
        <f>_xlfn.RANK.EQ(Q159,$C$159:$R$159,0)</f>
        <v>14</v>
      </c>
      <c r="R170" s="160">
        <f>_xlfn.RANK.EQ(R159,$C$159:$R$159,0)</f>
        <v>13</v>
      </c>
      <c r="S170" s="173"/>
    </row>
    <row r="171" spans="1:20" x14ac:dyDescent="0.2">
      <c r="A171" s="24" t="s">
        <v>2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92"/>
    </row>
    <row r="172" spans="1:20" ht="13.5" customHeight="1" x14ac:dyDescent="0.2">
      <c r="A172" s="6" t="s">
        <v>4</v>
      </c>
      <c r="B172" s="4"/>
      <c r="C172" s="25">
        <v>1</v>
      </c>
      <c r="D172" s="25">
        <v>2</v>
      </c>
      <c r="E172" s="25">
        <v>3</v>
      </c>
      <c r="F172" s="25">
        <v>4</v>
      </c>
      <c r="G172" s="25">
        <v>5</v>
      </c>
      <c r="H172" s="25">
        <v>6</v>
      </c>
      <c r="I172" s="25">
        <v>7</v>
      </c>
      <c r="J172" s="25">
        <v>8</v>
      </c>
      <c r="K172" s="25">
        <v>9</v>
      </c>
      <c r="L172" s="25">
        <v>10</v>
      </c>
      <c r="M172" s="25">
        <v>11</v>
      </c>
      <c r="N172" s="25">
        <v>12</v>
      </c>
      <c r="O172" s="25">
        <v>13</v>
      </c>
      <c r="P172" s="25">
        <v>14</v>
      </c>
      <c r="Q172" s="25">
        <v>15</v>
      </c>
      <c r="R172" s="25">
        <v>16</v>
      </c>
    </row>
    <row r="173" spans="1:20" ht="33.75" customHeight="1" x14ac:dyDescent="0.2">
      <c r="A173" s="11" t="s">
        <v>63</v>
      </c>
      <c r="B173" s="47" t="s">
        <v>156</v>
      </c>
      <c r="C173" s="48" t="s">
        <v>202</v>
      </c>
      <c r="D173" s="49" t="s">
        <v>203</v>
      </c>
      <c r="E173" s="49" t="s">
        <v>74</v>
      </c>
      <c r="F173" s="49" t="s">
        <v>204</v>
      </c>
      <c r="G173" s="49" t="s">
        <v>120</v>
      </c>
      <c r="H173" s="49" t="s">
        <v>70</v>
      </c>
      <c r="I173" s="49" t="s">
        <v>206</v>
      </c>
      <c r="J173" s="49" t="s">
        <v>52</v>
      </c>
      <c r="K173" s="49" t="s">
        <v>73</v>
      </c>
      <c r="L173" s="49" t="s">
        <v>71</v>
      </c>
      <c r="M173" s="49" t="s">
        <v>207</v>
      </c>
      <c r="N173" s="49" t="s">
        <v>208</v>
      </c>
      <c r="O173" s="49" t="s">
        <v>209</v>
      </c>
      <c r="P173" s="49" t="s">
        <v>57</v>
      </c>
      <c r="Q173" s="49" t="s">
        <v>75</v>
      </c>
      <c r="R173" s="51" t="s">
        <v>174</v>
      </c>
      <c r="S173" s="92"/>
    </row>
    <row r="174" spans="1:20" ht="13.5" customHeight="1" x14ac:dyDescent="0.2">
      <c r="A174" s="270" t="str">
        <f>A158</f>
        <v>全体（n = 1,699 ）　</v>
      </c>
      <c r="B174" s="101">
        <f>B158</f>
        <v>1699</v>
      </c>
      <c r="C174" s="109">
        <v>1082</v>
      </c>
      <c r="D174" s="110">
        <v>863</v>
      </c>
      <c r="E174" s="110">
        <v>696</v>
      </c>
      <c r="F174" s="110">
        <v>299</v>
      </c>
      <c r="G174" s="110">
        <v>256</v>
      </c>
      <c r="H174" s="110">
        <v>237</v>
      </c>
      <c r="I174" s="111">
        <v>230</v>
      </c>
      <c r="J174" s="110">
        <v>224</v>
      </c>
      <c r="K174" s="110">
        <v>222</v>
      </c>
      <c r="L174" s="110">
        <v>221</v>
      </c>
      <c r="M174" s="110">
        <v>137</v>
      </c>
      <c r="N174" s="111">
        <v>58</v>
      </c>
      <c r="O174" s="111">
        <v>18</v>
      </c>
      <c r="P174" s="111">
        <v>18</v>
      </c>
      <c r="Q174" s="111">
        <v>18</v>
      </c>
      <c r="R174" s="112">
        <v>24</v>
      </c>
    </row>
    <row r="175" spans="1:20" x14ac:dyDescent="0.2">
      <c r="A175" s="271"/>
      <c r="B175" s="102">
        <f>B159</f>
        <v>100</v>
      </c>
      <c r="C175" s="113">
        <v>63.7</v>
      </c>
      <c r="D175" s="114">
        <v>50.8</v>
      </c>
      <c r="E175" s="114">
        <v>41</v>
      </c>
      <c r="F175" s="114">
        <v>17.600000000000001</v>
      </c>
      <c r="G175" s="114">
        <v>15.1</v>
      </c>
      <c r="H175" s="114">
        <v>13.9</v>
      </c>
      <c r="I175" s="115">
        <v>13.5</v>
      </c>
      <c r="J175" s="114">
        <v>13.2</v>
      </c>
      <c r="K175" s="114">
        <v>13.1</v>
      </c>
      <c r="L175" s="114">
        <v>13</v>
      </c>
      <c r="M175" s="114">
        <v>8.1</v>
      </c>
      <c r="N175" s="115">
        <v>3.4</v>
      </c>
      <c r="O175" s="115">
        <v>1.1000000000000001</v>
      </c>
      <c r="P175" s="115">
        <v>1.1000000000000001</v>
      </c>
      <c r="Q175" s="115">
        <v>1.1000000000000001</v>
      </c>
      <c r="R175" s="116">
        <v>1.4</v>
      </c>
      <c r="S175" s="92"/>
    </row>
    <row r="176" spans="1:20" ht="13.5" customHeight="1" x14ac:dyDescent="0.2">
      <c r="A176" s="272" t="str">
        <f>A160</f>
        <v>十分満足している(n = 51 )</v>
      </c>
      <c r="B176" s="101">
        <f t="shared" ref="B176:B185" si="188">B160</f>
        <v>51</v>
      </c>
      <c r="C176" s="117">
        <v>30</v>
      </c>
      <c r="D176" s="118">
        <v>11</v>
      </c>
      <c r="E176" s="118">
        <v>17</v>
      </c>
      <c r="F176" s="118">
        <v>12</v>
      </c>
      <c r="G176" s="118">
        <v>11</v>
      </c>
      <c r="H176" s="118">
        <v>7</v>
      </c>
      <c r="I176" s="128">
        <v>3</v>
      </c>
      <c r="J176" s="118">
        <v>8</v>
      </c>
      <c r="K176" s="118">
        <v>3</v>
      </c>
      <c r="L176" s="118">
        <v>3</v>
      </c>
      <c r="M176" s="118">
        <v>13</v>
      </c>
      <c r="N176" s="118">
        <v>3</v>
      </c>
      <c r="O176" s="128">
        <v>1</v>
      </c>
      <c r="P176" s="128">
        <v>0</v>
      </c>
      <c r="Q176" s="128">
        <v>2</v>
      </c>
      <c r="R176" s="119">
        <v>0</v>
      </c>
    </row>
    <row r="177" spans="1:35" x14ac:dyDescent="0.2">
      <c r="A177" s="273"/>
      <c r="B177" s="102">
        <f t="shared" si="188"/>
        <v>100</v>
      </c>
      <c r="C177" s="113">
        <v>58.8</v>
      </c>
      <c r="D177" s="114">
        <v>21.6</v>
      </c>
      <c r="E177" s="114">
        <v>33.299999999999997</v>
      </c>
      <c r="F177" s="114">
        <v>23.5</v>
      </c>
      <c r="G177" s="114">
        <v>21.6</v>
      </c>
      <c r="H177" s="114">
        <v>13.7</v>
      </c>
      <c r="I177" s="115">
        <v>5.9</v>
      </c>
      <c r="J177" s="114">
        <v>15.7</v>
      </c>
      <c r="K177" s="114">
        <v>5.9</v>
      </c>
      <c r="L177" s="114">
        <v>5.9</v>
      </c>
      <c r="M177" s="114">
        <v>25.5</v>
      </c>
      <c r="N177" s="114">
        <v>5.9</v>
      </c>
      <c r="O177" s="115">
        <v>2</v>
      </c>
      <c r="P177" s="115">
        <v>0</v>
      </c>
      <c r="Q177" s="115">
        <v>3.9</v>
      </c>
      <c r="R177" s="116">
        <v>0</v>
      </c>
      <c r="S177" s="92"/>
    </row>
    <row r="178" spans="1:35" ht="13.5" customHeight="1" x14ac:dyDescent="0.2">
      <c r="A178" s="272" t="str">
        <f>A162</f>
        <v>おおむね満足している(n = 726 )</v>
      </c>
      <c r="B178" s="101">
        <f t="shared" si="188"/>
        <v>726</v>
      </c>
      <c r="C178" s="117">
        <v>522</v>
      </c>
      <c r="D178" s="118">
        <v>298</v>
      </c>
      <c r="E178" s="118">
        <v>286</v>
      </c>
      <c r="F178" s="118">
        <v>160</v>
      </c>
      <c r="G178" s="118">
        <v>91</v>
      </c>
      <c r="H178" s="118">
        <v>117</v>
      </c>
      <c r="I178" s="128">
        <v>78</v>
      </c>
      <c r="J178" s="118">
        <v>84</v>
      </c>
      <c r="K178" s="118">
        <v>89</v>
      </c>
      <c r="L178" s="118">
        <v>87</v>
      </c>
      <c r="M178" s="118">
        <v>73</v>
      </c>
      <c r="N178" s="118">
        <v>35</v>
      </c>
      <c r="O178" s="128">
        <v>5</v>
      </c>
      <c r="P178" s="128">
        <v>5</v>
      </c>
      <c r="Q178" s="128">
        <v>8</v>
      </c>
      <c r="R178" s="119">
        <v>7</v>
      </c>
    </row>
    <row r="179" spans="1:35" x14ac:dyDescent="0.2">
      <c r="A179" s="273"/>
      <c r="B179" s="102">
        <f t="shared" si="188"/>
        <v>100</v>
      </c>
      <c r="C179" s="113">
        <v>71.900000000000006</v>
      </c>
      <c r="D179" s="114">
        <v>41</v>
      </c>
      <c r="E179" s="114">
        <v>39.4</v>
      </c>
      <c r="F179" s="114">
        <v>22</v>
      </c>
      <c r="G179" s="114">
        <v>12.5</v>
      </c>
      <c r="H179" s="114">
        <v>16.100000000000001</v>
      </c>
      <c r="I179" s="115">
        <v>10.7</v>
      </c>
      <c r="J179" s="114">
        <v>11.6</v>
      </c>
      <c r="K179" s="114">
        <v>12.3</v>
      </c>
      <c r="L179" s="114">
        <v>12</v>
      </c>
      <c r="M179" s="114">
        <v>10.1</v>
      </c>
      <c r="N179" s="114">
        <v>4.8</v>
      </c>
      <c r="O179" s="115">
        <v>0.7</v>
      </c>
      <c r="P179" s="115">
        <v>0.7</v>
      </c>
      <c r="Q179" s="115">
        <v>1.1000000000000001</v>
      </c>
      <c r="R179" s="116">
        <v>1</v>
      </c>
    </row>
    <row r="180" spans="1:35" ht="13.5" customHeight="1" x14ac:dyDescent="0.2">
      <c r="A180" s="270" t="str">
        <f>A164</f>
        <v>まだまだ不満だ(n = 673 )</v>
      </c>
      <c r="B180" s="101">
        <f t="shared" si="188"/>
        <v>673</v>
      </c>
      <c r="C180" s="117">
        <v>407</v>
      </c>
      <c r="D180" s="118">
        <v>421</v>
      </c>
      <c r="E180" s="118">
        <v>288</v>
      </c>
      <c r="F180" s="118">
        <v>92</v>
      </c>
      <c r="G180" s="118">
        <v>116</v>
      </c>
      <c r="H180" s="118">
        <v>93</v>
      </c>
      <c r="I180" s="128">
        <v>105</v>
      </c>
      <c r="J180" s="118">
        <v>103</v>
      </c>
      <c r="K180" s="118">
        <v>94</v>
      </c>
      <c r="L180" s="118">
        <v>87</v>
      </c>
      <c r="M180" s="118">
        <v>43</v>
      </c>
      <c r="N180" s="118">
        <v>15</v>
      </c>
      <c r="O180" s="128">
        <v>11</v>
      </c>
      <c r="P180" s="128">
        <v>7</v>
      </c>
      <c r="Q180" s="128">
        <v>1</v>
      </c>
      <c r="R180" s="119">
        <v>7</v>
      </c>
    </row>
    <row r="181" spans="1:35" x14ac:dyDescent="0.2">
      <c r="A181" s="271"/>
      <c r="B181" s="102">
        <f t="shared" si="188"/>
        <v>100</v>
      </c>
      <c r="C181" s="113">
        <v>60.5</v>
      </c>
      <c r="D181" s="114">
        <v>62.6</v>
      </c>
      <c r="E181" s="114">
        <v>42.8</v>
      </c>
      <c r="F181" s="114">
        <v>13.7</v>
      </c>
      <c r="G181" s="114">
        <v>17.2</v>
      </c>
      <c r="H181" s="114">
        <v>13.8</v>
      </c>
      <c r="I181" s="115">
        <v>15.6</v>
      </c>
      <c r="J181" s="114">
        <v>15.3</v>
      </c>
      <c r="K181" s="114">
        <v>14</v>
      </c>
      <c r="L181" s="114">
        <v>12.9</v>
      </c>
      <c r="M181" s="114">
        <v>6.4</v>
      </c>
      <c r="N181" s="114">
        <v>2.2000000000000002</v>
      </c>
      <c r="O181" s="115">
        <v>1.6</v>
      </c>
      <c r="P181" s="115">
        <v>1</v>
      </c>
      <c r="Q181" s="115">
        <v>0.1</v>
      </c>
      <c r="R181" s="116">
        <v>1</v>
      </c>
    </row>
    <row r="182" spans="1:35" ht="13.5" customHeight="1" x14ac:dyDescent="0.2">
      <c r="A182" s="270" t="str">
        <f>A166</f>
        <v>きわめて不満だ(n = 183 )</v>
      </c>
      <c r="B182" s="101">
        <f t="shared" si="188"/>
        <v>183</v>
      </c>
      <c r="C182" s="117">
        <v>87</v>
      </c>
      <c r="D182" s="118">
        <v>108</v>
      </c>
      <c r="E182" s="118">
        <v>77</v>
      </c>
      <c r="F182" s="118">
        <v>30</v>
      </c>
      <c r="G182" s="118">
        <v>29</v>
      </c>
      <c r="H182" s="118">
        <v>17</v>
      </c>
      <c r="I182" s="128">
        <v>36</v>
      </c>
      <c r="J182" s="118">
        <v>28</v>
      </c>
      <c r="K182" s="118">
        <v>27</v>
      </c>
      <c r="L182" s="118">
        <v>35</v>
      </c>
      <c r="M182" s="118">
        <v>4</v>
      </c>
      <c r="N182" s="118">
        <v>5</v>
      </c>
      <c r="O182" s="128">
        <v>1</v>
      </c>
      <c r="P182" s="128">
        <v>4</v>
      </c>
      <c r="Q182" s="128">
        <v>3</v>
      </c>
      <c r="R182" s="119">
        <v>6</v>
      </c>
    </row>
    <row r="183" spans="1:35" x14ac:dyDescent="0.2">
      <c r="A183" s="271"/>
      <c r="B183" s="102">
        <f t="shared" si="188"/>
        <v>100</v>
      </c>
      <c r="C183" s="113">
        <v>47.5</v>
      </c>
      <c r="D183" s="114">
        <v>59</v>
      </c>
      <c r="E183" s="114">
        <v>42.1</v>
      </c>
      <c r="F183" s="114">
        <v>16.399999999999999</v>
      </c>
      <c r="G183" s="114">
        <v>15.8</v>
      </c>
      <c r="H183" s="114">
        <v>9.3000000000000007</v>
      </c>
      <c r="I183" s="115">
        <v>19.7</v>
      </c>
      <c r="J183" s="114">
        <v>15.3</v>
      </c>
      <c r="K183" s="114">
        <v>14.8</v>
      </c>
      <c r="L183" s="114">
        <v>19.100000000000001</v>
      </c>
      <c r="M183" s="114">
        <v>2.2000000000000002</v>
      </c>
      <c r="N183" s="114">
        <v>2.7</v>
      </c>
      <c r="O183" s="115">
        <v>0.5</v>
      </c>
      <c r="P183" s="115">
        <v>2.2000000000000002</v>
      </c>
      <c r="Q183" s="115">
        <v>1.6</v>
      </c>
      <c r="R183" s="116">
        <v>3.3</v>
      </c>
    </row>
    <row r="184" spans="1:35" x14ac:dyDescent="0.2">
      <c r="A184" s="270" t="str">
        <f>A168</f>
        <v>わからない(n = 45 )</v>
      </c>
      <c r="B184" s="101">
        <f t="shared" si="188"/>
        <v>45</v>
      </c>
      <c r="C184" s="117">
        <v>25</v>
      </c>
      <c r="D184" s="118">
        <v>17</v>
      </c>
      <c r="E184" s="118">
        <v>22</v>
      </c>
      <c r="F184" s="118">
        <v>3</v>
      </c>
      <c r="G184" s="118">
        <v>5</v>
      </c>
      <c r="H184" s="118">
        <v>1</v>
      </c>
      <c r="I184" s="128">
        <v>7</v>
      </c>
      <c r="J184" s="118">
        <v>1</v>
      </c>
      <c r="K184" s="118">
        <v>8</v>
      </c>
      <c r="L184" s="118">
        <v>7</v>
      </c>
      <c r="M184" s="118">
        <v>2</v>
      </c>
      <c r="N184" s="118">
        <v>0</v>
      </c>
      <c r="O184" s="128">
        <v>0</v>
      </c>
      <c r="P184" s="128">
        <v>0</v>
      </c>
      <c r="Q184" s="128">
        <v>3</v>
      </c>
      <c r="R184" s="119">
        <v>2</v>
      </c>
    </row>
    <row r="185" spans="1:35" x14ac:dyDescent="0.2">
      <c r="A185" s="271"/>
      <c r="B185" s="102">
        <f t="shared" si="188"/>
        <v>100</v>
      </c>
      <c r="C185" s="113">
        <v>55.6</v>
      </c>
      <c r="D185" s="114">
        <v>37.799999999999997</v>
      </c>
      <c r="E185" s="114">
        <v>48.9</v>
      </c>
      <c r="F185" s="114">
        <v>6.7</v>
      </c>
      <c r="G185" s="114">
        <v>11.1</v>
      </c>
      <c r="H185" s="114">
        <v>2.2000000000000002</v>
      </c>
      <c r="I185" s="115">
        <v>15.6</v>
      </c>
      <c r="J185" s="114">
        <v>2.2000000000000002</v>
      </c>
      <c r="K185" s="114">
        <v>17.8</v>
      </c>
      <c r="L185" s="114">
        <v>15.6</v>
      </c>
      <c r="M185" s="114">
        <v>4.4000000000000004</v>
      </c>
      <c r="N185" s="114">
        <v>0</v>
      </c>
      <c r="O185" s="115">
        <v>0</v>
      </c>
      <c r="P185" s="115">
        <v>0</v>
      </c>
      <c r="Q185" s="115">
        <v>6.7</v>
      </c>
      <c r="R185" s="116">
        <v>4.4000000000000004</v>
      </c>
    </row>
    <row r="187" spans="1:35" ht="13.5" customHeight="1" x14ac:dyDescent="0.2">
      <c r="A187" s="40" t="s">
        <v>108</v>
      </c>
      <c r="B187" s="1" t="str">
        <f>B156</f>
        <v>今後のくらしの中で重視していきたいこと</v>
      </c>
      <c r="C187" s="7"/>
      <c r="D187" s="5"/>
      <c r="E187" s="5"/>
      <c r="F187" s="8"/>
      <c r="G187" s="7"/>
      <c r="H187" s="8"/>
      <c r="I187" s="7"/>
      <c r="J187" s="7"/>
      <c r="K187" s="7"/>
      <c r="L187" s="7"/>
      <c r="M187" s="7"/>
      <c r="N187" s="7"/>
      <c r="O187" s="7"/>
      <c r="P187" s="7"/>
      <c r="Q187" s="7"/>
      <c r="R187" s="7"/>
      <c r="T187" s="38"/>
      <c r="U187" s="25">
        <v>1</v>
      </c>
      <c r="V187" s="25">
        <v>2</v>
      </c>
      <c r="W187" s="25">
        <v>3</v>
      </c>
      <c r="X187" s="25">
        <v>4</v>
      </c>
      <c r="Y187" s="25">
        <v>5</v>
      </c>
      <c r="Z187" s="25">
        <v>6</v>
      </c>
      <c r="AA187" s="25">
        <v>7</v>
      </c>
      <c r="AB187" s="25">
        <v>8</v>
      </c>
      <c r="AC187" s="25">
        <v>9</v>
      </c>
      <c r="AD187" s="25">
        <v>10</v>
      </c>
      <c r="AE187" s="25">
        <v>11</v>
      </c>
      <c r="AF187" s="25">
        <v>12</v>
      </c>
      <c r="AG187" s="25">
        <v>13</v>
      </c>
      <c r="AH187" s="25">
        <v>14</v>
      </c>
      <c r="AI187" s="25">
        <v>15</v>
      </c>
    </row>
    <row r="188" spans="1:35" ht="33.75" customHeight="1" x14ac:dyDescent="0.2">
      <c r="A188" s="11" t="str">
        <f>A173</f>
        <v>【くらしの満足度別】</v>
      </c>
      <c r="B188" s="47" t="str">
        <f>B173</f>
        <v>調査数</v>
      </c>
      <c r="C188" s="48" t="str">
        <f>C173</f>
        <v>健康・体力づくり</v>
      </c>
      <c r="D188" s="49" t="str">
        <f t="shared" ref="D188:Q188" si="189">D173</f>
        <v>家計の安定・充実</v>
      </c>
      <c r="E188" s="49" t="str">
        <f t="shared" si="189"/>
        <v>老後の生活への準備</v>
      </c>
      <c r="F188" s="49" t="str">
        <f t="shared" si="189"/>
        <v>趣味・レジャー</v>
      </c>
      <c r="G188" s="49" t="str">
        <f t="shared" si="189"/>
        <v>仕事（家業・学業を含む）</v>
      </c>
      <c r="H188" s="49" t="str">
        <f t="shared" si="189"/>
        <v>家族との団らん</v>
      </c>
      <c r="I188" s="49" t="str">
        <f t="shared" si="189"/>
        <v>住まいの改善・充実</v>
      </c>
      <c r="J188" s="49" t="str">
        <f t="shared" si="189"/>
        <v>子育て・子どもの教育</v>
      </c>
      <c r="K188" s="49" t="str">
        <f t="shared" si="189"/>
        <v>衣・食生活の充実</v>
      </c>
      <c r="L188" s="49" t="str">
        <f t="shared" si="189"/>
        <v>家族の介護</v>
      </c>
      <c r="M188" s="49" t="str">
        <f t="shared" si="189"/>
        <v>知識や教養の向上</v>
      </c>
      <c r="N188" s="50" t="str">
        <f t="shared" si="189"/>
        <v>ボランティアや地域活動</v>
      </c>
      <c r="O188" s="50" t="str">
        <f t="shared" si="189"/>
        <v>社会的地位の向上</v>
      </c>
      <c r="P188" s="50" t="str">
        <f t="shared" si="189"/>
        <v>その他</v>
      </c>
      <c r="Q188" s="50" t="str">
        <f t="shared" si="189"/>
        <v>特にない</v>
      </c>
      <c r="R188" s="51" t="str">
        <f t="shared" ref="R188" si="190">R173</f>
        <v>無回答</v>
      </c>
      <c r="S188" s="37" t="s">
        <v>32</v>
      </c>
      <c r="T188" s="10" t="str">
        <f>A188</f>
        <v>【くらしの満足度別】</v>
      </c>
      <c r="U188" s="48" t="str">
        <f>C188</f>
        <v>健康・体力づくり</v>
      </c>
      <c r="V188" s="49" t="str">
        <f t="shared" ref="V188" si="191">D188</f>
        <v>家計の安定・充実</v>
      </c>
      <c r="W188" s="49" t="str">
        <f t="shared" ref="W188" si="192">E188</f>
        <v>老後の生活への準備</v>
      </c>
      <c r="X188" s="49" t="str">
        <f t="shared" ref="X188" si="193">F188</f>
        <v>趣味・レジャー</v>
      </c>
      <c r="Y188" s="49" t="str">
        <f t="shared" ref="Y188" si="194">G188</f>
        <v>仕事（家業・学業を含む）</v>
      </c>
      <c r="Z188" s="49" t="str">
        <f t="shared" ref="Z188" si="195">H188</f>
        <v>家族との団らん</v>
      </c>
      <c r="AA188" s="49" t="str">
        <f t="shared" ref="AA188" si="196">I188</f>
        <v>住まいの改善・充実</v>
      </c>
      <c r="AB188" s="49" t="str">
        <f t="shared" ref="AB188" si="197">J188</f>
        <v>子育て・子どもの教育</v>
      </c>
      <c r="AC188" s="49" t="str">
        <f t="shared" ref="AC188" si="198">K188</f>
        <v>衣・食生活の充実</v>
      </c>
      <c r="AD188" s="49" t="str">
        <f t="shared" ref="AD188" si="199">L188</f>
        <v>家族の介護</v>
      </c>
      <c r="AE188" s="49" t="str">
        <f t="shared" ref="AE188" si="200">M188</f>
        <v>知識や教養の向上</v>
      </c>
      <c r="AF188" s="50" t="str">
        <f t="shared" ref="AF188" si="201">N188</f>
        <v>ボランティアや地域活動</v>
      </c>
      <c r="AG188" s="50" t="str">
        <f t="shared" ref="AG188" si="202">O188</f>
        <v>社会的地位の向上</v>
      </c>
      <c r="AH188" s="50" t="str">
        <f>P188</f>
        <v>その他</v>
      </c>
      <c r="AI188" s="51" t="str">
        <f t="shared" ref="AI188" si="203">Q188</f>
        <v>特にない</v>
      </c>
    </row>
    <row r="189" spans="1:35" x14ac:dyDescent="0.2">
      <c r="A189" s="100" t="str">
        <f>'問3M（表）'!A189</f>
        <v>満足層</v>
      </c>
      <c r="B189" s="131">
        <f>B176+B178</f>
        <v>777</v>
      </c>
      <c r="C189" s="132">
        <f>C176+C178</f>
        <v>552</v>
      </c>
      <c r="D189" s="133">
        <f t="shared" ref="D189:Q189" si="204">D176+D178</f>
        <v>309</v>
      </c>
      <c r="E189" s="133">
        <f t="shared" si="204"/>
        <v>303</v>
      </c>
      <c r="F189" s="133">
        <f t="shared" si="204"/>
        <v>172</v>
      </c>
      <c r="G189" s="133">
        <f t="shared" si="204"/>
        <v>102</v>
      </c>
      <c r="H189" s="133">
        <f t="shared" si="204"/>
        <v>124</v>
      </c>
      <c r="I189" s="133">
        <f t="shared" si="204"/>
        <v>81</v>
      </c>
      <c r="J189" s="133">
        <f t="shared" si="204"/>
        <v>92</v>
      </c>
      <c r="K189" s="133">
        <f t="shared" si="204"/>
        <v>92</v>
      </c>
      <c r="L189" s="133">
        <f t="shared" si="204"/>
        <v>90</v>
      </c>
      <c r="M189" s="133">
        <f t="shared" si="204"/>
        <v>86</v>
      </c>
      <c r="N189" s="133">
        <f t="shared" si="204"/>
        <v>38</v>
      </c>
      <c r="O189" s="134">
        <f t="shared" si="204"/>
        <v>6</v>
      </c>
      <c r="P189" s="134">
        <f t="shared" si="204"/>
        <v>5</v>
      </c>
      <c r="Q189" s="134">
        <f t="shared" si="204"/>
        <v>10</v>
      </c>
      <c r="R189" s="135">
        <f t="shared" ref="R189" si="205">R176+R178</f>
        <v>7</v>
      </c>
      <c r="S189" s="92">
        <f>SUM($C189:R189)</f>
        <v>2069</v>
      </c>
      <c r="T189" s="81" t="str">
        <f>A189</f>
        <v>満足層</v>
      </c>
      <c r="U189" s="72">
        <f>C190</f>
        <v>71.04247104247105</v>
      </c>
      <c r="V189" s="73">
        <f t="shared" ref="V189:AI189" si="206">D190</f>
        <v>39.768339768339764</v>
      </c>
      <c r="W189" s="73">
        <f t="shared" si="206"/>
        <v>38.996138996138995</v>
      </c>
      <c r="X189" s="73">
        <f t="shared" si="206"/>
        <v>22.136422136422137</v>
      </c>
      <c r="Y189" s="73">
        <f t="shared" si="206"/>
        <v>13.127413127413126</v>
      </c>
      <c r="Z189" s="73">
        <f t="shared" si="206"/>
        <v>15.958815958815958</v>
      </c>
      <c r="AA189" s="73">
        <f t="shared" si="206"/>
        <v>10.424710424710424</v>
      </c>
      <c r="AB189" s="73">
        <f t="shared" si="206"/>
        <v>11.840411840411841</v>
      </c>
      <c r="AC189" s="73">
        <f t="shared" si="206"/>
        <v>11.840411840411841</v>
      </c>
      <c r="AD189" s="73">
        <f t="shared" si="206"/>
        <v>11.583011583011583</v>
      </c>
      <c r="AE189" s="73">
        <f t="shared" si="206"/>
        <v>11.068211068211069</v>
      </c>
      <c r="AF189" s="74">
        <f t="shared" si="206"/>
        <v>4.89060489060489</v>
      </c>
      <c r="AG189" s="74">
        <f t="shared" si="206"/>
        <v>0.77220077220077221</v>
      </c>
      <c r="AH189" s="74">
        <f t="shared" si="206"/>
        <v>0.64350064350064351</v>
      </c>
      <c r="AI189" s="75">
        <f t="shared" si="206"/>
        <v>1.287001287001287</v>
      </c>
    </row>
    <row r="190" spans="1:35" x14ac:dyDescent="0.2">
      <c r="A190" s="143" t="str">
        <f>'問3M（表）'!A190</f>
        <v xml:space="preserve">n = 777 </v>
      </c>
      <c r="B190" s="136" t="s">
        <v>171</v>
      </c>
      <c r="C190" s="137">
        <f>C189/$B$189*100</f>
        <v>71.04247104247105</v>
      </c>
      <c r="D190" s="138">
        <f t="shared" ref="D190:Q190" si="207">D189/$B$189*100</f>
        <v>39.768339768339764</v>
      </c>
      <c r="E190" s="138">
        <f t="shared" si="207"/>
        <v>38.996138996138995</v>
      </c>
      <c r="F190" s="138">
        <f t="shared" si="207"/>
        <v>22.136422136422137</v>
      </c>
      <c r="G190" s="138">
        <f t="shared" si="207"/>
        <v>13.127413127413126</v>
      </c>
      <c r="H190" s="138">
        <f t="shared" si="207"/>
        <v>15.958815958815958</v>
      </c>
      <c r="I190" s="138">
        <f t="shared" si="207"/>
        <v>10.424710424710424</v>
      </c>
      <c r="J190" s="138">
        <f t="shared" si="207"/>
        <v>11.840411840411841</v>
      </c>
      <c r="K190" s="138">
        <f t="shared" si="207"/>
        <v>11.840411840411841</v>
      </c>
      <c r="L190" s="138">
        <f t="shared" si="207"/>
        <v>11.583011583011583</v>
      </c>
      <c r="M190" s="138">
        <f t="shared" si="207"/>
        <v>11.068211068211069</v>
      </c>
      <c r="N190" s="138">
        <f t="shared" si="207"/>
        <v>4.89060489060489</v>
      </c>
      <c r="O190" s="139">
        <f t="shared" si="207"/>
        <v>0.77220077220077221</v>
      </c>
      <c r="P190" s="139">
        <f t="shared" si="207"/>
        <v>0.64350064350064351</v>
      </c>
      <c r="Q190" s="139">
        <f t="shared" si="207"/>
        <v>1.287001287001287</v>
      </c>
      <c r="R190" s="140">
        <f t="shared" ref="R190" si="208">R189/$B$189*100</f>
        <v>0.90090090090090091</v>
      </c>
      <c r="S190" s="183"/>
      <c r="T190" s="82" t="str">
        <f>A191</f>
        <v>不満層</v>
      </c>
      <c r="U190" s="66">
        <f>C192</f>
        <v>57.710280373831779</v>
      </c>
      <c r="V190" s="67">
        <f t="shared" ref="V190:AI190" si="209">D192</f>
        <v>61.799065420560751</v>
      </c>
      <c r="W190" s="67">
        <f t="shared" si="209"/>
        <v>42.640186915887853</v>
      </c>
      <c r="X190" s="67">
        <f t="shared" si="209"/>
        <v>14.252336448598129</v>
      </c>
      <c r="Y190" s="67">
        <f t="shared" si="209"/>
        <v>16.9392523364486</v>
      </c>
      <c r="Z190" s="67">
        <f t="shared" si="209"/>
        <v>12.850467289719624</v>
      </c>
      <c r="AA190" s="67">
        <f t="shared" si="209"/>
        <v>16.471962616822431</v>
      </c>
      <c r="AB190" s="67">
        <f t="shared" si="209"/>
        <v>15.303738317757009</v>
      </c>
      <c r="AC190" s="67">
        <f t="shared" si="209"/>
        <v>14.135514018691589</v>
      </c>
      <c r="AD190" s="67">
        <f t="shared" si="209"/>
        <v>14.252336448598129</v>
      </c>
      <c r="AE190" s="67">
        <f t="shared" si="209"/>
        <v>5.490654205607477</v>
      </c>
      <c r="AF190" s="68">
        <f t="shared" si="209"/>
        <v>2.3364485981308412</v>
      </c>
      <c r="AG190" s="68">
        <f t="shared" si="209"/>
        <v>1.4018691588785046</v>
      </c>
      <c r="AH190" s="68">
        <f t="shared" si="209"/>
        <v>1.2850467289719625</v>
      </c>
      <c r="AI190" s="69">
        <f t="shared" si="209"/>
        <v>0.46728971962616817</v>
      </c>
    </row>
    <row r="191" spans="1:35" x14ac:dyDescent="0.2">
      <c r="A191" s="100" t="str">
        <f>'問3M（表）'!A191</f>
        <v>不満層</v>
      </c>
      <c r="B191" s="141">
        <f>B180+B182</f>
        <v>856</v>
      </c>
      <c r="C191" s="117">
        <f>C180+C182</f>
        <v>494</v>
      </c>
      <c r="D191" s="118">
        <f t="shared" ref="D191:Q191" si="210">D180+D182</f>
        <v>529</v>
      </c>
      <c r="E191" s="118">
        <f t="shared" si="210"/>
        <v>365</v>
      </c>
      <c r="F191" s="118">
        <f t="shared" si="210"/>
        <v>122</v>
      </c>
      <c r="G191" s="118">
        <f t="shared" si="210"/>
        <v>145</v>
      </c>
      <c r="H191" s="118">
        <f t="shared" si="210"/>
        <v>110</v>
      </c>
      <c r="I191" s="118">
        <f t="shared" si="210"/>
        <v>141</v>
      </c>
      <c r="J191" s="118">
        <f t="shared" si="210"/>
        <v>131</v>
      </c>
      <c r="K191" s="118">
        <f t="shared" si="210"/>
        <v>121</v>
      </c>
      <c r="L191" s="118">
        <f t="shared" si="210"/>
        <v>122</v>
      </c>
      <c r="M191" s="118">
        <f t="shared" si="210"/>
        <v>47</v>
      </c>
      <c r="N191" s="118">
        <f t="shared" si="210"/>
        <v>20</v>
      </c>
      <c r="O191" s="128">
        <f t="shared" si="210"/>
        <v>12</v>
      </c>
      <c r="P191" s="128">
        <f t="shared" si="210"/>
        <v>11</v>
      </c>
      <c r="Q191" s="128">
        <f t="shared" si="210"/>
        <v>4</v>
      </c>
      <c r="R191" s="119">
        <f t="shared" ref="R191" si="211">R180+R182</f>
        <v>13</v>
      </c>
      <c r="S191" s="92">
        <f>SUM($C191:R191)</f>
        <v>2387</v>
      </c>
    </row>
    <row r="192" spans="1:35" x14ac:dyDescent="0.2">
      <c r="A192" s="143" t="str">
        <f>'問3M（表）'!A192</f>
        <v xml:space="preserve">n = 856 </v>
      </c>
      <c r="B192" s="136" t="s">
        <v>171</v>
      </c>
      <c r="C192" s="137">
        <f>C191/$B$191*100</f>
        <v>57.710280373831779</v>
      </c>
      <c r="D192" s="138">
        <f t="shared" ref="D192:Q192" si="212">D191/$B$191*100</f>
        <v>61.799065420560751</v>
      </c>
      <c r="E192" s="138">
        <f t="shared" si="212"/>
        <v>42.640186915887853</v>
      </c>
      <c r="F192" s="138">
        <f t="shared" si="212"/>
        <v>14.252336448598129</v>
      </c>
      <c r="G192" s="138">
        <f t="shared" si="212"/>
        <v>16.9392523364486</v>
      </c>
      <c r="H192" s="138">
        <f t="shared" si="212"/>
        <v>12.850467289719624</v>
      </c>
      <c r="I192" s="138">
        <f t="shared" si="212"/>
        <v>16.471962616822431</v>
      </c>
      <c r="J192" s="138">
        <f t="shared" si="212"/>
        <v>15.303738317757009</v>
      </c>
      <c r="K192" s="138">
        <f t="shared" si="212"/>
        <v>14.135514018691589</v>
      </c>
      <c r="L192" s="138">
        <f t="shared" si="212"/>
        <v>14.252336448598129</v>
      </c>
      <c r="M192" s="138">
        <f t="shared" si="212"/>
        <v>5.490654205607477</v>
      </c>
      <c r="N192" s="138">
        <f t="shared" si="212"/>
        <v>2.3364485981308412</v>
      </c>
      <c r="O192" s="139">
        <f t="shared" si="212"/>
        <v>1.4018691588785046</v>
      </c>
      <c r="P192" s="139">
        <f t="shared" si="212"/>
        <v>1.2850467289719625</v>
      </c>
      <c r="Q192" s="139">
        <f t="shared" si="212"/>
        <v>0.46728971962616817</v>
      </c>
      <c r="R192" s="140">
        <f t="shared" ref="R192" si="213">R191/$B$191*100</f>
        <v>1.5186915887850467</v>
      </c>
      <c r="S192" s="183"/>
    </row>
  </sheetData>
  <sortState xmlns:xlrd2="http://schemas.microsoft.com/office/spreadsheetml/2017/richdata2" columnSort="1" ref="C172:O173">
    <sortCondition ref="C172:O172"/>
  </sortState>
  <mergeCells count="74"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  <mergeCell ref="A30:A31"/>
    <mergeCell ref="A32:A33"/>
    <mergeCell ref="A24:A25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63:A64"/>
    <mergeCell ref="A65:A66"/>
    <mergeCell ref="A44:A45"/>
    <mergeCell ref="A98:A99"/>
    <mergeCell ref="A69:A70"/>
    <mergeCell ref="A71:A72"/>
    <mergeCell ref="A77:A78"/>
    <mergeCell ref="A79:A80"/>
    <mergeCell ref="A81:A82"/>
    <mergeCell ref="A83:A84"/>
    <mergeCell ref="A85:A86"/>
    <mergeCell ref="A87:A88"/>
    <mergeCell ref="A92:A93"/>
    <mergeCell ref="A94:A95"/>
    <mergeCell ref="A96:A97"/>
    <mergeCell ref="A126:A127"/>
    <mergeCell ref="A100:A101"/>
    <mergeCell ref="A102:A103"/>
    <mergeCell ref="A104:A105"/>
    <mergeCell ref="A106:A107"/>
    <mergeCell ref="A108:A109"/>
    <mergeCell ref="A110:A111"/>
    <mergeCell ref="A116:A117"/>
    <mergeCell ref="A118:A119"/>
    <mergeCell ref="A120:A121"/>
    <mergeCell ref="A122:A123"/>
    <mergeCell ref="A124:A125"/>
    <mergeCell ref="A153:A154"/>
    <mergeCell ref="A128:A129"/>
    <mergeCell ref="A130:A131"/>
    <mergeCell ref="A132:A133"/>
    <mergeCell ref="A134:A135"/>
    <mergeCell ref="A139:A140"/>
    <mergeCell ref="A141:A142"/>
    <mergeCell ref="A143:A144"/>
    <mergeCell ref="A145:A146"/>
    <mergeCell ref="A147:A148"/>
    <mergeCell ref="A149:A150"/>
    <mergeCell ref="A151:A152"/>
    <mergeCell ref="A184:A185"/>
    <mergeCell ref="A158:A159"/>
    <mergeCell ref="A160:A161"/>
    <mergeCell ref="A162:A163"/>
    <mergeCell ref="A164:A165"/>
    <mergeCell ref="A166:A167"/>
    <mergeCell ref="A168:A169"/>
    <mergeCell ref="A174:A175"/>
    <mergeCell ref="A176:A177"/>
    <mergeCell ref="A178:A179"/>
    <mergeCell ref="A180:A181"/>
    <mergeCell ref="A182:A183"/>
  </mergeCells>
  <phoneticPr fontId="3"/>
  <pageMargins left="0.7" right="0.7" top="0.75" bottom="0.75" header="0.3" footer="0.3"/>
  <pageSetup paperSize="9" scale="1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/>
  </sheetPr>
  <dimension ref="A1:AE88"/>
  <sheetViews>
    <sheetView zoomScaleNormal="100" workbookViewId="0"/>
  </sheetViews>
  <sheetFormatPr defaultRowHeight="13.2" x14ac:dyDescent="0.2"/>
  <sheetData>
    <row r="1" spans="1:31" x14ac:dyDescent="0.2">
      <c r="A1" s="3" t="s">
        <v>123</v>
      </c>
      <c r="B1" s="1" t="s">
        <v>78</v>
      </c>
      <c r="C1" s="7"/>
      <c r="D1" s="8"/>
      <c r="E1" s="7"/>
      <c r="F1" s="7"/>
      <c r="G1" s="7"/>
      <c r="H1" s="8" t="s">
        <v>19</v>
      </c>
      <c r="I1" s="7"/>
      <c r="J1" s="7"/>
      <c r="K1" s="7"/>
      <c r="L1" s="7"/>
      <c r="M1" s="7"/>
      <c r="N1" s="7"/>
      <c r="O1" s="7"/>
      <c r="P1" s="7"/>
    </row>
    <row r="2" spans="1:31" ht="118.8" x14ac:dyDescent="0.2">
      <c r="A2" s="10" t="s">
        <v>20</v>
      </c>
      <c r="B2" s="47" t="s">
        <v>3</v>
      </c>
      <c r="C2" s="48" t="s">
        <v>214</v>
      </c>
      <c r="D2" s="49" t="s">
        <v>79</v>
      </c>
      <c r="E2" s="49" t="s">
        <v>80</v>
      </c>
      <c r="F2" s="49" t="s">
        <v>124</v>
      </c>
      <c r="G2" s="49" t="s">
        <v>213</v>
      </c>
      <c r="H2" s="50" t="s">
        <v>125</v>
      </c>
      <c r="I2" s="49" t="s">
        <v>81</v>
      </c>
      <c r="J2" s="50" t="s">
        <v>82</v>
      </c>
      <c r="K2" s="49" t="s">
        <v>177</v>
      </c>
      <c r="L2" s="50" t="s">
        <v>83</v>
      </c>
      <c r="M2" s="49" t="s">
        <v>84</v>
      </c>
      <c r="N2" s="49" t="s">
        <v>85</v>
      </c>
      <c r="O2" s="49" t="s">
        <v>57</v>
      </c>
      <c r="P2" s="51" t="s">
        <v>200</v>
      </c>
      <c r="Q2" s="91" t="s">
        <v>117</v>
      </c>
    </row>
    <row r="3" spans="1:31" x14ac:dyDescent="0.2">
      <c r="A3" s="270" t="str">
        <f>'問4M（表）'!A3:A4</f>
        <v>全体（n = 1,699 ）　</v>
      </c>
      <c r="B3" s="32">
        <v>1699</v>
      </c>
      <c r="C3" s="29">
        <v>1139</v>
      </c>
      <c r="D3" s="30">
        <v>309</v>
      </c>
      <c r="E3" s="30">
        <v>232</v>
      </c>
      <c r="F3" s="30">
        <v>979</v>
      </c>
      <c r="G3" s="30">
        <v>417</v>
      </c>
      <c r="H3" s="30">
        <v>40</v>
      </c>
      <c r="I3" s="30">
        <v>892</v>
      </c>
      <c r="J3" s="30">
        <v>134</v>
      </c>
      <c r="K3" s="30">
        <v>241</v>
      </c>
      <c r="L3" s="30">
        <v>463</v>
      </c>
      <c r="M3" s="30">
        <v>467</v>
      </c>
      <c r="N3" s="30">
        <v>554</v>
      </c>
      <c r="O3" s="30">
        <v>18</v>
      </c>
      <c r="P3" s="31">
        <v>3</v>
      </c>
      <c r="Q3" s="92">
        <f>SUM($C3:P3)</f>
        <v>5888</v>
      </c>
    </row>
    <row r="4" spans="1:31" x14ac:dyDescent="0.2">
      <c r="A4" s="271"/>
      <c r="B4" s="33">
        <v>100</v>
      </c>
      <c r="C4" s="18">
        <v>67</v>
      </c>
      <c r="D4" s="185">
        <v>18.2</v>
      </c>
      <c r="E4" s="185">
        <v>13.7</v>
      </c>
      <c r="F4" s="185">
        <v>57.6</v>
      </c>
      <c r="G4" s="185">
        <v>24.5</v>
      </c>
      <c r="H4" s="185">
        <v>2.4</v>
      </c>
      <c r="I4" s="185">
        <v>52.5</v>
      </c>
      <c r="J4" s="185">
        <v>7.9</v>
      </c>
      <c r="K4" s="185">
        <v>14.2</v>
      </c>
      <c r="L4" s="185">
        <v>27.3</v>
      </c>
      <c r="M4" s="185">
        <v>27.5</v>
      </c>
      <c r="N4" s="185">
        <v>32.6</v>
      </c>
      <c r="O4" s="185">
        <v>1.1000000000000001</v>
      </c>
      <c r="P4" s="186">
        <v>0.2</v>
      </c>
      <c r="Q4" s="92"/>
    </row>
    <row r="5" spans="1:31" x14ac:dyDescent="0.2">
      <c r="A5" s="270" t="str">
        <f>'問4M（表）'!A5:A6</f>
        <v>男性（n = 743 ）　</v>
      </c>
      <c r="B5" s="32">
        <v>743</v>
      </c>
      <c r="C5" s="26">
        <v>500</v>
      </c>
      <c r="D5" s="27">
        <v>136</v>
      </c>
      <c r="E5" s="27">
        <v>121</v>
      </c>
      <c r="F5" s="27">
        <v>481</v>
      </c>
      <c r="G5" s="27">
        <v>151</v>
      </c>
      <c r="H5" s="27">
        <v>19</v>
      </c>
      <c r="I5" s="27">
        <v>406</v>
      </c>
      <c r="J5" s="27">
        <v>55</v>
      </c>
      <c r="K5" s="27">
        <v>85</v>
      </c>
      <c r="L5" s="27">
        <v>194</v>
      </c>
      <c r="M5" s="27">
        <v>211</v>
      </c>
      <c r="N5" s="27">
        <v>184</v>
      </c>
      <c r="O5" s="27">
        <v>8</v>
      </c>
      <c r="P5" s="28">
        <v>0</v>
      </c>
      <c r="Q5" s="92">
        <f>SUM($C5:P5)</f>
        <v>2551</v>
      </c>
      <c r="R5" t="str">
        <f>" 男性（N = "&amp;TEXT(Q5,"#,###")&amp;" : n = "&amp;TEXT($B$5,"#,###")&amp;"）"</f>
        <v xml:space="preserve"> 男性（N = 2,551 : n = 743）</v>
      </c>
    </row>
    <row r="6" spans="1:31" x14ac:dyDescent="0.2">
      <c r="A6" s="271"/>
      <c r="B6" s="18">
        <v>100</v>
      </c>
      <c r="C6" s="18">
        <v>67.3</v>
      </c>
      <c r="D6" s="185">
        <v>18.3</v>
      </c>
      <c r="E6" s="185">
        <v>16.3</v>
      </c>
      <c r="F6" s="185">
        <v>64.7</v>
      </c>
      <c r="G6" s="185">
        <v>20.3</v>
      </c>
      <c r="H6" s="185">
        <v>2.6</v>
      </c>
      <c r="I6" s="185">
        <v>54.6</v>
      </c>
      <c r="J6" s="185">
        <v>7.4</v>
      </c>
      <c r="K6" s="185">
        <v>11.4</v>
      </c>
      <c r="L6" s="185">
        <v>26.1</v>
      </c>
      <c r="M6" s="185">
        <v>28.4</v>
      </c>
      <c r="N6" s="185">
        <v>24.8</v>
      </c>
      <c r="O6" s="185">
        <v>1.1000000000000001</v>
      </c>
      <c r="P6" s="186">
        <v>0</v>
      </c>
      <c r="Q6" s="183"/>
    </row>
    <row r="7" spans="1:31" x14ac:dyDescent="0.2">
      <c r="A7" s="270" t="str">
        <f>'問4M（表）'!A7:A8</f>
        <v>女性（n = 921 ）　</v>
      </c>
      <c r="B7" s="32">
        <v>921</v>
      </c>
      <c r="C7" s="26">
        <v>623</v>
      </c>
      <c r="D7" s="27">
        <v>165</v>
      </c>
      <c r="E7" s="27">
        <v>106</v>
      </c>
      <c r="F7" s="27">
        <v>481</v>
      </c>
      <c r="G7" s="27">
        <v>261</v>
      </c>
      <c r="H7" s="27">
        <v>21</v>
      </c>
      <c r="I7" s="27">
        <v>468</v>
      </c>
      <c r="J7" s="27">
        <v>76</v>
      </c>
      <c r="K7" s="27">
        <v>151</v>
      </c>
      <c r="L7" s="27">
        <v>263</v>
      </c>
      <c r="M7" s="27">
        <v>248</v>
      </c>
      <c r="N7" s="27">
        <v>354</v>
      </c>
      <c r="O7" s="27">
        <v>8</v>
      </c>
      <c r="P7" s="28">
        <v>3</v>
      </c>
      <c r="Q7" s="92">
        <f>SUM($C7:P7)</f>
        <v>3228</v>
      </c>
      <c r="R7" t="str">
        <f>" 女性（N = "&amp;TEXT(Q7,"#,###")&amp;" : n = "&amp;TEXT($B$7,"#,###")&amp;"）"</f>
        <v xml:space="preserve"> 女性（N = 3,228 : n = 921）</v>
      </c>
    </row>
    <row r="8" spans="1:31" x14ac:dyDescent="0.2">
      <c r="A8" s="271"/>
      <c r="B8" s="18">
        <v>100</v>
      </c>
      <c r="C8" s="18">
        <v>67.599999999999994</v>
      </c>
      <c r="D8" s="185">
        <v>17.899999999999999</v>
      </c>
      <c r="E8" s="185">
        <v>11.5</v>
      </c>
      <c r="F8" s="185">
        <v>52.2</v>
      </c>
      <c r="G8" s="185">
        <v>28.3</v>
      </c>
      <c r="H8" s="185">
        <v>2.2999999999999998</v>
      </c>
      <c r="I8" s="185">
        <v>50.8</v>
      </c>
      <c r="J8" s="185">
        <v>8.3000000000000007</v>
      </c>
      <c r="K8" s="185">
        <v>16.399999999999999</v>
      </c>
      <c r="L8" s="185">
        <v>28.6</v>
      </c>
      <c r="M8" s="185">
        <v>26.9</v>
      </c>
      <c r="N8" s="185">
        <v>38.4</v>
      </c>
      <c r="O8" s="185">
        <v>0.9</v>
      </c>
      <c r="P8" s="186">
        <v>0.3</v>
      </c>
      <c r="Q8" s="183"/>
    </row>
    <row r="9" spans="1:31" s="171" customFormat="1" x14ac:dyDescent="0.2">
      <c r="A9" s="172"/>
      <c r="B9" s="170"/>
      <c r="C9" s="160">
        <f>_xlfn.RANK.EQ(C4,$C$4:$R$4,0)</f>
        <v>1</v>
      </c>
      <c r="D9" s="160">
        <f t="shared" ref="D9:N9" si="0">_xlfn.RANK.EQ(D4,$C$4:$R$4,0)</f>
        <v>8</v>
      </c>
      <c r="E9" s="160">
        <f t="shared" si="0"/>
        <v>10</v>
      </c>
      <c r="F9" s="160">
        <f t="shared" si="0"/>
        <v>2</v>
      </c>
      <c r="G9" s="160">
        <f t="shared" si="0"/>
        <v>7</v>
      </c>
      <c r="H9" s="160">
        <f t="shared" si="0"/>
        <v>12</v>
      </c>
      <c r="I9" s="160">
        <f t="shared" si="0"/>
        <v>3</v>
      </c>
      <c r="J9" s="160">
        <f t="shared" si="0"/>
        <v>11</v>
      </c>
      <c r="K9" s="160">
        <f t="shared" si="0"/>
        <v>9</v>
      </c>
      <c r="L9" s="160">
        <f t="shared" si="0"/>
        <v>6</v>
      </c>
      <c r="M9" s="160">
        <f t="shared" si="0"/>
        <v>5</v>
      </c>
      <c r="N9" s="160">
        <f t="shared" si="0"/>
        <v>4</v>
      </c>
      <c r="O9" s="25">
        <v>13</v>
      </c>
      <c r="P9" s="25">
        <v>14</v>
      </c>
      <c r="Q9" s="173"/>
    </row>
    <row r="10" spans="1:31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31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R11" s="38"/>
      <c r="S11" s="25">
        <v>1</v>
      </c>
      <c r="T11" s="25">
        <v>2</v>
      </c>
      <c r="U11" s="25">
        <v>3</v>
      </c>
      <c r="V11" s="25">
        <v>4</v>
      </c>
      <c r="W11" s="25">
        <v>5</v>
      </c>
      <c r="X11" s="25">
        <v>6</v>
      </c>
      <c r="Y11" s="25">
        <v>7</v>
      </c>
      <c r="Z11" s="25">
        <v>8</v>
      </c>
      <c r="AA11" s="25">
        <v>9</v>
      </c>
      <c r="AB11" s="25">
        <v>10</v>
      </c>
      <c r="AC11" s="25">
        <v>11</v>
      </c>
      <c r="AD11" s="25">
        <v>12</v>
      </c>
      <c r="AE11" s="25">
        <v>13</v>
      </c>
    </row>
    <row r="12" spans="1:31" ht="118.8" x14ac:dyDescent="0.2">
      <c r="A12" s="10" t="str">
        <f>A2</f>
        <v>【性別】</v>
      </c>
      <c r="B12" s="47" t="str">
        <f>B2</f>
        <v>調査数</v>
      </c>
      <c r="C12" s="48" t="s">
        <v>226</v>
      </c>
      <c r="D12" s="49" t="s">
        <v>124</v>
      </c>
      <c r="E12" s="49" t="s">
        <v>81</v>
      </c>
      <c r="F12" s="49" t="s">
        <v>85</v>
      </c>
      <c r="G12" s="49" t="s">
        <v>84</v>
      </c>
      <c r="H12" s="49" t="s">
        <v>83</v>
      </c>
      <c r="I12" s="49" t="s">
        <v>213</v>
      </c>
      <c r="J12" s="49" t="s">
        <v>79</v>
      </c>
      <c r="K12" s="49" t="s">
        <v>177</v>
      </c>
      <c r="L12" s="49" t="s">
        <v>175</v>
      </c>
      <c r="M12" s="49" t="s">
        <v>82</v>
      </c>
      <c r="N12" s="49" t="s">
        <v>176</v>
      </c>
      <c r="O12" s="49" t="s">
        <v>57</v>
      </c>
      <c r="P12" s="51" t="s">
        <v>0</v>
      </c>
      <c r="Q12" s="37" t="s">
        <v>32</v>
      </c>
      <c r="R12" s="10" t="str">
        <f>A12</f>
        <v>【性別】</v>
      </c>
      <c r="S12" s="48" t="str">
        <f>C12</f>
        <v>テレビ（データ放送を除く）</v>
      </c>
      <c r="T12" s="49" t="str">
        <f t="shared" ref="T12:AE12" si="1">D12</f>
        <v>インターネット（行政機関のホームページを除く）</v>
      </c>
      <c r="U12" s="49" t="str">
        <f t="shared" si="1"/>
        <v>新聞</v>
      </c>
      <c r="V12" s="49" t="str">
        <f t="shared" si="1"/>
        <v>友人、知人からのクチコミ</v>
      </c>
      <c r="W12" s="49" t="str">
        <f t="shared" si="1"/>
        <v>自治会の連絡網、回覧板など</v>
      </c>
      <c r="X12" s="49" t="str">
        <f t="shared" si="1"/>
        <v>国、県、市町村の広報紙やホームページ</v>
      </c>
      <c r="Y12" s="49" t="str">
        <f t="shared" si="1"/>
        <v>　フェイスブック、X（旧Twitter）などのSNS
（ソーシャル・ネットワーキング・サービス）</v>
      </c>
      <c r="Z12" s="49" t="str">
        <f t="shared" si="1"/>
        <v>テレビのデータ放送</v>
      </c>
      <c r="AA12" s="49" t="str">
        <f t="shared" si="1"/>
        <v>　　　　　　　　　　　　　　　　フリーペーパー
（戸別配布される無料の地域情報誌など）</v>
      </c>
      <c r="AB12" s="49" t="str">
        <f t="shared" si="1"/>
        <v>ラジオ</v>
      </c>
      <c r="AC12" s="49" t="str">
        <f t="shared" si="1"/>
        <v>雑誌</v>
      </c>
      <c r="AD12" s="50" t="str">
        <f t="shared" si="1"/>
        <v>メールマガジン</v>
      </c>
      <c r="AE12" s="51" t="str">
        <f t="shared" si="1"/>
        <v>その他</v>
      </c>
    </row>
    <row r="13" spans="1:31" ht="12.75" customHeight="1" x14ac:dyDescent="0.2">
      <c r="A13" s="270" t="str">
        <f>A3</f>
        <v>全体（n = 1,699 ）　</v>
      </c>
      <c r="B13" s="101">
        <f>B3</f>
        <v>1699</v>
      </c>
      <c r="C13" s="109">
        <v>1139</v>
      </c>
      <c r="D13" s="110">
        <v>979</v>
      </c>
      <c r="E13" s="110">
        <v>892</v>
      </c>
      <c r="F13" s="110">
        <v>554</v>
      </c>
      <c r="G13" s="110">
        <v>467</v>
      </c>
      <c r="H13" s="110">
        <v>463</v>
      </c>
      <c r="I13" s="110">
        <v>417</v>
      </c>
      <c r="J13" s="110">
        <v>309</v>
      </c>
      <c r="K13" s="110">
        <v>241</v>
      </c>
      <c r="L13" s="110">
        <v>232</v>
      </c>
      <c r="M13" s="110">
        <v>134</v>
      </c>
      <c r="N13" s="111">
        <v>40</v>
      </c>
      <c r="O13" s="111">
        <v>18</v>
      </c>
      <c r="P13" s="112">
        <v>3</v>
      </c>
      <c r="R13" s="81" t="str">
        <f>A15</f>
        <v>男性（n = 743 ）　</v>
      </c>
      <c r="S13" s="62">
        <f>C16</f>
        <v>67.3</v>
      </c>
      <c r="T13" s="63">
        <f t="shared" ref="T13:AE13" si="2">D16</f>
        <v>64.7</v>
      </c>
      <c r="U13" s="63">
        <f t="shared" si="2"/>
        <v>54.6</v>
      </c>
      <c r="V13" s="63">
        <f t="shared" si="2"/>
        <v>24.8</v>
      </c>
      <c r="W13" s="63">
        <f t="shared" si="2"/>
        <v>28.4</v>
      </c>
      <c r="X13" s="63">
        <f t="shared" si="2"/>
        <v>26.1</v>
      </c>
      <c r="Y13" s="63">
        <f t="shared" si="2"/>
        <v>20.3</v>
      </c>
      <c r="Z13" s="63">
        <f t="shared" si="2"/>
        <v>18.3</v>
      </c>
      <c r="AA13" s="63">
        <f t="shared" si="2"/>
        <v>11.4</v>
      </c>
      <c r="AB13" s="63">
        <f t="shared" si="2"/>
        <v>16.3</v>
      </c>
      <c r="AC13" s="63">
        <f t="shared" si="2"/>
        <v>7.4</v>
      </c>
      <c r="AD13" s="64">
        <f t="shared" si="2"/>
        <v>2.6</v>
      </c>
      <c r="AE13" s="65">
        <f t="shared" si="2"/>
        <v>1.1000000000000001</v>
      </c>
    </row>
    <row r="14" spans="1:31" ht="12.75" customHeight="1" x14ac:dyDescent="0.2">
      <c r="A14" s="271"/>
      <c r="B14" s="102">
        <f>B4</f>
        <v>100</v>
      </c>
      <c r="C14" s="113">
        <v>67</v>
      </c>
      <c r="D14" s="114">
        <v>57.6</v>
      </c>
      <c r="E14" s="114">
        <v>52.5</v>
      </c>
      <c r="F14" s="114">
        <v>32.6</v>
      </c>
      <c r="G14" s="114">
        <v>27.5</v>
      </c>
      <c r="H14" s="114">
        <v>27.3</v>
      </c>
      <c r="I14" s="114">
        <v>24.5</v>
      </c>
      <c r="J14" s="114">
        <v>18.2</v>
      </c>
      <c r="K14" s="114">
        <v>14.2</v>
      </c>
      <c r="L14" s="114">
        <v>13.7</v>
      </c>
      <c r="M14" s="114">
        <v>7.9</v>
      </c>
      <c r="N14" s="115">
        <v>2.4</v>
      </c>
      <c r="O14" s="115">
        <v>1.1000000000000001</v>
      </c>
      <c r="P14" s="116">
        <v>0.2</v>
      </c>
      <c r="R14" s="82" t="str">
        <f>A17</f>
        <v>女性（n = 921 ）　</v>
      </c>
      <c r="S14" s="66">
        <f>C18</f>
        <v>67.599999999999994</v>
      </c>
      <c r="T14" s="67">
        <f t="shared" ref="T14:AE14" si="3">D18</f>
        <v>52.2</v>
      </c>
      <c r="U14" s="67">
        <f t="shared" si="3"/>
        <v>50.8</v>
      </c>
      <c r="V14" s="67">
        <f t="shared" si="3"/>
        <v>38.4</v>
      </c>
      <c r="W14" s="67">
        <f t="shared" si="3"/>
        <v>26.9</v>
      </c>
      <c r="X14" s="67">
        <f t="shared" si="3"/>
        <v>28.6</v>
      </c>
      <c r="Y14" s="67">
        <f t="shared" si="3"/>
        <v>28.3</v>
      </c>
      <c r="Z14" s="67">
        <f t="shared" si="3"/>
        <v>17.899999999999999</v>
      </c>
      <c r="AA14" s="67">
        <f t="shared" si="3"/>
        <v>16.399999999999999</v>
      </c>
      <c r="AB14" s="67">
        <f t="shared" si="3"/>
        <v>11.5</v>
      </c>
      <c r="AC14" s="67">
        <f t="shared" si="3"/>
        <v>8.3000000000000007</v>
      </c>
      <c r="AD14" s="68">
        <f t="shared" si="3"/>
        <v>2.2999999999999998</v>
      </c>
      <c r="AE14" s="69">
        <f t="shared" si="3"/>
        <v>0.9</v>
      </c>
    </row>
    <row r="15" spans="1:31" x14ac:dyDescent="0.2">
      <c r="A15" s="270" t="str">
        <f>A5</f>
        <v>男性（n = 743 ）　</v>
      </c>
      <c r="B15" s="101">
        <f t="shared" ref="B15:B18" si="4">B5</f>
        <v>743</v>
      </c>
      <c r="C15" s="117">
        <v>500</v>
      </c>
      <c r="D15" s="118">
        <v>481</v>
      </c>
      <c r="E15" s="118">
        <v>406</v>
      </c>
      <c r="F15" s="118">
        <v>184</v>
      </c>
      <c r="G15" s="118">
        <v>211</v>
      </c>
      <c r="H15" s="118">
        <v>194</v>
      </c>
      <c r="I15" s="118">
        <v>151</v>
      </c>
      <c r="J15" s="118">
        <v>136</v>
      </c>
      <c r="K15" s="118">
        <v>85</v>
      </c>
      <c r="L15" s="118">
        <v>121</v>
      </c>
      <c r="M15" s="118">
        <v>55</v>
      </c>
      <c r="N15" s="118">
        <v>19</v>
      </c>
      <c r="O15" s="118">
        <v>8</v>
      </c>
      <c r="P15" s="119">
        <v>0</v>
      </c>
    </row>
    <row r="16" spans="1:31" x14ac:dyDescent="0.2">
      <c r="A16" s="271"/>
      <c r="B16" s="102">
        <f t="shared" si="4"/>
        <v>100</v>
      </c>
      <c r="C16" s="113">
        <v>67.3</v>
      </c>
      <c r="D16" s="114">
        <v>64.7</v>
      </c>
      <c r="E16" s="114">
        <v>54.6</v>
      </c>
      <c r="F16" s="114">
        <v>24.8</v>
      </c>
      <c r="G16" s="114">
        <v>28.4</v>
      </c>
      <c r="H16" s="114">
        <v>26.1</v>
      </c>
      <c r="I16" s="114">
        <v>20.3</v>
      </c>
      <c r="J16" s="114">
        <v>18.3</v>
      </c>
      <c r="K16" s="114">
        <v>11.4</v>
      </c>
      <c r="L16" s="114">
        <v>16.3</v>
      </c>
      <c r="M16" s="114">
        <v>7.4</v>
      </c>
      <c r="N16" s="114">
        <v>2.6</v>
      </c>
      <c r="O16" s="114">
        <v>1.1000000000000001</v>
      </c>
      <c r="P16" s="116">
        <v>0</v>
      </c>
    </row>
    <row r="17" spans="1:18" x14ac:dyDescent="0.2">
      <c r="A17" s="270" t="str">
        <f>A7</f>
        <v>女性（n = 921 ）　</v>
      </c>
      <c r="B17" s="101">
        <f t="shared" si="4"/>
        <v>921</v>
      </c>
      <c r="C17" s="117">
        <v>623</v>
      </c>
      <c r="D17" s="118">
        <v>481</v>
      </c>
      <c r="E17" s="118">
        <v>468</v>
      </c>
      <c r="F17" s="118">
        <v>354</v>
      </c>
      <c r="G17" s="118">
        <v>248</v>
      </c>
      <c r="H17" s="118">
        <v>263</v>
      </c>
      <c r="I17" s="118">
        <v>261</v>
      </c>
      <c r="J17" s="118">
        <v>165</v>
      </c>
      <c r="K17" s="118">
        <v>151</v>
      </c>
      <c r="L17" s="118">
        <v>106</v>
      </c>
      <c r="M17" s="118">
        <v>76</v>
      </c>
      <c r="N17" s="118">
        <v>21</v>
      </c>
      <c r="O17" s="118">
        <v>8</v>
      </c>
      <c r="P17" s="119">
        <v>3</v>
      </c>
    </row>
    <row r="18" spans="1:18" x14ac:dyDescent="0.2">
      <c r="A18" s="271"/>
      <c r="B18" s="102">
        <f t="shared" si="4"/>
        <v>100</v>
      </c>
      <c r="C18" s="113">
        <v>67.599999999999994</v>
      </c>
      <c r="D18" s="114">
        <v>52.2</v>
      </c>
      <c r="E18" s="114">
        <v>50.8</v>
      </c>
      <c r="F18" s="114">
        <v>38.4</v>
      </c>
      <c r="G18" s="114">
        <v>26.9</v>
      </c>
      <c r="H18" s="114">
        <v>28.6</v>
      </c>
      <c r="I18" s="114">
        <v>28.3</v>
      </c>
      <c r="J18" s="114">
        <v>17.899999999999999</v>
      </c>
      <c r="K18" s="114">
        <v>16.399999999999999</v>
      </c>
      <c r="L18" s="114">
        <v>11.5</v>
      </c>
      <c r="M18" s="114">
        <v>8.3000000000000007</v>
      </c>
      <c r="N18" s="114">
        <v>2.2999999999999998</v>
      </c>
      <c r="O18" s="114">
        <v>0.9</v>
      </c>
      <c r="P18" s="116">
        <v>0.3</v>
      </c>
    </row>
    <row r="20" spans="1:18" x14ac:dyDescent="0.2">
      <c r="A20" s="3" t="s">
        <v>157</v>
      </c>
      <c r="B20" s="1" t="str">
        <f>B1</f>
        <v>生活に必要な情報の入手媒体</v>
      </c>
      <c r="C20" s="7"/>
      <c r="D20" s="8" t="s">
        <v>1</v>
      </c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  <c r="O20" s="7"/>
      <c r="P20" s="7"/>
    </row>
    <row r="21" spans="1:18" ht="118.8" x14ac:dyDescent="0.2">
      <c r="A21" s="10" t="s">
        <v>59</v>
      </c>
      <c r="B21" s="47" t="str">
        <f>B2</f>
        <v>調査数</v>
      </c>
      <c r="C21" s="48" t="s">
        <v>214</v>
      </c>
      <c r="D21" s="49" t="s">
        <v>79</v>
      </c>
      <c r="E21" s="49" t="s">
        <v>175</v>
      </c>
      <c r="F21" s="49" t="s">
        <v>124</v>
      </c>
      <c r="G21" s="49" t="s">
        <v>213</v>
      </c>
      <c r="H21" s="49" t="s">
        <v>176</v>
      </c>
      <c r="I21" s="49" t="s">
        <v>81</v>
      </c>
      <c r="J21" s="49" t="s">
        <v>82</v>
      </c>
      <c r="K21" s="49" t="s">
        <v>177</v>
      </c>
      <c r="L21" s="49" t="s">
        <v>83</v>
      </c>
      <c r="M21" s="49" t="s">
        <v>84</v>
      </c>
      <c r="N21" s="50" t="s">
        <v>85</v>
      </c>
      <c r="O21" s="49" t="s">
        <v>57</v>
      </c>
      <c r="P21" s="51" t="s">
        <v>200</v>
      </c>
      <c r="Q21" s="91" t="s">
        <v>117</v>
      </c>
      <c r="R21" s="182"/>
    </row>
    <row r="22" spans="1:18" x14ac:dyDescent="0.2">
      <c r="A22" s="270" t="str">
        <f>'問4M（表）'!A22</f>
        <v>全体（n = 1,699 ）　</v>
      </c>
      <c r="B22" s="32">
        <v>1699</v>
      </c>
      <c r="C22" s="29">
        <v>1139</v>
      </c>
      <c r="D22" s="30">
        <v>309</v>
      </c>
      <c r="E22" s="30">
        <v>232</v>
      </c>
      <c r="F22" s="30">
        <v>979</v>
      </c>
      <c r="G22" s="30">
        <v>417</v>
      </c>
      <c r="H22" s="30">
        <v>40</v>
      </c>
      <c r="I22" s="30">
        <v>892</v>
      </c>
      <c r="J22" s="30">
        <v>134</v>
      </c>
      <c r="K22" s="30">
        <v>241</v>
      </c>
      <c r="L22" s="30">
        <v>463</v>
      </c>
      <c r="M22" s="30">
        <v>467</v>
      </c>
      <c r="N22" s="30">
        <v>554</v>
      </c>
      <c r="O22" s="30">
        <v>18</v>
      </c>
      <c r="P22" s="31">
        <v>3</v>
      </c>
      <c r="Q22" s="92">
        <f>SUM($C22:P22)</f>
        <v>5888</v>
      </c>
      <c r="R22" s="154"/>
    </row>
    <row r="23" spans="1:18" x14ac:dyDescent="0.2">
      <c r="A23" s="271"/>
      <c r="B23" s="33">
        <v>100</v>
      </c>
      <c r="C23" s="18">
        <v>67</v>
      </c>
      <c r="D23" s="185">
        <v>18.2</v>
      </c>
      <c r="E23" s="185">
        <v>13.7</v>
      </c>
      <c r="F23" s="185">
        <v>57.6</v>
      </c>
      <c r="G23" s="185">
        <v>24.5</v>
      </c>
      <c r="H23" s="185">
        <v>2.4</v>
      </c>
      <c r="I23" s="185">
        <v>52.5</v>
      </c>
      <c r="J23" s="185">
        <v>7.9</v>
      </c>
      <c r="K23" s="185">
        <v>14.2</v>
      </c>
      <c r="L23" s="185">
        <v>27.3</v>
      </c>
      <c r="M23" s="185">
        <v>27.5</v>
      </c>
      <c r="N23" s="185">
        <v>32.6</v>
      </c>
      <c r="O23" s="185">
        <v>1.1000000000000001</v>
      </c>
      <c r="P23" s="186">
        <v>0.2</v>
      </c>
      <c r="Q23" s="92"/>
    </row>
    <row r="24" spans="1:18" x14ac:dyDescent="0.2">
      <c r="A24" s="270" t="str">
        <f>'問4M（表）'!A24</f>
        <v>18～19歳（n = 22 ）　</v>
      </c>
      <c r="B24" s="32">
        <v>22</v>
      </c>
      <c r="C24" s="29">
        <v>14</v>
      </c>
      <c r="D24" s="30">
        <v>2</v>
      </c>
      <c r="E24" s="30">
        <v>1</v>
      </c>
      <c r="F24" s="30">
        <v>11</v>
      </c>
      <c r="G24" s="30">
        <v>16</v>
      </c>
      <c r="H24" s="30">
        <v>0</v>
      </c>
      <c r="I24" s="30">
        <v>1</v>
      </c>
      <c r="J24" s="30">
        <v>1</v>
      </c>
      <c r="K24" s="30">
        <v>0</v>
      </c>
      <c r="L24" s="30">
        <v>1</v>
      </c>
      <c r="M24" s="30">
        <v>0</v>
      </c>
      <c r="N24" s="30">
        <v>6</v>
      </c>
      <c r="O24" s="30">
        <v>0</v>
      </c>
      <c r="P24" s="31">
        <v>0</v>
      </c>
      <c r="Q24" s="92">
        <f>SUM($C24:P24)</f>
        <v>53</v>
      </c>
      <c r="R24" t="str">
        <f>" 18～19歳（N = "&amp;TEXT(Q24,"#,###")&amp;" : n = "&amp;TEXT($B$24,"#,###")&amp;"）"</f>
        <v xml:space="preserve"> 18～19歳（N = 53 : n = 22）</v>
      </c>
    </row>
    <row r="25" spans="1:18" x14ac:dyDescent="0.2">
      <c r="A25" s="271"/>
      <c r="B25" s="18">
        <v>100</v>
      </c>
      <c r="C25" s="18">
        <v>63.6</v>
      </c>
      <c r="D25" s="185">
        <v>9.1</v>
      </c>
      <c r="E25" s="185">
        <v>4.5</v>
      </c>
      <c r="F25" s="185">
        <v>50</v>
      </c>
      <c r="G25" s="185">
        <v>72.7</v>
      </c>
      <c r="H25" s="185">
        <v>0</v>
      </c>
      <c r="I25" s="185">
        <v>4.5</v>
      </c>
      <c r="J25" s="185">
        <v>4.5</v>
      </c>
      <c r="K25" s="185">
        <v>0</v>
      </c>
      <c r="L25" s="185">
        <v>4.5</v>
      </c>
      <c r="M25" s="185">
        <v>0</v>
      </c>
      <c r="N25" s="185">
        <v>27.3</v>
      </c>
      <c r="O25" s="185">
        <v>0</v>
      </c>
      <c r="P25" s="186">
        <v>0</v>
      </c>
      <c r="Q25" s="92"/>
    </row>
    <row r="26" spans="1:18" x14ac:dyDescent="0.2">
      <c r="A26" s="270" t="str">
        <f>'問4M（表）'!A26</f>
        <v>20～29歳（n = 83 ）　</v>
      </c>
      <c r="B26" s="32">
        <v>83</v>
      </c>
      <c r="C26" s="29">
        <v>42</v>
      </c>
      <c r="D26" s="30">
        <v>13</v>
      </c>
      <c r="E26" s="30">
        <v>1</v>
      </c>
      <c r="F26" s="30">
        <v>59</v>
      </c>
      <c r="G26" s="30">
        <v>62</v>
      </c>
      <c r="H26" s="30">
        <v>0</v>
      </c>
      <c r="I26" s="30">
        <v>10</v>
      </c>
      <c r="J26" s="30">
        <v>0</v>
      </c>
      <c r="K26" s="30">
        <v>4</v>
      </c>
      <c r="L26" s="30">
        <v>6</v>
      </c>
      <c r="M26" s="30">
        <v>4</v>
      </c>
      <c r="N26" s="30">
        <v>23</v>
      </c>
      <c r="O26" s="30">
        <v>0</v>
      </c>
      <c r="P26" s="31">
        <v>0</v>
      </c>
      <c r="Q26" s="92">
        <f>SUM($C26:P26)</f>
        <v>224</v>
      </c>
      <c r="R26" t="str">
        <f>" 20～29歳（N = "&amp;TEXT(Q26,"#,###")&amp;" : n = "&amp;TEXT($B$26,"#,###")&amp;"）"</f>
        <v xml:space="preserve"> 20～29歳（N = 224 : n = 83）</v>
      </c>
    </row>
    <row r="27" spans="1:18" x14ac:dyDescent="0.2">
      <c r="A27" s="271"/>
      <c r="B27" s="18">
        <v>100</v>
      </c>
      <c r="C27" s="18">
        <v>50.6</v>
      </c>
      <c r="D27" s="185">
        <v>15.7</v>
      </c>
      <c r="E27" s="185">
        <v>1.2</v>
      </c>
      <c r="F27" s="185">
        <v>71.099999999999994</v>
      </c>
      <c r="G27" s="185">
        <v>74.7</v>
      </c>
      <c r="H27" s="185">
        <v>0</v>
      </c>
      <c r="I27" s="185">
        <v>12</v>
      </c>
      <c r="J27" s="185">
        <v>0</v>
      </c>
      <c r="K27" s="185">
        <v>4.8</v>
      </c>
      <c r="L27" s="185">
        <v>7.2</v>
      </c>
      <c r="M27" s="185">
        <v>4.8</v>
      </c>
      <c r="N27" s="185">
        <v>27.7</v>
      </c>
      <c r="O27" s="185">
        <v>0</v>
      </c>
      <c r="P27" s="186">
        <v>0</v>
      </c>
      <c r="Q27" s="92"/>
    </row>
    <row r="28" spans="1:18" x14ac:dyDescent="0.2">
      <c r="A28" s="270" t="str">
        <f>'問4M（表）'!A28</f>
        <v>30～39歳（n = 142 ）　</v>
      </c>
      <c r="B28" s="32">
        <v>142</v>
      </c>
      <c r="C28" s="29">
        <v>75</v>
      </c>
      <c r="D28" s="30">
        <v>14</v>
      </c>
      <c r="E28" s="30">
        <v>12</v>
      </c>
      <c r="F28" s="30">
        <v>118</v>
      </c>
      <c r="G28" s="30">
        <v>89</v>
      </c>
      <c r="H28" s="30">
        <v>3</v>
      </c>
      <c r="I28" s="30">
        <v>22</v>
      </c>
      <c r="J28" s="30">
        <v>7</v>
      </c>
      <c r="K28" s="30">
        <v>24</v>
      </c>
      <c r="L28" s="30">
        <v>29</v>
      </c>
      <c r="M28" s="30">
        <v>22</v>
      </c>
      <c r="N28" s="30">
        <v>50</v>
      </c>
      <c r="O28" s="30">
        <v>3</v>
      </c>
      <c r="P28" s="31">
        <v>0</v>
      </c>
      <c r="Q28" s="92">
        <f>SUM($C28:P28)</f>
        <v>468</v>
      </c>
      <c r="R28" t="str">
        <f>" 30～39歳（N = "&amp;TEXT(Q28,"#,###")&amp;" : n = "&amp;TEXT($B$28,"#,###")&amp;"）"</f>
        <v xml:space="preserve"> 30～39歳（N = 468 : n = 142）</v>
      </c>
    </row>
    <row r="29" spans="1:18" x14ac:dyDescent="0.2">
      <c r="A29" s="271"/>
      <c r="B29" s="18">
        <v>100</v>
      </c>
      <c r="C29" s="18">
        <v>52.8</v>
      </c>
      <c r="D29" s="185">
        <v>9.9</v>
      </c>
      <c r="E29" s="185">
        <v>8.5</v>
      </c>
      <c r="F29" s="185">
        <v>83.1</v>
      </c>
      <c r="G29" s="185">
        <v>62.7</v>
      </c>
      <c r="H29" s="185">
        <v>2.1</v>
      </c>
      <c r="I29" s="185">
        <v>15.5</v>
      </c>
      <c r="J29" s="185">
        <v>4.9000000000000004</v>
      </c>
      <c r="K29" s="185">
        <v>16.899999999999999</v>
      </c>
      <c r="L29" s="185">
        <v>20.399999999999999</v>
      </c>
      <c r="M29" s="185">
        <v>15.5</v>
      </c>
      <c r="N29" s="185">
        <v>35.200000000000003</v>
      </c>
      <c r="O29" s="185">
        <v>2.1</v>
      </c>
      <c r="P29" s="186">
        <v>0</v>
      </c>
      <c r="Q29" s="92"/>
    </row>
    <row r="30" spans="1:18" x14ac:dyDescent="0.2">
      <c r="A30" s="270" t="str">
        <f>'問4M（表）'!A30</f>
        <v>40～49歳（n = 248 ）　</v>
      </c>
      <c r="B30" s="32">
        <v>248</v>
      </c>
      <c r="C30" s="29">
        <v>152</v>
      </c>
      <c r="D30" s="30">
        <v>28</v>
      </c>
      <c r="E30" s="30">
        <v>35</v>
      </c>
      <c r="F30" s="30">
        <v>216</v>
      </c>
      <c r="G30" s="30">
        <v>102</v>
      </c>
      <c r="H30" s="30">
        <v>13</v>
      </c>
      <c r="I30" s="30">
        <v>62</v>
      </c>
      <c r="J30" s="30">
        <v>8</v>
      </c>
      <c r="K30" s="30">
        <v>45</v>
      </c>
      <c r="L30" s="30">
        <v>50</v>
      </c>
      <c r="M30" s="30">
        <v>41</v>
      </c>
      <c r="N30" s="30">
        <v>85</v>
      </c>
      <c r="O30" s="30">
        <v>3</v>
      </c>
      <c r="P30" s="31">
        <v>0</v>
      </c>
      <c r="Q30" s="92">
        <f>SUM($C30:P30)</f>
        <v>840</v>
      </c>
      <c r="R30" t="str">
        <f>" 40～49歳（N = "&amp;TEXT(Q30,"#,###")&amp;" : n = "&amp;TEXT($B$30,"#,###")&amp;"）"</f>
        <v xml:space="preserve"> 40～49歳（N = 840 : n = 248）</v>
      </c>
    </row>
    <row r="31" spans="1:18" x14ac:dyDescent="0.2">
      <c r="A31" s="271"/>
      <c r="B31" s="18">
        <v>100</v>
      </c>
      <c r="C31" s="18">
        <v>61.3</v>
      </c>
      <c r="D31" s="185">
        <v>11.3</v>
      </c>
      <c r="E31" s="185">
        <v>14.1</v>
      </c>
      <c r="F31" s="185">
        <v>87.1</v>
      </c>
      <c r="G31" s="185">
        <v>41.1</v>
      </c>
      <c r="H31" s="185">
        <v>5.2</v>
      </c>
      <c r="I31" s="185">
        <v>25</v>
      </c>
      <c r="J31" s="185">
        <v>3.2</v>
      </c>
      <c r="K31" s="185">
        <v>18.100000000000001</v>
      </c>
      <c r="L31" s="185">
        <v>20.2</v>
      </c>
      <c r="M31" s="185">
        <v>16.5</v>
      </c>
      <c r="N31" s="185">
        <v>34.299999999999997</v>
      </c>
      <c r="O31" s="185">
        <v>1.2</v>
      </c>
      <c r="P31" s="186">
        <v>0</v>
      </c>
      <c r="Q31" s="179"/>
    </row>
    <row r="32" spans="1:18" x14ac:dyDescent="0.2">
      <c r="A32" s="270" t="str">
        <f>'問4M（表）'!A32</f>
        <v>50～59歳（n = 318 ）　</v>
      </c>
      <c r="B32" s="32">
        <v>318</v>
      </c>
      <c r="C32" s="29">
        <v>218</v>
      </c>
      <c r="D32" s="30">
        <v>58</v>
      </c>
      <c r="E32" s="30">
        <v>43</v>
      </c>
      <c r="F32" s="30">
        <v>237</v>
      </c>
      <c r="G32" s="30">
        <v>78</v>
      </c>
      <c r="H32" s="30">
        <v>10</v>
      </c>
      <c r="I32" s="30">
        <v>144</v>
      </c>
      <c r="J32" s="30">
        <v>20</v>
      </c>
      <c r="K32" s="30">
        <v>49</v>
      </c>
      <c r="L32" s="30">
        <v>77</v>
      </c>
      <c r="M32" s="30">
        <v>66</v>
      </c>
      <c r="N32" s="30">
        <v>111</v>
      </c>
      <c r="O32" s="30">
        <v>2</v>
      </c>
      <c r="P32" s="31">
        <v>0</v>
      </c>
      <c r="Q32" s="92">
        <f>SUM($C32:P32)</f>
        <v>1113</v>
      </c>
      <c r="R32" t="str">
        <f>" 50～59歳（N = "&amp;TEXT(Q32,"#,###")&amp;" : n = "&amp;TEXT($B$32,"#,###")&amp;"）"</f>
        <v xml:space="preserve"> 50～59歳（N = 1,113 : n = 318）</v>
      </c>
    </row>
    <row r="33" spans="1:31" x14ac:dyDescent="0.2">
      <c r="A33" s="271"/>
      <c r="B33" s="18">
        <v>100</v>
      </c>
      <c r="C33" s="18">
        <v>68.599999999999994</v>
      </c>
      <c r="D33" s="185">
        <v>18.2</v>
      </c>
      <c r="E33" s="185">
        <v>13.5</v>
      </c>
      <c r="F33" s="185">
        <v>74.5</v>
      </c>
      <c r="G33" s="185">
        <v>24.5</v>
      </c>
      <c r="H33" s="185">
        <v>3.1</v>
      </c>
      <c r="I33" s="185">
        <v>45.3</v>
      </c>
      <c r="J33" s="185">
        <v>6.3</v>
      </c>
      <c r="K33" s="185">
        <v>15.4</v>
      </c>
      <c r="L33" s="185">
        <v>24.2</v>
      </c>
      <c r="M33" s="185">
        <v>20.8</v>
      </c>
      <c r="N33" s="185">
        <v>34.9</v>
      </c>
      <c r="O33" s="185">
        <v>0.6</v>
      </c>
      <c r="P33" s="186">
        <v>0</v>
      </c>
      <c r="Q33" s="183"/>
    </row>
    <row r="34" spans="1:31" x14ac:dyDescent="0.2">
      <c r="A34" s="270" t="str">
        <f>'問4M（表）'!A34</f>
        <v>60～69歳（n = 322 ）　</v>
      </c>
      <c r="B34" s="32">
        <v>322</v>
      </c>
      <c r="C34" s="29">
        <v>239</v>
      </c>
      <c r="D34" s="30">
        <v>61</v>
      </c>
      <c r="E34" s="30">
        <v>49</v>
      </c>
      <c r="F34" s="30">
        <v>193</v>
      </c>
      <c r="G34" s="30">
        <v>42</v>
      </c>
      <c r="H34" s="30">
        <v>5</v>
      </c>
      <c r="I34" s="30">
        <v>217</v>
      </c>
      <c r="J34" s="30">
        <v>29</v>
      </c>
      <c r="K34" s="30">
        <v>34</v>
      </c>
      <c r="L34" s="30">
        <v>87</v>
      </c>
      <c r="M34" s="30">
        <v>94</v>
      </c>
      <c r="N34" s="30">
        <v>82</v>
      </c>
      <c r="O34" s="30">
        <v>2</v>
      </c>
      <c r="P34" s="31">
        <v>0</v>
      </c>
      <c r="Q34" s="92">
        <f>SUM($C34:P34)</f>
        <v>1134</v>
      </c>
      <c r="R34" t="str">
        <f>" 60～69歳（N = "&amp;TEXT(Q34,"#,###")&amp;" : n = "&amp;TEXT($B$34,"#,###")&amp;"）"</f>
        <v xml:space="preserve"> 60～69歳（N = 1,134 : n = 322）</v>
      </c>
    </row>
    <row r="35" spans="1:31" x14ac:dyDescent="0.2">
      <c r="A35" s="271"/>
      <c r="B35" s="18">
        <v>100</v>
      </c>
      <c r="C35" s="18">
        <v>74.2</v>
      </c>
      <c r="D35" s="185">
        <v>18.899999999999999</v>
      </c>
      <c r="E35" s="185">
        <v>15.2</v>
      </c>
      <c r="F35" s="185">
        <v>59.9</v>
      </c>
      <c r="G35" s="185">
        <v>13</v>
      </c>
      <c r="H35" s="185">
        <v>1.6</v>
      </c>
      <c r="I35" s="185">
        <v>67.400000000000006</v>
      </c>
      <c r="J35" s="185">
        <v>9</v>
      </c>
      <c r="K35" s="185">
        <v>10.6</v>
      </c>
      <c r="L35" s="185">
        <v>27</v>
      </c>
      <c r="M35" s="185">
        <v>29.2</v>
      </c>
      <c r="N35" s="185">
        <v>25.5</v>
      </c>
      <c r="O35" s="185">
        <v>0.6</v>
      </c>
      <c r="P35" s="186">
        <v>0</v>
      </c>
      <c r="Q35" s="183"/>
    </row>
    <row r="36" spans="1:31" x14ac:dyDescent="0.2">
      <c r="A36" s="270" t="str">
        <f>'問4M（表）'!A36</f>
        <v>70歳以上（n = 530 ）　</v>
      </c>
      <c r="B36" s="32">
        <v>530</v>
      </c>
      <c r="C36" s="29">
        <v>384</v>
      </c>
      <c r="D36" s="30">
        <v>126</v>
      </c>
      <c r="E36" s="30">
        <v>85</v>
      </c>
      <c r="F36" s="30">
        <v>129</v>
      </c>
      <c r="G36" s="30">
        <v>25</v>
      </c>
      <c r="H36" s="30">
        <v>9</v>
      </c>
      <c r="I36" s="30">
        <v>414</v>
      </c>
      <c r="J36" s="30">
        <v>66</v>
      </c>
      <c r="K36" s="30">
        <v>80</v>
      </c>
      <c r="L36" s="30">
        <v>207</v>
      </c>
      <c r="M36" s="30">
        <v>233</v>
      </c>
      <c r="N36" s="30">
        <v>182</v>
      </c>
      <c r="O36" s="30">
        <v>6</v>
      </c>
      <c r="P36" s="31">
        <v>3</v>
      </c>
      <c r="Q36" s="92">
        <f>SUM($C36:P36)</f>
        <v>1949</v>
      </c>
      <c r="R36" t="str">
        <f>" 70歳以上（N = "&amp;TEXT(Q36,"#,###")&amp;" : n = "&amp;TEXT($B$36,"#,###")&amp;"）"</f>
        <v xml:space="preserve"> 70歳以上（N = 1,949 : n = 530）</v>
      </c>
    </row>
    <row r="37" spans="1:31" x14ac:dyDescent="0.2">
      <c r="A37" s="271"/>
      <c r="B37" s="18">
        <v>100</v>
      </c>
      <c r="C37" s="18">
        <v>72.5</v>
      </c>
      <c r="D37" s="185">
        <v>23.8</v>
      </c>
      <c r="E37" s="185">
        <v>16</v>
      </c>
      <c r="F37" s="185">
        <v>24.3</v>
      </c>
      <c r="G37" s="185">
        <v>4.7</v>
      </c>
      <c r="H37" s="185">
        <v>1.7</v>
      </c>
      <c r="I37" s="185">
        <v>78.099999999999994</v>
      </c>
      <c r="J37" s="185">
        <v>12.5</v>
      </c>
      <c r="K37" s="185">
        <v>15.1</v>
      </c>
      <c r="L37" s="185">
        <v>39.1</v>
      </c>
      <c r="M37" s="185">
        <v>44</v>
      </c>
      <c r="N37" s="185">
        <v>34.299999999999997</v>
      </c>
      <c r="O37" s="185">
        <v>1.1000000000000001</v>
      </c>
      <c r="P37" s="186">
        <v>0.6</v>
      </c>
      <c r="Q37" s="183"/>
    </row>
    <row r="38" spans="1:31" s="171" customFormat="1" x14ac:dyDescent="0.2">
      <c r="A38" s="172"/>
      <c r="B38" s="170"/>
      <c r="C38" s="160">
        <f>_xlfn.RANK.EQ(C23,$C$23:$R$23,0)</f>
        <v>1</v>
      </c>
      <c r="D38" s="160">
        <f t="shared" ref="D38:N38" si="5">_xlfn.RANK.EQ(D23,$C$23:$R$23,0)</f>
        <v>8</v>
      </c>
      <c r="E38" s="160">
        <f t="shared" si="5"/>
        <v>10</v>
      </c>
      <c r="F38" s="160">
        <f t="shared" si="5"/>
        <v>2</v>
      </c>
      <c r="G38" s="160">
        <f t="shared" si="5"/>
        <v>7</v>
      </c>
      <c r="H38" s="160">
        <f t="shared" si="5"/>
        <v>12</v>
      </c>
      <c r="I38" s="160">
        <f t="shared" si="5"/>
        <v>3</v>
      </c>
      <c r="J38" s="160">
        <f t="shared" si="5"/>
        <v>11</v>
      </c>
      <c r="K38" s="160">
        <f t="shared" si="5"/>
        <v>9</v>
      </c>
      <c r="L38" s="160">
        <f t="shared" si="5"/>
        <v>6</v>
      </c>
      <c r="M38" s="160">
        <f t="shared" si="5"/>
        <v>5</v>
      </c>
      <c r="N38" s="160">
        <f t="shared" si="5"/>
        <v>4</v>
      </c>
      <c r="O38" s="25">
        <v>13</v>
      </c>
      <c r="P38" s="25">
        <v>14</v>
      </c>
      <c r="Q38" s="173"/>
    </row>
    <row r="39" spans="1:31" x14ac:dyDescent="0.2">
      <c r="A39" s="24" t="s">
        <v>60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31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P40" s="25">
        <v>14</v>
      </c>
      <c r="R40" s="38"/>
      <c r="S40" s="25">
        <v>1</v>
      </c>
      <c r="T40" s="25">
        <v>2</v>
      </c>
      <c r="U40" s="25">
        <v>3</v>
      </c>
      <c r="V40" s="25">
        <v>4</v>
      </c>
      <c r="W40" s="25">
        <v>5</v>
      </c>
      <c r="X40" s="25">
        <v>6</v>
      </c>
      <c r="Y40" s="25">
        <v>7</v>
      </c>
      <c r="Z40" s="25">
        <v>8</v>
      </c>
      <c r="AA40" s="25">
        <v>9</v>
      </c>
      <c r="AB40" s="25">
        <v>10</v>
      </c>
      <c r="AC40" s="25">
        <v>11</v>
      </c>
      <c r="AD40" s="25">
        <v>12</v>
      </c>
      <c r="AE40" s="25">
        <v>13</v>
      </c>
    </row>
    <row r="41" spans="1:31" ht="118.8" x14ac:dyDescent="0.2">
      <c r="A41" s="10" t="str">
        <f>A21</f>
        <v>【年代別】</v>
      </c>
      <c r="B41" s="47" t="s">
        <v>156</v>
      </c>
      <c r="C41" s="48" t="s">
        <v>226</v>
      </c>
      <c r="D41" s="49" t="s">
        <v>124</v>
      </c>
      <c r="E41" s="49" t="s">
        <v>81</v>
      </c>
      <c r="F41" s="49" t="s">
        <v>85</v>
      </c>
      <c r="G41" s="49" t="s">
        <v>84</v>
      </c>
      <c r="H41" s="49" t="s">
        <v>83</v>
      </c>
      <c r="I41" s="49" t="s">
        <v>213</v>
      </c>
      <c r="J41" s="49" t="s">
        <v>79</v>
      </c>
      <c r="K41" s="49" t="s">
        <v>177</v>
      </c>
      <c r="L41" s="49" t="s">
        <v>175</v>
      </c>
      <c r="M41" s="49" t="s">
        <v>82</v>
      </c>
      <c r="N41" s="49" t="s">
        <v>176</v>
      </c>
      <c r="O41" s="49" t="s">
        <v>57</v>
      </c>
      <c r="P41" s="51" t="s">
        <v>0</v>
      </c>
      <c r="Q41" s="37" t="s">
        <v>32</v>
      </c>
      <c r="R41" s="10" t="str">
        <f>A41</f>
        <v>【年代別】</v>
      </c>
      <c r="S41" s="48" t="str">
        <f>C41</f>
        <v>テレビ（データ放送を除く）</v>
      </c>
      <c r="T41" s="49" t="str">
        <f t="shared" ref="T41:AE41" si="6">D41</f>
        <v>インターネット（行政機関のホームページを除く）</v>
      </c>
      <c r="U41" s="49" t="str">
        <f t="shared" si="6"/>
        <v>新聞</v>
      </c>
      <c r="V41" s="49" t="str">
        <f t="shared" si="6"/>
        <v>友人、知人からのクチコミ</v>
      </c>
      <c r="W41" s="49" t="str">
        <f t="shared" si="6"/>
        <v>自治会の連絡網、回覧板など</v>
      </c>
      <c r="X41" s="49" t="str">
        <f t="shared" si="6"/>
        <v>国、県、市町村の広報紙やホームページ</v>
      </c>
      <c r="Y41" s="50" t="str">
        <f t="shared" si="6"/>
        <v>　フェイスブック、X（旧Twitter）などのSNS
（ソーシャル・ネットワーキング・サービス）</v>
      </c>
      <c r="Z41" s="94" t="str">
        <f t="shared" si="6"/>
        <v>テレビのデータ放送</v>
      </c>
      <c r="AA41" s="49" t="str">
        <f t="shared" si="6"/>
        <v>　　　　　　　　　　　　　　　　フリーペーパー
（戸別配布される無料の地域情報誌など）</v>
      </c>
      <c r="AB41" s="49" t="str">
        <f t="shared" si="6"/>
        <v>ラジオ</v>
      </c>
      <c r="AC41" s="49" t="str">
        <f t="shared" si="6"/>
        <v>雑誌</v>
      </c>
      <c r="AD41" s="50" t="str">
        <f t="shared" si="6"/>
        <v>メールマガジン</v>
      </c>
      <c r="AE41" s="51" t="str">
        <f t="shared" si="6"/>
        <v>その他</v>
      </c>
    </row>
    <row r="42" spans="1:31" ht="12.75" customHeight="1" x14ac:dyDescent="0.2">
      <c r="A42" s="270" t="str">
        <f>A22</f>
        <v>全体（n = 1,699 ）　</v>
      </c>
      <c r="B42" s="101">
        <f>B22</f>
        <v>1699</v>
      </c>
      <c r="C42" s="109">
        <v>1139</v>
      </c>
      <c r="D42" s="110">
        <v>979</v>
      </c>
      <c r="E42" s="110">
        <v>892</v>
      </c>
      <c r="F42" s="110">
        <v>554</v>
      </c>
      <c r="G42" s="110">
        <v>467</v>
      </c>
      <c r="H42" s="110">
        <v>463</v>
      </c>
      <c r="I42" s="110">
        <v>417</v>
      </c>
      <c r="J42" s="110">
        <v>309</v>
      </c>
      <c r="K42" s="110">
        <v>241</v>
      </c>
      <c r="L42" s="110">
        <v>232</v>
      </c>
      <c r="M42" s="110">
        <v>134</v>
      </c>
      <c r="N42" s="111">
        <v>40</v>
      </c>
      <c r="O42" s="111">
        <v>18</v>
      </c>
      <c r="P42" s="112">
        <v>3</v>
      </c>
      <c r="R42" s="81" t="str">
        <f>A44</f>
        <v>18～19歳（n = 22 ）　</v>
      </c>
      <c r="S42" s="72">
        <f>C45</f>
        <v>63.6</v>
      </c>
      <c r="T42" s="73">
        <f t="shared" ref="T42:AE42" si="7">D45</f>
        <v>50</v>
      </c>
      <c r="U42" s="73">
        <f t="shared" si="7"/>
        <v>4.5</v>
      </c>
      <c r="V42" s="73">
        <f t="shared" si="7"/>
        <v>27.3</v>
      </c>
      <c r="W42" s="73">
        <f t="shared" si="7"/>
        <v>0</v>
      </c>
      <c r="X42" s="73">
        <f t="shared" si="7"/>
        <v>4.5</v>
      </c>
      <c r="Y42" s="74">
        <f t="shared" si="7"/>
        <v>72.7</v>
      </c>
      <c r="Z42" s="96">
        <f t="shared" si="7"/>
        <v>9.1</v>
      </c>
      <c r="AA42" s="73">
        <f t="shared" si="7"/>
        <v>0</v>
      </c>
      <c r="AB42" s="73">
        <f t="shared" si="7"/>
        <v>4.5</v>
      </c>
      <c r="AC42" s="73">
        <f t="shared" si="7"/>
        <v>4.5</v>
      </c>
      <c r="AD42" s="74">
        <f t="shared" si="7"/>
        <v>0</v>
      </c>
      <c r="AE42" s="75">
        <f t="shared" si="7"/>
        <v>0</v>
      </c>
    </row>
    <row r="43" spans="1:31" ht="12.75" customHeight="1" x14ac:dyDescent="0.2">
      <c r="A43" s="271"/>
      <c r="B43" s="102">
        <f>B23</f>
        <v>100</v>
      </c>
      <c r="C43" s="113">
        <v>67</v>
      </c>
      <c r="D43" s="114">
        <v>57.6</v>
      </c>
      <c r="E43" s="114">
        <v>52.5</v>
      </c>
      <c r="F43" s="114">
        <v>32.6</v>
      </c>
      <c r="G43" s="114">
        <v>27.5</v>
      </c>
      <c r="H43" s="114">
        <v>27.3</v>
      </c>
      <c r="I43" s="114">
        <v>24.5</v>
      </c>
      <c r="J43" s="114">
        <v>18.2</v>
      </c>
      <c r="K43" s="114">
        <v>14.2</v>
      </c>
      <c r="L43" s="114">
        <v>13.7</v>
      </c>
      <c r="M43" s="114">
        <v>7.9</v>
      </c>
      <c r="N43" s="115">
        <v>2.4</v>
      </c>
      <c r="O43" s="115">
        <v>1.1000000000000001</v>
      </c>
      <c r="P43" s="116">
        <v>0.2</v>
      </c>
      <c r="R43" s="162" t="str">
        <f>A46</f>
        <v>20～29歳（n = 83 ）　</v>
      </c>
      <c r="S43" s="62">
        <f>C47</f>
        <v>50.6</v>
      </c>
      <c r="T43" s="63">
        <f t="shared" ref="T43:AE43" si="8">D47</f>
        <v>71.099999999999994</v>
      </c>
      <c r="U43" s="63">
        <f t="shared" si="8"/>
        <v>12</v>
      </c>
      <c r="V43" s="63">
        <f t="shared" si="8"/>
        <v>27.7</v>
      </c>
      <c r="W43" s="63">
        <f t="shared" si="8"/>
        <v>4.8</v>
      </c>
      <c r="X43" s="63">
        <f t="shared" si="8"/>
        <v>7.2</v>
      </c>
      <c r="Y43" s="64">
        <f t="shared" si="8"/>
        <v>74.7</v>
      </c>
      <c r="Z43" s="163">
        <f t="shared" si="8"/>
        <v>15.7</v>
      </c>
      <c r="AA43" s="63">
        <f t="shared" si="8"/>
        <v>4.8</v>
      </c>
      <c r="AB43" s="63">
        <f t="shared" si="8"/>
        <v>1.2</v>
      </c>
      <c r="AC43" s="63">
        <f t="shared" si="8"/>
        <v>0</v>
      </c>
      <c r="AD43" s="64">
        <f t="shared" si="8"/>
        <v>0</v>
      </c>
      <c r="AE43" s="65">
        <f t="shared" si="8"/>
        <v>0</v>
      </c>
    </row>
    <row r="44" spans="1:31" ht="12.75" customHeight="1" x14ac:dyDescent="0.2">
      <c r="A44" s="270" t="str">
        <f>A24</f>
        <v>18～19歳（n = 22 ）　</v>
      </c>
      <c r="B44" s="101">
        <f t="shared" ref="B44:B57" si="9">B24</f>
        <v>22</v>
      </c>
      <c r="C44" s="117">
        <v>14</v>
      </c>
      <c r="D44" s="118">
        <v>11</v>
      </c>
      <c r="E44" s="118">
        <v>1</v>
      </c>
      <c r="F44" s="118">
        <v>6</v>
      </c>
      <c r="G44" s="118">
        <v>0</v>
      </c>
      <c r="H44" s="118">
        <v>1</v>
      </c>
      <c r="I44" s="118">
        <v>16</v>
      </c>
      <c r="J44" s="118">
        <v>2</v>
      </c>
      <c r="K44" s="118">
        <v>0</v>
      </c>
      <c r="L44" s="118">
        <v>1</v>
      </c>
      <c r="M44" s="118">
        <v>1</v>
      </c>
      <c r="N44" s="118">
        <v>0</v>
      </c>
      <c r="O44" s="128">
        <v>0</v>
      </c>
      <c r="P44" s="119">
        <v>0</v>
      </c>
      <c r="Q44" s="154"/>
      <c r="R44" s="83" t="str">
        <f>A48</f>
        <v>30～39歳（n = 142 ）　</v>
      </c>
      <c r="S44" s="76">
        <f>C49</f>
        <v>52.8</v>
      </c>
      <c r="T44" s="77">
        <f t="shared" ref="T44:AE44" si="10">D49</f>
        <v>83.1</v>
      </c>
      <c r="U44" s="77">
        <f t="shared" si="10"/>
        <v>15.5</v>
      </c>
      <c r="V44" s="77">
        <f t="shared" si="10"/>
        <v>35.200000000000003</v>
      </c>
      <c r="W44" s="77">
        <f t="shared" si="10"/>
        <v>15.5</v>
      </c>
      <c r="X44" s="77">
        <f t="shared" si="10"/>
        <v>20.399999999999999</v>
      </c>
      <c r="Y44" s="78">
        <f t="shared" si="10"/>
        <v>62.7</v>
      </c>
      <c r="Z44" s="97">
        <f t="shared" si="10"/>
        <v>9.9</v>
      </c>
      <c r="AA44" s="77">
        <f t="shared" si="10"/>
        <v>16.899999999999999</v>
      </c>
      <c r="AB44" s="77">
        <f t="shared" si="10"/>
        <v>8.5</v>
      </c>
      <c r="AC44" s="77">
        <f t="shared" si="10"/>
        <v>4.9000000000000004</v>
      </c>
      <c r="AD44" s="78">
        <f t="shared" si="10"/>
        <v>2.1</v>
      </c>
      <c r="AE44" s="79">
        <f t="shared" si="10"/>
        <v>2.1</v>
      </c>
    </row>
    <row r="45" spans="1:31" ht="12.75" customHeight="1" x14ac:dyDescent="0.2">
      <c r="A45" s="271"/>
      <c r="B45" s="102">
        <f t="shared" si="9"/>
        <v>100</v>
      </c>
      <c r="C45" s="113">
        <v>63.6</v>
      </c>
      <c r="D45" s="114">
        <v>50</v>
      </c>
      <c r="E45" s="114">
        <v>4.5</v>
      </c>
      <c r="F45" s="114">
        <v>27.3</v>
      </c>
      <c r="G45" s="114">
        <v>0</v>
      </c>
      <c r="H45" s="114">
        <v>4.5</v>
      </c>
      <c r="I45" s="114">
        <v>72.7</v>
      </c>
      <c r="J45" s="114">
        <v>9.1</v>
      </c>
      <c r="K45" s="114">
        <v>0</v>
      </c>
      <c r="L45" s="114">
        <v>4.5</v>
      </c>
      <c r="M45" s="114">
        <v>4.5</v>
      </c>
      <c r="N45" s="114">
        <v>0</v>
      </c>
      <c r="O45" s="115">
        <v>0</v>
      </c>
      <c r="P45" s="116">
        <v>0</v>
      </c>
      <c r="R45" s="83" t="str">
        <f>A50</f>
        <v>40～49歳（n = 248 ）　</v>
      </c>
      <c r="S45" s="76">
        <f>C51</f>
        <v>61.3</v>
      </c>
      <c r="T45" s="77">
        <f t="shared" ref="T45:AE45" si="11">D51</f>
        <v>87.1</v>
      </c>
      <c r="U45" s="77">
        <f t="shared" si="11"/>
        <v>25</v>
      </c>
      <c r="V45" s="77">
        <f t="shared" si="11"/>
        <v>34.299999999999997</v>
      </c>
      <c r="W45" s="77">
        <f t="shared" si="11"/>
        <v>16.5</v>
      </c>
      <c r="X45" s="77">
        <f t="shared" si="11"/>
        <v>20.2</v>
      </c>
      <c r="Y45" s="78">
        <f t="shared" si="11"/>
        <v>41.1</v>
      </c>
      <c r="Z45" s="97">
        <f t="shared" si="11"/>
        <v>11.3</v>
      </c>
      <c r="AA45" s="77">
        <f t="shared" si="11"/>
        <v>18.100000000000001</v>
      </c>
      <c r="AB45" s="77">
        <f t="shared" si="11"/>
        <v>14.1</v>
      </c>
      <c r="AC45" s="77">
        <f t="shared" si="11"/>
        <v>3.2</v>
      </c>
      <c r="AD45" s="78">
        <f t="shared" si="11"/>
        <v>5.2</v>
      </c>
      <c r="AE45" s="79">
        <f t="shared" si="11"/>
        <v>1.2</v>
      </c>
    </row>
    <row r="46" spans="1:31" ht="12.75" customHeight="1" x14ac:dyDescent="0.2">
      <c r="A46" s="270" t="str">
        <f>A26</f>
        <v>20～29歳（n = 83 ）　</v>
      </c>
      <c r="B46" s="101">
        <f t="shared" si="9"/>
        <v>83</v>
      </c>
      <c r="C46" s="117">
        <v>42</v>
      </c>
      <c r="D46" s="118">
        <v>59</v>
      </c>
      <c r="E46" s="118">
        <v>10</v>
      </c>
      <c r="F46" s="118">
        <v>23</v>
      </c>
      <c r="G46" s="118">
        <v>4</v>
      </c>
      <c r="H46" s="118">
        <v>6</v>
      </c>
      <c r="I46" s="118">
        <v>62</v>
      </c>
      <c r="J46" s="118">
        <v>13</v>
      </c>
      <c r="K46" s="118">
        <v>4</v>
      </c>
      <c r="L46" s="118">
        <v>1</v>
      </c>
      <c r="M46" s="118">
        <v>0</v>
      </c>
      <c r="N46" s="118">
        <v>0</v>
      </c>
      <c r="O46" s="128">
        <v>0</v>
      </c>
      <c r="P46" s="119">
        <v>0</v>
      </c>
      <c r="R46" s="83" t="str">
        <f>A52</f>
        <v>50～59歳（n = 318 ）　</v>
      </c>
      <c r="S46" s="76">
        <f>C53</f>
        <v>68.599999999999994</v>
      </c>
      <c r="T46" s="77">
        <f t="shared" ref="T46:AE46" si="12">D53</f>
        <v>74.5</v>
      </c>
      <c r="U46" s="77">
        <f t="shared" si="12"/>
        <v>45.3</v>
      </c>
      <c r="V46" s="77">
        <f t="shared" si="12"/>
        <v>34.9</v>
      </c>
      <c r="W46" s="77">
        <f t="shared" si="12"/>
        <v>20.8</v>
      </c>
      <c r="X46" s="77">
        <f t="shared" si="12"/>
        <v>24.2</v>
      </c>
      <c r="Y46" s="78">
        <f t="shared" si="12"/>
        <v>24.5</v>
      </c>
      <c r="Z46" s="97">
        <f t="shared" si="12"/>
        <v>18.2</v>
      </c>
      <c r="AA46" s="77">
        <f t="shared" si="12"/>
        <v>15.4</v>
      </c>
      <c r="AB46" s="77">
        <f t="shared" si="12"/>
        <v>13.5</v>
      </c>
      <c r="AC46" s="77">
        <f t="shared" si="12"/>
        <v>6.3</v>
      </c>
      <c r="AD46" s="78">
        <f t="shared" si="12"/>
        <v>3.1</v>
      </c>
      <c r="AE46" s="79">
        <f t="shared" si="12"/>
        <v>0.6</v>
      </c>
    </row>
    <row r="47" spans="1:31" ht="12.75" customHeight="1" x14ac:dyDescent="0.2">
      <c r="A47" s="271"/>
      <c r="B47" s="102">
        <f t="shared" si="9"/>
        <v>100</v>
      </c>
      <c r="C47" s="113">
        <v>50.6</v>
      </c>
      <c r="D47" s="114">
        <v>71.099999999999994</v>
      </c>
      <c r="E47" s="114">
        <v>12</v>
      </c>
      <c r="F47" s="114">
        <v>27.7</v>
      </c>
      <c r="G47" s="114">
        <v>4.8</v>
      </c>
      <c r="H47" s="114">
        <v>7.2</v>
      </c>
      <c r="I47" s="114">
        <v>74.7</v>
      </c>
      <c r="J47" s="114">
        <v>15.7</v>
      </c>
      <c r="K47" s="114">
        <v>4.8</v>
      </c>
      <c r="L47" s="114">
        <v>1.2</v>
      </c>
      <c r="M47" s="114">
        <v>0</v>
      </c>
      <c r="N47" s="114">
        <v>0</v>
      </c>
      <c r="O47" s="115">
        <v>0</v>
      </c>
      <c r="P47" s="116">
        <v>0</v>
      </c>
      <c r="R47" s="83" t="str">
        <f>A54</f>
        <v>60～69歳（n = 322 ）　</v>
      </c>
      <c r="S47" s="76">
        <f>C55</f>
        <v>74.2</v>
      </c>
      <c r="T47" s="77">
        <f t="shared" ref="T47:AE47" si="13">D55</f>
        <v>59.9</v>
      </c>
      <c r="U47" s="77">
        <f t="shared" si="13"/>
        <v>67.400000000000006</v>
      </c>
      <c r="V47" s="77">
        <f t="shared" si="13"/>
        <v>25.5</v>
      </c>
      <c r="W47" s="77">
        <f t="shared" si="13"/>
        <v>29.2</v>
      </c>
      <c r="X47" s="77">
        <f t="shared" si="13"/>
        <v>27</v>
      </c>
      <c r="Y47" s="78">
        <f t="shared" si="13"/>
        <v>13</v>
      </c>
      <c r="Z47" s="97">
        <f t="shared" si="13"/>
        <v>18.899999999999999</v>
      </c>
      <c r="AA47" s="77">
        <f t="shared" si="13"/>
        <v>10.6</v>
      </c>
      <c r="AB47" s="77">
        <f t="shared" si="13"/>
        <v>15.2</v>
      </c>
      <c r="AC47" s="77">
        <f t="shared" si="13"/>
        <v>9</v>
      </c>
      <c r="AD47" s="78">
        <f t="shared" si="13"/>
        <v>1.6</v>
      </c>
      <c r="AE47" s="79">
        <f t="shared" si="13"/>
        <v>0.6</v>
      </c>
    </row>
    <row r="48" spans="1:31" ht="13.5" customHeight="1" x14ac:dyDescent="0.2">
      <c r="A48" s="270" t="str">
        <f>A28</f>
        <v>30～39歳（n = 142 ）　</v>
      </c>
      <c r="B48" s="101">
        <f t="shared" si="9"/>
        <v>142</v>
      </c>
      <c r="C48" s="117">
        <v>75</v>
      </c>
      <c r="D48" s="118">
        <v>118</v>
      </c>
      <c r="E48" s="118">
        <v>22</v>
      </c>
      <c r="F48" s="118">
        <v>50</v>
      </c>
      <c r="G48" s="118">
        <v>22</v>
      </c>
      <c r="H48" s="118">
        <v>29</v>
      </c>
      <c r="I48" s="118">
        <v>89</v>
      </c>
      <c r="J48" s="118">
        <v>14</v>
      </c>
      <c r="K48" s="118">
        <v>24</v>
      </c>
      <c r="L48" s="118">
        <v>12</v>
      </c>
      <c r="M48" s="118">
        <v>7</v>
      </c>
      <c r="N48" s="118">
        <v>3</v>
      </c>
      <c r="O48" s="128">
        <v>3</v>
      </c>
      <c r="P48" s="119">
        <v>0</v>
      </c>
      <c r="R48" s="82" t="str">
        <f>A56</f>
        <v>70歳以上（n = 530 ）　</v>
      </c>
      <c r="S48" s="66">
        <f>C57</f>
        <v>72.5</v>
      </c>
      <c r="T48" s="67">
        <f t="shared" ref="T48:AE48" si="14">D57</f>
        <v>24.3</v>
      </c>
      <c r="U48" s="67">
        <f t="shared" si="14"/>
        <v>78.099999999999994</v>
      </c>
      <c r="V48" s="67">
        <f t="shared" si="14"/>
        <v>34.299999999999997</v>
      </c>
      <c r="W48" s="67">
        <f t="shared" si="14"/>
        <v>44</v>
      </c>
      <c r="X48" s="67">
        <f t="shared" si="14"/>
        <v>39.1</v>
      </c>
      <c r="Y48" s="68">
        <f t="shared" si="14"/>
        <v>4.7</v>
      </c>
      <c r="Z48" s="95">
        <f t="shared" si="14"/>
        <v>23.8</v>
      </c>
      <c r="AA48" s="67">
        <f t="shared" si="14"/>
        <v>15.1</v>
      </c>
      <c r="AB48" s="67">
        <f t="shared" si="14"/>
        <v>16</v>
      </c>
      <c r="AC48" s="67">
        <f t="shared" si="14"/>
        <v>12.5</v>
      </c>
      <c r="AD48" s="68">
        <f t="shared" si="14"/>
        <v>1.7</v>
      </c>
      <c r="AE48" s="69">
        <f t="shared" si="14"/>
        <v>1.1000000000000001</v>
      </c>
    </row>
    <row r="49" spans="1:18" x14ac:dyDescent="0.2">
      <c r="A49" s="271"/>
      <c r="B49" s="102">
        <f t="shared" si="9"/>
        <v>100</v>
      </c>
      <c r="C49" s="113">
        <v>52.8</v>
      </c>
      <c r="D49" s="114">
        <v>83.1</v>
      </c>
      <c r="E49" s="114">
        <v>15.5</v>
      </c>
      <c r="F49" s="114">
        <v>35.200000000000003</v>
      </c>
      <c r="G49" s="114">
        <v>15.5</v>
      </c>
      <c r="H49" s="114">
        <v>20.399999999999999</v>
      </c>
      <c r="I49" s="114">
        <v>62.7</v>
      </c>
      <c r="J49" s="114">
        <v>9.9</v>
      </c>
      <c r="K49" s="114">
        <v>16.899999999999999</v>
      </c>
      <c r="L49" s="114">
        <v>8.5</v>
      </c>
      <c r="M49" s="114">
        <v>4.9000000000000004</v>
      </c>
      <c r="N49" s="114">
        <v>2.1</v>
      </c>
      <c r="O49" s="115">
        <v>2.1</v>
      </c>
      <c r="P49" s="116">
        <v>0</v>
      </c>
    </row>
    <row r="50" spans="1:18" x14ac:dyDescent="0.2">
      <c r="A50" s="270" t="str">
        <f>A30</f>
        <v>40～49歳（n = 248 ）　</v>
      </c>
      <c r="B50" s="101">
        <f t="shared" si="9"/>
        <v>248</v>
      </c>
      <c r="C50" s="117">
        <v>152</v>
      </c>
      <c r="D50" s="118">
        <v>216</v>
      </c>
      <c r="E50" s="118">
        <v>62</v>
      </c>
      <c r="F50" s="118">
        <v>85</v>
      </c>
      <c r="G50" s="118">
        <v>41</v>
      </c>
      <c r="H50" s="118">
        <v>50</v>
      </c>
      <c r="I50" s="118">
        <v>102</v>
      </c>
      <c r="J50" s="118">
        <v>28</v>
      </c>
      <c r="K50" s="118">
        <v>45</v>
      </c>
      <c r="L50" s="118">
        <v>35</v>
      </c>
      <c r="M50" s="118">
        <v>8</v>
      </c>
      <c r="N50" s="118">
        <v>13</v>
      </c>
      <c r="O50" s="128">
        <v>3</v>
      </c>
      <c r="P50" s="119">
        <v>0</v>
      </c>
    </row>
    <row r="51" spans="1:18" x14ac:dyDescent="0.2">
      <c r="A51" s="271"/>
      <c r="B51" s="102">
        <f t="shared" si="9"/>
        <v>100</v>
      </c>
      <c r="C51" s="113">
        <v>61.3</v>
      </c>
      <c r="D51" s="114">
        <v>87.1</v>
      </c>
      <c r="E51" s="114">
        <v>25</v>
      </c>
      <c r="F51" s="114">
        <v>34.299999999999997</v>
      </c>
      <c r="G51" s="114">
        <v>16.5</v>
      </c>
      <c r="H51" s="114">
        <v>20.2</v>
      </c>
      <c r="I51" s="114">
        <v>41.1</v>
      </c>
      <c r="J51" s="114">
        <v>11.3</v>
      </c>
      <c r="K51" s="114">
        <v>18.100000000000001</v>
      </c>
      <c r="L51" s="114">
        <v>14.1</v>
      </c>
      <c r="M51" s="114">
        <v>3.2</v>
      </c>
      <c r="N51" s="114">
        <v>5.2</v>
      </c>
      <c r="O51" s="115">
        <v>1.2</v>
      </c>
      <c r="P51" s="116">
        <v>0</v>
      </c>
    </row>
    <row r="52" spans="1:18" x14ac:dyDescent="0.2">
      <c r="A52" s="270" t="str">
        <f>A32</f>
        <v>50～59歳（n = 318 ）　</v>
      </c>
      <c r="B52" s="101">
        <f t="shared" si="9"/>
        <v>318</v>
      </c>
      <c r="C52" s="117">
        <v>218</v>
      </c>
      <c r="D52" s="118">
        <v>237</v>
      </c>
      <c r="E52" s="118">
        <v>144</v>
      </c>
      <c r="F52" s="118">
        <v>111</v>
      </c>
      <c r="G52" s="118">
        <v>66</v>
      </c>
      <c r="H52" s="118">
        <v>77</v>
      </c>
      <c r="I52" s="118">
        <v>78</v>
      </c>
      <c r="J52" s="118">
        <v>58</v>
      </c>
      <c r="K52" s="118">
        <v>49</v>
      </c>
      <c r="L52" s="118">
        <v>43</v>
      </c>
      <c r="M52" s="118">
        <v>20</v>
      </c>
      <c r="N52" s="118">
        <v>10</v>
      </c>
      <c r="O52" s="128">
        <v>2</v>
      </c>
      <c r="P52" s="119">
        <v>0</v>
      </c>
    </row>
    <row r="53" spans="1:18" x14ac:dyDescent="0.2">
      <c r="A53" s="271"/>
      <c r="B53" s="102">
        <f t="shared" si="9"/>
        <v>100</v>
      </c>
      <c r="C53" s="113">
        <v>68.599999999999994</v>
      </c>
      <c r="D53" s="114">
        <v>74.5</v>
      </c>
      <c r="E53" s="114">
        <v>45.3</v>
      </c>
      <c r="F53" s="114">
        <v>34.9</v>
      </c>
      <c r="G53" s="114">
        <v>20.8</v>
      </c>
      <c r="H53" s="114">
        <v>24.2</v>
      </c>
      <c r="I53" s="114">
        <v>24.5</v>
      </c>
      <c r="J53" s="114">
        <v>18.2</v>
      </c>
      <c r="K53" s="114">
        <v>15.4</v>
      </c>
      <c r="L53" s="114">
        <v>13.5</v>
      </c>
      <c r="M53" s="114">
        <v>6.3</v>
      </c>
      <c r="N53" s="114">
        <v>3.1</v>
      </c>
      <c r="O53" s="115">
        <v>0.6</v>
      </c>
      <c r="P53" s="116">
        <v>0</v>
      </c>
    </row>
    <row r="54" spans="1:18" x14ac:dyDescent="0.2">
      <c r="A54" s="270" t="str">
        <f>A34</f>
        <v>60～69歳（n = 322 ）　</v>
      </c>
      <c r="B54" s="101">
        <f t="shared" si="9"/>
        <v>322</v>
      </c>
      <c r="C54" s="117">
        <v>239</v>
      </c>
      <c r="D54" s="118">
        <v>193</v>
      </c>
      <c r="E54" s="118">
        <v>217</v>
      </c>
      <c r="F54" s="118">
        <v>82</v>
      </c>
      <c r="G54" s="118">
        <v>94</v>
      </c>
      <c r="H54" s="118">
        <v>87</v>
      </c>
      <c r="I54" s="118">
        <v>42</v>
      </c>
      <c r="J54" s="118">
        <v>61</v>
      </c>
      <c r="K54" s="118">
        <v>34</v>
      </c>
      <c r="L54" s="118">
        <v>49</v>
      </c>
      <c r="M54" s="118">
        <v>29</v>
      </c>
      <c r="N54" s="118">
        <v>5</v>
      </c>
      <c r="O54" s="128">
        <v>2</v>
      </c>
      <c r="P54" s="119">
        <v>0</v>
      </c>
    </row>
    <row r="55" spans="1:18" x14ac:dyDescent="0.2">
      <c r="A55" s="271"/>
      <c r="B55" s="102">
        <f t="shared" si="9"/>
        <v>100</v>
      </c>
      <c r="C55" s="113">
        <v>74.2</v>
      </c>
      <c r="D55" s="114">
        <v>59.9</v>
      </c>
      <c r="E55" s="114">
        <v>67.400000000000006</v>
      </c>
      <c r="F55" s="114">
        <v>25.5</v>
      </c>
      <c r="G55" s="114">
        <v>29.2</v>
      </c>
      <c r="H55" s="114">
        <v>27</v>
      </c>
      <c r="I55" s="114">
        <v>13</v>
      </c>
      <c r="J55" s="114">
        <v>18.899999999999999</v>
      </c>
      <c r="K55" s="114">
        <v>10.6</v>
      </c>
      <c r="L55" s="114">
        <v>15.2</v>
      </c>
      <c r="M55" s="114">
        <v>9</v>
      </c>
      <c r="N55" s="114">
        <v>1.6</v>
      </c>
      <c r="O55" s="115">
        <v>0.6</v>
      </c>
      <c r="P55" s="116">
        <v>0</v>
      </c>
    </row>
    <row r="56" spans="1:18" x14ac:dyDescent="0.2">
      <c r="A56" s="270" t="str">
        <f>A36</f>
        <v>70歳以上（n = 530 ）　</v>
      </c>
      <c r="B56" s="101">
        <f t="shared" si="9"/>
        <v>530</v>
      </c>
      <c r="C56" s="117">
        <v>384</v>
      </c>
      <c r="D56" s="118">
        <v>129</v>
      </c>
      <c r="E56" s="118">
        <v>414</v>
      </c>
      <c r="F56" s="118">
        <v>182</v>
      </c>
      <c r="G56" s="118">
        <v>233</v>
      </c>
      <c r="H56" s="118">
        <v>207</v>
      </c>
      <c r="I56" s="118">
        <v>25</v>
      </c>
      <c r="J56" s="118">
        <v>126</v>
      </c>
      <c r="K56" s="118">
        <v>80</v>
      </c>
      <c r="L56" s="118">
        <v>85</v>
      </c>
      <c r="M56" s="118">
        <v>66</v>
      </c>
      <c r="N56" s="118">
        <v>9</v>
      </c>
      <c r="O56" s="128">
        <v>6</v>
      </c>
      <c r="P56" s="119">
        <v>3</v>
      </c>
    </row>
    <row r="57" spans="1:18" x14ac:dyDescent="0.2">
      <c r="A57" s="271"/>
      <c r="B57" s="102">
        <f t="shared" si="9"/>
        <v>100</v>
      </c>
      <c r="C57" s="113">
        <v>72.5</v>
      </c>
      <c r="D57" s="114">
        <v>24.3</v>
      </c>
      <c r="E57" s="114">
        <v>78.099999999999994</v>
      </c>
      <c r="F57" s="114">
        <v>34.299999999999997</v>
      </c>
      <c r="G57" s="114">
        <v>44</v>
      </c>
      <c r="H57" s="114">
        <v>39.1</v>
      </c>
      <c r="I57" s="114">
        <v>4.7</v>
      </c>
      <c r="J57" s="114">
        <v>23.8</v>
      </c>
      <c r="K57" s="114">
        <v>15.1</v>
      </c>
      <c r="L57" s="114">
        <v>16</v>
      </c>
      <c r="M57" s="114">
        <v>12.5</v>
      </c>
      <c r="N57" s="114">
        <v>1.7</v>
      </c>
      <c r="O57" s="115">
        <v>1.1000000000000001</v>
      </c>
      <c r="P57" s="116">
        <v>0.6</v>
      </c>
    </row>
    <row r="59" spans="1:18" x14ac:dyDescent="0.2">
      <c r="A59" s="3" t="s">
        <v>158</v>
      </c>
      <c r="B59" s="1" t="str">
        <f>B1</f>
        <v>生活に必要な情報の入手媒体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  <c r="M59" s="7"/>
      <c r="N59" s="7"/>
      <c r="O59" s="7"/>
      <c r="P59" s="7"/>
    </row>
    <row r="60" spans="1:18" ht="101.25" customHeight="1" x14ac:dyDescent="0.2">
      <c r="A60" s="11" t="s">
        <v>27</v>
      </c>
      <c r="B60" s="47" t="str">
        <f t="shared" ref="B60:N60" si="15">B21</f>
        <v>調査数</v>
      </c>
      <c r="C60" s="48" t="str">
        <f t="shared" si="15"/>
        <v>テレビ（データ放送※を除く）</v>
      </c>
      <c r="D60" s="49" t="str">
        <f t="shared" si="15"/>
        <v>テレビのデータ放送</v>
      </c>
      <c r="E60" s="49" t="str">
        <f t="shared" si="15"/>
        <v>ラジオ</v>
      </c>
      <c r="F60" s="49" t="str">
        <f t="shared" si="15"/>
        <v>インターネット（行政機関のホームページを除く）</v>
      </c>
      <c r="G60" s="49" t="s">
        <v>213</v>
      </c>
      <c r="H60" s="49" t="str">
        <f t="shared" si="15"/>
        <v>メールマガジン</v>
      </c>
      <c r="I60" s="49" t="str">
        <f t="shared" si="15"/>
        <v>新聞</v>
      </c>
      <c r="J60" s="49" t="str">
        <f t="shared" si="15"/>
        <v>雑誌</v>
      </c>
      <c r="K60" s="49" t="str">
        <f t="shared" si="15"/>
        <v>　　　　　　　　　　　　　　　　フリーペーパー
（戸別配布される無料の地域情報誌など）</v>
      </c>
      <c r="L60" s="49" t="str">
        <f t="shared" si="15"/>
        <v>国、県、市町村の広報紙やホームページ</v>
      </c>
      <c r="M60" s="49" t="str">
        <f t="shared" si="15"/>
        <v>自治会の連絡網、回覧板など</v>
      </c>
      <c r="N60" s="50" t="str">
        <f t="shared" si="15"/>
        <v>友人、知人からのクチコミ</v>
      </c>
      <c r="O60" s="49" t="s">
        <v>57</v>
      </c>
      <c r="P60" s="51" t="s">
        <v>200</v>
      </c>
      <c r="Q60" s="91" t="s">
        <v>117</v>
      </c>
      <c r="R60" s="182"/>
    </row>
    <row r="61" spans="1:18" ht="13.5" customHeight="1" x14ac:dyDescent="0.2">
      <c r="A61" s="270" t="str">
        <f>'問2S（表）'!A52</f>
        <v>全体（n = 1,699 ）　</v>
      </c>
      <c r="B61" s="32">
        <v>1699</v>
      </c>
      <c r="C61" s="29">
        <v>1139</v>
      </c>
      <c r="D61" s="30">
        <v>309</v>
      </c>
      <c r="E61" s="30">
        <v>232</v>
      </c>
      <c r="F61" s="30">
        <v>979</v>
      </c>
      <c r="G61" s="30">
        <v>417</v>
      </c>
      <c r="H61" s="30">
        <v>40</v>
      </c>
      <c r="I61" s="30">
        <v>892</v>
      </c>
      <c r="J61" s="30">
        <v>134</v>
      </c>
      <c r="K61" s="30">
        <v>241</v>
      </c>
      <c r="L61" s="30">
        <v>463</v>
      </c>
      <c r="M61" s="30">
        <v>467</v>
      </c>
      <c r="N61" s="30">
        <v>554</v>
      </c>
      <c r="O61" s="30">
        <v>18</v>
      </c>
      <c r="P61" s="31">
        <v>3</v>
      </c>
      <c r="Q61" s="92">
        <f>SUM($C61:P61)</f>
        <v>5888</v>
      </c>
      <c r="R61" s="154"/>
    </row>
    <row r="62" spans="1:18" x14ac:dyDescent="0.2">
      <c r="A62" s="271"/>
      <c r="B62" s="18">
        <v>100</v>
      </c>
      <c r="C62" s="18">
        <v>67</v>
      </c>
      <c r="D62" s="185">
        <v>18.2</v>
      </c>
      <c r="E62" s="185">
        <v>13.7</v>
      </c>
      <c r="F62" s="185">
        <v>57.6</v>
      </c>
      <c r="G62" s="185">
        <v>24.5</v>
      </c>
      <c r="H62" s="185">
        <v>2.4</v>
      </c>
      <c r="I62" s="185">
        <v>52.5</v>
      </c>
      <c r="J62" s="185">
        <v>7.9</v>
      </c>
      <c r="K62" s="185">
        <v>14.2</v>
      </c>
      <c r="L62" s="185">
        <v>27.3</v>
      </c>
      <c r="M62" s="185">
        <v>27.5</v>
      </c>
      <c r="N62" s="185">
        <v>32.6</v>
      </c>
      <c r="O62" s="185">
        <v>1.1000000000000001</v>
      </c>
      <c r="P62" s="186">
        <v>0.2</v>
      </c>
      <c r="Q62" s="92"/>
    </row>
    <row r="63" spans="1:18" ht="13.5" customHeight="1" x14ac:dyDescent="0.2">
      <c r="A63" s="270" t="str">
        <f>'問2S（表）'!A54</f>
        <v>岐阜圏域（n = 668 ）　</v>
      </c>
      <c r="B63" s="32">
        <v>668</v>
      </c>
      <c r="C63" s="29">
        <v>454</v>
      </c>
      <c r="D63" s="30">
        <v>112</v>
      </c>
      <c r="E63" s="30">
        <v>86</v>
      </c>
      <c r="F63" s="30">
        <v>400</v>
      </c>
      <c r="G63" s="30">
        <v>188</v>
      </c>
      <c r="H63" s="30">
        <v>10</v>
      </c>
      <c r="I63" s="30">
        <v>330</v>
      </c>
      <c r="J63" s="30">
        <v>47</v>
      </c>
      <c r="K63" s="30">
        <v>101</v>
      </c>
      <c r="L63" s="30">
        <v>190</v>
      </c>
      <c r="M63" s="30">
        <v>173</v>
      </c>
      <c r="N63" s="30">
        <v>214</v>
      </c>
      <c r="O63" s="30">
        <v>6</v>
      </c>
      <c r="P63" s="31">
        <v>0</v>
      </c>
      <c r="Q63" s="92">
        <f>SUM($C63:P63)</f>
        <v>2311</v>
      </c>
      <c r="R63" t="str">
        <f>" 岐阜圏域（N = "&amp;TEXT(Q63,"#,###")&amp;" : n = "&amp;TEXT($B$63,"#,###")&amp;"）"</f>
        <v xml:space="preserve"> 岐阜圏域（N = 2,311 : n = 668）</v>
      </c>
    </row>
    <row r="64" spans="1:18" x14ac:dyDescent="0.2">
      <c r="A64" s="271"/>
      <c r="B64" s="18">
        <v>100</v>
      </c>
      <c r="C64" s="18">
        <v>68</v>
      </c>
      <c r="D64" s="185">
        <v>16.8</v>
      </c>
      <c r="E64" s="185">
        <v>12.9</v>
      </c>
      <c r="F64" s="185">
        <v>59.9</v>
      </c>
      <c r="G64" s="185">
        <v>28.1</v>
      </c>
      <c r="H64" s="185">
        <v>1.5</v>
      </c>
      <c r="I64" s="185">
        <v>49.4</v>
      </c>
      <c r="J64" s="185">
        <v>7</v>
      </c>
      <c r="K64" s="185">
        <v>15.1</v>
      </c>
      <c r="L64" s="185">
        <v>28.4</v>
      </c>
      <c r="M64" s="185">
        <v>25.9</v>
      </c>
      <c r="N64" s="185">
        <v>32</v>
      </c>
      <c r="O64" s="185">
        <v>0.9</v>
      </c>
      <c r="P64" s="186">
        <v>0</v>
      </c>
      <c r="Q64" s="183"/>
    </row>
    <row r="65" spans="1:31" ht="13.5" customHeight="1" x14ac:dyDescent="0.2">
      <c r="A65" s="270" t="str">
        <f>'問2S（表）'!A56</f>
        <v>西濃圏域（n = 277 ）　</v>
      </c>
      <c r="B65" s="32">
        <v>277</v>
      </c>
      <c r="C65" s="29">
        <v>185</v>
      </c>
      <c r="D65" s="30">
        <v>58</v>
      </c>
      <c r="E65" s="30">
        <v>45</v>
      </c>
      <c r="F65" s="30">
        <v>158</v>
      </c>
      <c r="G65" s="30">
        <v>59</v>
      </c>
      <c r="H65" s="30">
        <v>9</v>
      </c>
      <c r="I65" s="30">
        <v>143</v>
      </c>
      <c r="J65" s="30">
        <v>25</v>
      </c>
      <c r="K65" s="30">
        <v>35</v>
      </c>
      <c r="L65" s="30">
        <v>73</v>
      </c>
      <c r="M65" s="30">
        <v>77</v>
      </c>
      <c r="N65" s="30">
        <v>82</v>
      </c>
      <c r="O65" s="30">
        <v>4</v>
      </c>
      <c r="P65" s="31">
        <v>2</v>
      </c>
      <c r="Q65" s="92">
        <f>SUM($C65:P65)</f>
        <v>955</v>
      </c>
      <c r="R65" t="str">
        <f>" 西濃圏域（N = "&amp;TEXT(Q65,"#,###")&amp;" : n = "&amp;TEXT($B$65,"#,###")&amp;"）"</f>
        <v xml:space="preserve"> 西濃圏域（N = 955 : n = 277）</v>
      </c>
    </row>
    <row r="66" spans="1:31" x14ac:dyDescent="0.2">
      <c r="A66" s="271"/>
      <c r="B66" s="18">
        <v>100</v>
      </c>
      <c r="C66" s="18">
        <v>66.8</v>
      </c>
      <c r="D66" s="185">
        <v>20.9</v>
      </c>
      <c r="E66" s="185">
        <v>16.2</v>
      </c>
      <c r="F66" s="185">
        <v>57</v>
      </c>
      <c r="G66" s="185">
        <v>21.3</v>
      </c>
      <c r="H66" s="185">
        <v>3.2</v>
      </c>
      <c r="I66" s="185">
        <v>51.6</v>
      </c>
      <c r="J66" s="185">
        <v>9</v>
      </c>
      <c r="K66" s="185">
        <v>12.6</v>
      </c>
      <c r="L66" s="185">
        <v>26.4</v>
      </c>
      <c r="M66" s="185">
        <v>27.8</v>
      </c>
      <c r="N66" s="185">
        <v>29.6</v>
      </c>
      <c r="O66" s="185">
        <v>1.4</v>
      </c>
      <c r="P66" s="186">
        <v>0.7</v>
      </c>
      <c r="Q66" s="183"/>
    </row>
    <row r="67" spans="1:31" ht="13.5" customHeight="1" x14ac:dyDescent="0.2">
      <c r="A67" s="270" t="str">
        <f>'問2S（表）'!A58</f>
        <v>中濃圏域（n = 319 ）　</v>
      </c>
      <c r="B67" s="32">
        <v>319</v>
      </c>
      <c r="C67" s="29">
        <v>213</v>
      </c>
      <c r="D67" s="30">
        <v>45</v>
      </c>
      <c r="E67" s="30">
        <v>46</v>
      </c>
      <c r="F67" s="30">
        <v>197</v>
      </c>
      <c r="G67" s="30">
        <v>61</v>
      </c>
      <c r="H67" s="30">
        <v>8</v>
      </c>
      <c r="I67" s="30">
        <v>157</v>
      </c>
      <c r="J67" s="30">
        <v>28</v>
      </c>
      <c r="K67" s="30">
        <v>41</v>
      </c>
      <c r="L67" s="30">
        <v>81</v>
      </c>
      <c r="M67" s="30">
        <v>96</v>
      </c>
      <c r="N67" s="30">
        <v>114</v>
      </c>
      <c r="O67" s="30">
        <v>3</v>
      </c>
      <c r="P67" s="31">
        <v>0</v>
      </c>
      <c r="Q67" s="92">
        <f>SUM($C67:P67)</f>
        <v>1090</v>
      </c>
      <c r="R67" t="str">
        <f>" 中濃圏域（N = "&amp;TEXT(Q67,"#,###")&amp;" : n = "&amp;TEXT($B$67,"#,###")&amp;"）"</f>
        <v xml:space="preserve"> 中濃圏域（N = 1,090 : n = 319）</v>
      </c>
    </row>
    <row r="68" spans="1:31" x14ac:dyDescent="0.2">
      <c r="A68" s="271"/>
      <c r="B68" s="18">
        <v>100</v>
      </c>
      <c r="C68" s="18">
        <v>66.8</v>
      </c>
      <c r="D68" s="185">
        <v>14.1</v>
      </c>
      <c r="E68" s="185">
        <v>14.4</v>
      </c>
      <c r="F68" s="185">
        <v>61.8</v>
      </c>
      <c r="G68" s="185">
        <v>19.100000000000001</v>
      </c>
      <c r="H68" s="185">
        <v>2.5</v>
      </c>
      <c r="I68" s="185">
        <v>49.2</v>
      </c>
      <c r="J68" s="185">
        <v>8.8000000000000007</v>
      </c>
      <c r="K68" s="185">
        <v>12.9</v>
      </c>
      <c r="L68" s="185">
        <v>25.4</v>
      </c>
      <c r="M68" s="185">
        <v>30.1</v>
      </c>
      <c r="N68" s="185">
        <v>35.700000000000003</v>
      </c>
      <c r="O68" s="185">
        <v>0.9</v>
      </c>
      <c r="P68" s="186">
        <v>0</v>
      </c>
      <c r="Q68" s="183"/>
    </row>
    <row r="69" spans="1:31" ht="13.5" customHeight="1" x14ac:dyDescent="0.2">
      <c r="A69" s="270" t="str">
        <f>'問2S（表）'!A60</f>
        <v>東濃圏域（n = 276 ）　</v>
      </c>
      <c r="B69" s="32">
        <v>276</v>
      </c>
      <c r="C69" s="29">
        <v>183</v>
      </c>
      <c r="D69" s="30">
        <v>58</v>
      </c>
      <c r="E69" s="30">
        <v>38</v>
      </c>
      <c r="F69" s="30">
        <v>141</v>
      </c>
      <c r="G69" s="30">
        <v>75</v>
      </c>
      <c r="H69" s="30">
        <v>10</v>
      </c>
      <c r="I69" s="30">
        <v>157</v>
      </c>
      <c r="J69" s="30">
        <v>22</v>
      </c>
      <c r="K69" s="30">
        <v>33</v>
      </c>
      <c r="L69" s="30">
        <v>80</v>
      </c>
      <c r="M69" s="30">
        <v>71</v>
      </c>
      <c r="N69" s="30">
        <v>89</v>
      </c>
      <c r="O69" s="30">
        <v>3</v>
      </c>
      <c r="P69" s="31">
        <v>1</v>
      </c>
      <c r="Q69" s="92">
        <f>SUM($C69:P69)</f>
        <v>961</v>
      </c>
      <c r="R69" t="str">
        <f>" 東濃圏域（N = "&amp;TEXT(Q69,"#,###")&amp;" : n = "&amp;TEXT($B$69,"#,###")&amp;"）"</f>
        <v xml:space="preserve"> 東濃圏域（N = 961 : n = 276）</v>
      </c>
    </row>
    <row r="70" spans="1:31" x14ac:dyDescent="0.2">
      <c r="A70" s="271"/>
      <c r="B70" s="18">
        <v>100</v>
      </c>
      <c r="C70" s="18">
        <v>66.3</v>
      </c>
      <c r="D70" s="185">
        <v>21</v>
      </c>
      <c r="E70" s="185">
        <v>13.8</v>
      </c>
      <c r="F70" s="185">
        <v>51.1</v>
      </c>
      <c r="G70" s="185">
        <v>27.2</v>
      </c>
      <c r="H70" s="185">
        <v>3.6</v>
      </c>
      <c r="I70" s="185">
        <v>56.9</v>
      </c>
      <c r="J70" s="185">
        <v>8</v>
      </c>
      <c r="K70" s="185">
        <v>12</v>
      </c>
      <c r="L70" s="185">
        <v>29</v>
      </c>
      <c r="M70" s="185">
        <v>25.7</v>
      </c>
      <c r="N70" s="185">
        <v>32.200000000000003</v>
      </c>
      <c r="O70" s="185">
        <v>1.1000000000000001</v>
      </c>
      <c r="P70" s="186">
        <v>0.4</v>
      </c>
      <c r="Q70" s="179"/>
    </row>
    <row r="71" spans="1:31" x14ac:dyDescent="0.2">
      <c r="A71" s="270" t="str">
        <f>'問2S（表）'!A62</f>
        <v>飛騨圏域（n = 102 ）　</v>
      </c>
      <c r="B71" s="32">
        <v>102</v>
      </c>
      <c r="C71" s="29">
        <v>74</v>
      </c>
      <c r="D71" s="30">
        <v>22</v>
      </c>
      <c r="E71" s="30">
        <v>7</v>
      </c>
      <c r="F71" s="30">
        <v>57</v>
      </c>
      <c r="G71" s="30">
        <v>25</v>
      </c>
      <c r="H71" s="30">
        <v>3</v>
      </c>
      <c r="I71" s="30">
        <v>69</v>
      </c>
      <c r="J71" s="30">
        <v>9</v>
      </c>
      <c r="K71" s="30">
        <v>27</v>
      </c>
      <c r="L71" s="30">
        <v>30</v>
      </c>
      <c r="M71" s="30">
        <v>34</v>
      </c>
      <c r="N71" s="30">
        <v>35</v>
      </c>
      <c r="O71" s="30">
        <v>0</v>
      </c>
      <c r="P71" s="31">
        <v>0</v>
      </c>
      <c r="Q71" s="92">
        <f>SUM($C71:P71)</f>
        <v>392</v>
      </c>
      <c r="R71" t="str">
        <f>" 飛騨圏域（N = "&amp;TEXT(Q71,"#,###")&amp;" : n = "&amp;TEXT($B$71,"#,###")&amp;"）"</f>
        <v xml:space="preserve"> 飛騨圏域（N = 392 : n = 102）</v>
      </c>
    </row>
    <row r="72" spans="1:31" x14ac:dyDescent="0.2">
      <c r="A72" s="271"/>
      <c r="B72" s="18">
        <v>100</v>
      </c>
      <c r="C72" s="18">
        <v>72.5</v>
      </c>
      <c r="D72" s="185">
        <v>21.6</v>
      </c>
      <c r="E72" s="185">
        <v>6.9</v>
      </c>
      <c r="F72" s="185">
        <v>55.9</v>
      </c>
      <c r="G72" s="185">
        <v>24.5</v>
      </c>
      <c r="H72" s="185">
        <v>2.9</v>
      </c>
      <c r="I72" s="185">
        <v>67.599999999999994</v>
      </c>
      <c r="J72" s="185">
        <v>8.8000000000000007</v>
      </c>
      <c r="K72" s="185">
        <v>26.5</v>
      </c>
      <c r="L72" s="185">
        <v>29.4</v>
      </c>
      <c r="M72" s="185">
        <v>33.299999999999997</v>
      </c>
      <c r="N72" s="185">
        <v>34.299999999999997</v>
      </c>
      <c r="O72" s="185">
        <v>0</v>
      </c>
      <c r="P72" s="186">
        <v>0</v>
      </c>
      <c r="Q72" s="179"/>
    </row>
    <row r="73" spans="1:31" s="171" customFormat="1" x14ac:dyDescent="0.2">
      <c r="A73" s="172"/>
      <c r="B73" s="170"/>
      <c r="C73" s="160">
        <f>_xlfn.RANK.EQ(C62,$C$62:$R$62,0)</f>
        <v>1</v>
      </c>
      <c r="D73" s="160">
        <f t="shared" ref="D73:N73" si="16">_xlfn.RANK.EQ(D62,$C$62:$R$62,0)</f>
        <v>8</v>
      </c>
      <c r="E73" s="160">
        <f t="shared" si="16"/>
        <v>10</v>
      </c>
      <c r="F73" s="160">
        <f t="shared" si="16"/>
        <v>2</v>
      </c>
      <c r="G73" s="160">
        <f t="shared" si="16"/>
        <v>7</v>
      </c>
      <c r="H73" s="160">
        <f t="shared" si="16"/>
        <v>12</v>
      </c>
      <c r="I73" s="160">
        <f t="shared" si="16"/>
        <v>3</v>
      </c>
      <c r="J73" s="160">
        <f t="shared" si="16"/>
        <v>11</v>
      </c>
      <c r="K73" s="160">
        <f t="shared" si="16"/>
        <v>9</v>
      </c>
      <c r="L73" s="160">
        <f t="shared" si="16"/>
        <v>6</v>
      </c>
      <c r="M73" s="160">
        <f t="shared" si="16"/>
        <v>5</v>
      </c>
      <c r="N73" s="160">
        <f t="shared" si="16"/>
        <v>4</v>
      </c>
      <c r="O73" s="25">
        <v>13</v>
      </c>
      <c r="P73" s="25">
        <v>14</v>
      </c>
      <c r="Q73" s="173"/>
    </row>
    <row r="74" spans="1:31" x14ac:dyDescent="0.2">
      <c r="A74" s="24" t="s">
        <v>60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31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P75" s="25">
        <v>14</v>
      </c>
      <c r="R75" s="38"/>
      <c r="S75" s="25">
        <v>1</v>
      </c>
      <c r="T75" s="25">
        <v>2</v>
      </c>
      <c r="U75" s="25">
        <v>3</v>
      </c>
      <c r="V75" s="25">
        <v>4</v>
      </c>
      <c r="W75" s="25">
        <v>5</v>
      </c>
      <c r="X75" s="25">
        <v>6</v>
      </c>
      <c r="Y75" s="25">
        <v>7</v>
      </c>
      <c r="Z75" s="25">
        <v>8</v>
      </c>
      <c r="AA75" s="25">
        <v>9</v>
      </c>
      <c r="AB75" s="25">
        <v>10</v>
      </c>
      <c r="AC75" s="25">
        <v>11</v>
      </c>
      <c r="AD75" s="25">
        <v>12</v>
      </c>
      <c r="AE75" s="25">
        <v>13</v>
      </c>
    </row>
    <row r="76" spans="1:31" ht="101.25" customHeight="1" x14ac:dyDescent="0.2">
      <c r="A76" s="10" t="str">
        <f>A60</f>
        <v>【居住圏域別】</v>
      </c>
      <c r="B76" s="47" t="s">
        <v>156</v>
      </c>
      <c r="C76" s="48" t="s">
        <v>226</v>
      </c>
      <c r="D76" s="49" t="s">
        <v>124</v>
      </c>
      <c r="E76" s="49" t="s">
        <v>81</v>
      </c>
      <c r="F76" s="49" t="s">
        <v>85</v>
      </c>
      <c r="G76" s="49" t="s">
        <v>84</v>
      </c>
      <c r="H76" s="49" t="s">
        <v>83</v>
      </c>
      <c r="I76" s="49" t="s">
        <v>213</v>
      </c>
      <c r="J76" s="49" t="s">
        <v>79</v>
      </c>
      <c r="K76" s="49" t="s">
        <v>177</v>
      </c>
      <c r="L76" s="49" t="s">
        <v>175</v>
      </c>
      <c r="M76" s="49" t="s">
        <v>82</v>
      </c>
      <c r="N76" s="49" t="s">
        <v>176</v>
      </c>
      <c r="O76" s="49" t="s">
        <v>57</v>
      </c>
      <c r="P76" s="51" t="s">
        <v>0</v>
      </c>
      <c r="Q76" s="37" t="s">
        <v>32</v>
      </c>
      <c r="R76" s="10" t="str">
        <f>A76</f>
        <v>【居住圏域別】</v>
      </c>
      <c r="S76" s="48" t="str">
        <f>C76</f>
        <v>テレビ（データ放送を除く）</v>
      </c>
      <c r="T76" s="49" t="str">
        <f t="shared" ref="T76:AE76" si="17">D76</f>
        <v>インターネット（行政機関のホームページを除く）</v>
      </c>
      <c r="U76" s="49" t="str">
        <f t="shared" si="17"/>
        <v>新聞</v>
      </c>
      <c r="V76" s="49" t="str">
        <f t="shared" si="17"/>
        <v>友人、知人からのクチコミ</v>
      </c>
      <c r="W76" s="49" t="str">
        <f t="shared" si="17"/>
        <v>自治会の連絡網、回覧板など</v>
      </c>
      <c r="X76" s="49" t="str">
        <f t="shared" si="17"/>
        <v>国、県、市町村の広報紙やホームページ</v>
      </c>
      <c r="Y76" s="50" t="str">
        <f t="shared" si="17"/>
        <v>　フェイスブック、X（旧Twitter）などのSNS
（ソーシャル・ネットワーキング・サービス）</v>
      </c>
      <c r="Z76" s="94" t="str">
        <f t="shared" si="17"/>
        <v>テレビのデータ放送</v>
      </c>
      <c r="AA76" s="49" t="str">
        <f t="shared" si="17"/>
        <v>　　　　　　　　　　　　　　　　フリーペーパー
（戸別配布される無料の地域情報誌など）</v>
      </c>
      <c r="AB76" s="49" t="str">
        <f t="shared" si="17"/>
        <v>ラジオ</v>
      </c>
      <c r="AC76" s="49" t="str">
        <f t="shared" si="17"/>
        <v>雑誌</v>
      </c>
      <c r="AD76" s="50" t="str">
        <f t="shared" si="17"/>
        <v>メールマガジン</v>
      </c>
      <c r="AE76" s="51" t="str">
        <f t="shared" si="17"/>
        <v>その他</v>
      </c>
    </row>
    <row r="77" spans="1:31" ht="12.75" customHeight="1" x14ac:dyDescent="0.2">
      <c r="A77" s="270" t="str">
        <f>A61</f>
        <v>全体（n = 1,699 ）　</v>
      </c>
      <c r="B77" s="101">
        <f>B61</f>
        <v>1699</v>
      </c>
      <c r="C77" s="109">
        <v>1139</v>
      </c>
      <c r="D77" s="110">
        <v>979</v>
      </c>
      <c r="E77" s="110">
        <v>892</v>
      </c>
      <c r="F77" s="110">
        <v>554</v>
      </c>
      <c r="G77" s="110">
        <v>467</v>
      </c>
      <c r="H77" s="110">
        <v>463</v>
      </c>
      <c r="I77" s="110">
        <v>417</v>
      </c>
      <c r="J77" s="110">
        <v>309</v>
      </c>
      <c r="K77" s="110">
        <v>241</v>
      </c>
      <c r="L77" s="110">
        <v>232</v>
      </c>
      <c r="M77" s="110">
        <v>134</v>
      </c>
      <c r="N77" s="111">
        <v>40</v>
      </c>
      <c r="O77" s="111">
        <v>18</v>
      </c>
      <c r="P77" s="112">
        <v>3</v>
      </c>
      <c r="R77" s="81" t="str">
        <f>A79</f>
        <v>岐阜圏域（n = 668 ）　</v>
      </c>
      <c r="S77" s="72">
        <f>C80</f>
        <v>68</v>
      </c>
      <c r="T77" s="73">
        <f t="shared" ref="T77:AE77" si="18">D80</f>
        <v>59.9</v>
      </c>
      <c r="U77" s="73">
        <f t="shared" si="18"/>
        <v>49.4</v>
      </c>
      <c r="V77" s="73">
        <f t="shared" si="18"/>
        <v>32</v>
      </c>
      <c r="W77" s="73">
        <f t="shared" si="18"/>
        <v>25.9</v>
      </c>
      <c r="X77" s="73">
        <f t="shared" si="18"/>
        <v>28.4</v>
      </c>
      <c r="Y77" s="74">
        <f t="shared" si="18"/>
        <v>28.1</v>
      </c>
      <c r="Z77" s="96">
        <f t="shared" si="18"/>
        <v>16.8</v>
      </c>
      <c r="AA77" s="73">
        <f t="shared" si="18"/>
        <v>15.1</v>
      </c>
      <c r="AB77" s="73">
        <f t="shared" si="18"/>
        <v>12.9</v>
      </c>
      <c r="AC77" s="73">
        <f t="shared" si="18"/>
        <v>7</v>
      </c>
      <c r="AD77" s="74">
        <f t="shared" si="18"/>
        <v>1.5</v>
      </c>
      <c r="AE77" s="75">
        <f t="shared" si="18"/>
        <v>0.9</v>
      </c>
    </row>
    <row r="78" spans="1:31" ht="12.75" customHeight="1" x14ac:dyDescent="0.2">
      <c r="A78" s="271"/>
      <c r="B78" s="102">
        <f>B62</f>
        <v>100</v>
      </c>
      <c r="C78" s="113">
        <v>67</v>
      </c>
      <c r="D78" s="114">
        <v>57.6</v>
      </c>
      <c r="E78" s="114">
        <v>52.5</v>
      </c>
      <c r="F78" s="114">
        <v>32.6</v>
      </c>
      <c r="G78" s="114">
        <v>27.5</v>
      </c>
      <c r="H78" s="114">
        <v>27.3</v>
      </c>
      <c r="I78" s="114">
        <v>24.5</v>
      </c>
      <c r="J78" s="114">
        <v>18.2</v>
      </c>
      <c r="K78" s="114">
        <v>14.2</v>
      </c>
      <c r="L78" s="114">
        <v>13.7</v>
      </c>
      <c r="M78" s="114">
        <v>7.9</v>
      </c>
      <c r="N78" s="115">
        <v>2.4</v>
      </c>
      <c r="O78" s="115">
        <v>1.1000000000000001</v>
      </c>
      <c r="P78" s="116">
        <v>0.2</v>
      </c>
      <c r="R78" s="83" t="str">
        <f>A81</f>
        <v>西濃圏域（n = 277 ）　</v>
      </c>
      <c r="S78" s="76">
        <f>C82</f>
        <v>66.8</v>
      </c>
      <c r="T78" s="77">
        <f t="shared" ref="T78:AE78" si="19">D82</f>
        <v>57</v>
      </c>
      <c r="U78" s="77">
        <f t="shared" si="19"/>
        <v>51.6</v>
      </c>
      <c r="V78" s="77">
        <f t="shared" si="19"/>
        <v>29.6</v>
      </c>
      <c r="W78" s="77">
        <f t="shared" si="19"/>
        <v>27.8</v>
      </c>
      <c r="X78" s="77">
        <f t="shared" si="19"/>
        <v>26.4</v>
      </c>
      <c r="Y78" s="78">
        <f t="shared" si="19"/>
        <v>21.3</v>
      </c>
      <c r="Z78" s="97">
        <f t="shared" si="19"/>
        <v>20.9</v>
      </c>
      <c r="AA78" s="77">
        <f t="shared" si="19"/>
        <v>12.6</v>
      </c>
      <c r="AB78" s="77">
        <f t="shared" si="19"/>
        <v>16.2</v>
      </c>
      <c r="AC78" s="77">
        <f t="shared" si="19"/>
        <v>9</v>
      </c>
      <c r="AD78" s="78">
        <f t="shared" si="19"/>
        <v>3.2</v>
      </c>
      <c r="AE78" s="79">
        <f t="shared" si="19"/>
        <v>1.4</v>
      </c>
    </row>
    <row r="79" spans="1:31" ht="12.75" customHeight="1" x14ac:dyDescent="0.2">
      <c r="A79" s="270" t="str">
        <f>A63</f>
        <v>岐阜圏域（n = 668 ）　</v>
      </c>
      <c r="B79" s="101">
        <f t="shared" ref="B79:B88" si="20">B63</f>
        <v>668</v>
      </c>
      <c r="C79" s="117">
        <v>454</v>
      </c>
      <c r="D79" s="118">
        <v>400</v>
      </c>
      <c r="E79" s="118">
        <v>330</v>
      </c>
      <c r="F79" s="118">
        <v>214</v>
      </c>
      <c r="G79" s="118">
        <v>173</v>
      </c>
      <c r="H79" s="118">
        <v>190</v>
      </c>
      <c r="I79" s="118">
        <v>188</v>
      </c>
      <c r="J79" s="118">
        <v>112</v>
      </c>
      <c r="K79" s="118">
        <v>101</v>
      </c>
      <c r="L79" s="118">
        <v>86</v>
      </c>
      <c r="M79" s="118">
        <v>47</v>
      </c>
      <c r="N79" s="118">
        <v>10</v>
      </c>
      <c r="O79" s="128">
        <v>6</v>
      </c>
      <c r="P79" s="119">
        <v>0</v>
      </c>
      <c r="Q79" s="154"/>
      <c r="R79" s="83" t="str">
        <f>A83</f>
        <v>中濃圏域（n = 319 ）　</v>
      </c>
      <c r="S79" s="76">
        <f>C84</f>
        <v>66.8</v>
      </c>
      <c r="T79" s="77">
        <f t="shared" ref="T79:AE79" si="21">D84</f>
        <v>61.8</v>
      </c>
      <c r="U79" s="77">
        <f t="shared" si="21"/>
        <v>49.2</v>
      </c>
      <c r="V79" s="77">
        <f t="shared" si="21"/>
        <v>35.700000000000003</v>
      </c>
      <c r="W79" s="77">
        <f t="shared" si="21"/>
        <v>30.1</v>
      </c>
      <c r="X79" s="77">
        <f t="shared" si="21"/>
        <v>25.4</v>
      </c>
      <c r="Y79" s="78">
        <f t="shared" si="21"/>
        <v>19.100000000000001</v>
      </c>
      <c r="Z79" s="97">
        <f t="shared" si="21"/>
        <v>14.1</v>
      </c>
      <c r="AA79" s="77">
        <f t="shared" si="21"/>
        <v>12.9</v>
      </c>
      <c r="AB79" s="77">
        <f t="shared" si="21"/>
        <v>14.4</v>
      </c>
      <c r="AC79" s="77">
        <f t="shared" si="21"/>
        <v>8.8000000000000007</v>
      </c>
      <c r="AD79" s="78">
        <f t="shared" si="21"/>
        <v>2.5</v>
      </c>
      <c r="AE79" s="79">
        <f t="shared" si="21"/>
        <v>0.9</v>
      </c>
    </row>
    <row r="80" spans="1:31" ht="12.75" customHeight="1" x14ac:dyDescent="0.2">
      <c r="A80" s="271"/>
      <c r="B80" s="102">
        <f t="shared" si="20"/>
        <v>100</v>
      </c>
      <c r="C80" s="113">
        <v>68</v>
      </c>
      <c r="D80" s="114">
        <v>59.9</v>
      </c>
      <c r="E80" s="114">
        <v>49.4</v>
      </c>
      <c r="F80" s="114">
        <v>32</v>
      </c>
      <c r="G80" s="114">
        <v>25.9</v>
      </c>
      <c r="H80" s="114">
        <v>28.4</v>
      </c>
      <c r="I80" s="114">
        <v>28.1</v>
      </c>
      <c r="J80" s="114">
        <v>16.8</v>
      </c>
      <c r="K80" s="114">
        <v>15.1</v>
      </c>
      <c r="L80" s="114">
        <v>12.9</v>
      </c>
      <c r="M80" s="114">
        <v>7</v>
      </c>
      <c r="N80" s="114">
        <v>1.5</v>
      </c>
      <c r="O80" s="115">
        <v>0.9</v>
      </c>
      <c r="P80" s="116">
        <v>0</v>
      </c>
      <c r="R80" s="83" t="str">
        <f>A85</f>
        <v>東濃圏域（n = 276 ）　</v>
      </c>
      <c r="S80" s="76">
        <f>C86</f>
        <v>66.3</v>
      </c>
      <c r="T80" s="77">
        <f t="shared" ref="T80:AE80" si="22">D86</f>
        <v>51.1</v>
      </c>
      <c r="U80" s="77">
        <f t="shared" si="22"/>
        <v>56.9</v>
      </c>
      <c r="V80" s="77">
        <f t="shared" si="22"/>
        <v>32.200000000000003</v>
      </c>
      <c r="W80" s="77">
        <f t="shared" si="22"/>
        <v>25.7</v>
      </c>
      <c r="X80" s="77">
        <f t="shared" si="22"/>
        <v>29</v>
      </c>
      <c r="Y80" s="78">
        <f t="shared" si="22"/>
        <v>27.2</v>
      </c>
      <c r="Z80" s="97">
        <f t="shared" si="22"/>
        <v>21</v>
      </c>
      <c r="AA80" s="77">
        <f t="shared" si="22"/>
        <v>12</v>
      </c>
      <c r="AB80" s="77">
        <f t="shared" si="22"/>
        <v>13.8</v>
      </c>
      <c r="AC80" s="77">
        <f t="shared" si="22"/>
        <v>8</v>
      </c>
      <c r="AD80" s="78">
        <f t="shared" si="22"/>
        <v>3.6</v>
      </c>
      <c r="AE80" s="79">
        <f t="shared" si="22"/>
        <v>1.1000000000000001</v>
      </c>
    </row>
    <row r="81" spans="1:31" ht="13.5" customHeight="1" x14ac:dyDescent="0.2">
      <c r="A81" s="270" t="str">
        <f>A65</f>
        <v>西濃圏域（n = 277 ）　</v>
      </c>
      <c r="B81" s="101">
        <f t="shared" si="20"/>
        <v>277</v>
      </c>
      <c r="C81" s="117">
        <v>185</v>
      </c>
      <c r="D81" s="118">
        <v>158</v>
      </c>
      <c r="E81" s="118">
        <v>143</v>
      </c>
      <c r="F81" s="118">
        <v>82</v>
      </c>
      <c r="G81" s="118">
        <v>77</v>
      </c>
      <c r="H81" s="118">
        <v>73</v>
      </c>
      <c r="I81" s="118">
        <v>59</v>
      </c>
      <c r="J81" s="118">
        <v>58</v>
      </c>
      <c r="K81" s="118">
        <v>35</v>
      </c>
      <c r="L81" s="118">
        <v>45</v>
      </c>
      <c r="M81" s="118">
        <v>25</v>
      </c>
      <c r="N81" s="118">
        <v>9</v>
      </c>
      <c r="O81" s="128">
        <v>4</v>
      </c>
      <c r="P81" s="119">
        <v>2</v>
      </c>
      <c r="R81" s="82" t="str">
        <f>A87</f>
        <v>飛騨圏域（n = 102 ）　</v>
      </c>
      <c r="S81" s="66">
        <f>C88</f>
        <v>72.5</v>
      </c>
      <c r="T81" s="67">
        <f t="shared" ref="T81:AE81" si="23">D88</f>
        <v>55.9</v>
      </c>
      <c r="U81" s="67">
        <f t="shared" si="23"/>
        <v>67.599999999999994</v>
      </c>
      <c r="V81" s="67">
        <f t="shared" si="23"/>
        <v>34.299999999999997</v>
      </c>
      <c r="W81" s="67">
        <f t="shared" si="23"/>
        <v>33.299999999999997</v>
      </c>
      <c r="X81" s="67">
        <f t="shared" si="23"/>
        <v>29.4</v>
      </c>
      <c r="Y81" s="68">
        <f t="shared" si="23"/>
        <v>24.5</v>
      </c>
      <c r="Z81" s="95">
        <f t="shared" si="23"/>
        <v>21.6</v>
      </c>
      <c r="AA81" s="67">
        <f t="shared" si="23"/>
        <v>26.5</v>
      </c>
      <c r="AB81" s="67">
        <f t="shared" si="23"/>
        <v>6.9</v>
      </c>
      <c r="AC81" s="67">
        <f t="shared" si="23"/>
        <v>8.8000000000000007</v>
      </c>
      <c r="AD81" s="68">
        <f t="shared" si="23"/>
        <v>2.9</v>
      </c>
      <c r="AE81" s="69">
        <f t="shared" si="23"/>
        <v>0</v>
      </c>
    </row>
    <row r="82" spans="1:31" x14ac:dyDescent="0.2">
      <c r="A82" s="271"/>
      <c r="B82" s="102">
        <f t="shared" si="20"/>
        <v>100</v>
      </c>
      <c r="C82" s="113">
        <v>66.8</v>
      </c>
      <c r="D82" s="114">
        <v>57</v>
      </c>
      <c r="E82" s="114">
        <v>51.6</v>
      </c>
      <c r="F82" s="114">
        <v>29.6</v>
      </c>
      <c r="G82" s="114">
        <v>27.8</v>
      </c>
      <c r="H82" s="114">
        <v>26.4</v>
      </c>
      <c r="I82" s="114">
        <v>21.3</v>
      </c>
      <c r="J82" s="114">
        <v>20.9</v>
      </c>
      <c r="K82" s="114">
        <v>12.6</v>
      </c>
      <c r="L82" s="114">
        <v>16.2</v>
      </c>
      <c r="M82" s="114">
        <v>9</v>
      </c>
      <c r="N82" s="114">
        <v>3.2</v>
      </c>
      <c r="O82" s="115">
        <v>1.4</v>
      </c>
      <c r="P82" s="116">
        <v>0.7</v>
      </c>
    </row>
    <row r="83" spans="1:31" x14ac:dyDescent="0.2">
      <c r="A83" s="270" t="str">
        <f>A67</f>
        <v>中濃圏域（n = 319 ）　</v>
      </c>
      <c r="B83" s="101">
        <f t="shared" si="20"/>
        <v>319</v>
      </c>
      <c r="C83" s="117">
        <v>213</v>
      </c>
      <c r="D83" s="118">
        <v>197</v>
      </c>
      <c r="E83" s="118">
        <v>157</v>
      </c>
      <c r="F83" s="118">
        <v>114</v>
      </c>
      <c r="G83" s="118">
        <v>96</v>
      </c>
      <c r="H83" s="118">
        <v>81</v>
      </c>
      <c r="I83" s="118">
        <v>61</v>
      </c>
      <c r="J83" s="118">
        <v>45</v>
      </c>
      <c r="K83" s="118">
        <v>41</v>
      </c>
      <c r="L83" s="118">
        <v>46</v>
      </c>
      <c r="M83" s="118">
        <v>28</v>
      </c>
      <c r="N83" s="118">
        <v>8</v>
      </c>
      <c r="O83" s="128">
        <v>3</v>
      </c>
      <c r="P83" s="119">
        <v>0</v>
      </c>
    </row>
    <row r="84" spans="1:31" x14ac:dyDescent="0.2">
      <c r="A84" s="271"/>
      <c r="B84" s="102">
        <f t="shared" si="20"/>
        <v>100</v>
      </c>
      <c r="C84" s="113">
        <v>66.8</v>
      </c>
      <c r="D84" s="114">
        <v>61.8</v>
      </c>
      <c r="E84" s="114">
        <v>49.2</v>
      </c>
      <c r="F84" s="114">
        <v>35.700000000000003</v>
      </c>
      <c r="G84" s="114">
        <v>30.1</v>
      </c>
      <c r="H84" s="114">
        <v>25.4</v>
      </c>
      <c r="I84" s="114">
        <v>19.100000000000001</v>
      </c>
      <c r="J84" s="114">
        <v>14.1</v>
      </c>
      <c r="K84" s="114">
        <v>12.9</v>
      </c>
      <c r="L84" s="114">
        <v>14.4</v>
      </c>
      <c r="M84" s="114">
        <v>8.8000000000000007</v>
      </c>
      <c r="N84" s="114">
        <v>2.5</v>
      </c>
      <c r="O84" s="115">
        <v>0.9</v>
      </c>
      <c r="P84" s="116">
        <v>0</v>
      </c>
    </row>
    <row r="85" spans="1:31" x14ac:dyDescent="0.2">
      <c r="A85" s="270" t="str">
        <f>A69</f>
        <v>東濃圏域（n = 276 ）　</v>
      </c>
      <c r="B85" s="101">
        <f t="shared" si="20"/>
        <v>276</v>
      </c>
      <c r="C85" s="117">
        <v>183</v>
      </c>
      <c r="D85" s="118">
        <v>141</v>
      </c>
      <c r="E85" s="118">
        <v>157</v>
      </c>
      <c r="F85" s="118">
        <v>89</v>
      </c>
      <c r="G85" s="118">
        <v>71</v>
      </c>
      <c r="H85" s="118">
        <v>80</v>
      </c>
      <c r="I85" s="118">
        <v>75</v>
      </c>
      <c r="J85" s="118">
        <v>58</v>
      </c>
      <c r="K85" s="118">
        <v>33</v>
      </c>
      <c r="L85" s="118">
        <v>38</v>
      </c>
      <c r="M85" s="118">
        <v>22</v>
      </c>
      <c r="N85" s="118">
        <v>10</v>
      </c>
      <c r="O85" s="128">
        <v>3</v>
      </c>
      <c r="P85" s="119">
        <v>1</v>
      </c>
    </row>
    <row r="86" spans="1:31" x14ac:dyDescent="0.2">
      <c r="A86" s="271"/>
      <c r="B86" s="102">
        <f t="shared" si="20"/>
        <v>100</v>
      </c>
      <c r="C86" s="113">
        <v>66.3</v>
      </c>
      <c r="D86" s="114">
        <v>51.1</v>
      </c>
      <c r="E86" s="114">
        <v>56.9</v>
      </c>
      <c r="F86" s="114">
        <v>32.200000000000003</v>
      </c>
      <c r="G86" s="114">
        <v>25.7</v>
      </c>
      <c r="H86" s="114">
        <v>29</v>
      </c>
      <c r="I86" s="114">
        <v>27.2</v>
      </c>
      <c r="J86" s="114">
        <v>21</v>
      </c>
      <c r="K86" s="114">
        <v>12</v>
      </c>
      <c r="L86" s="114">
        <v>13.8</v>
      </c>
      <c r="M86" s="114">
        <v>8</v>
      </c>
      <c r="N86" s="114">
        <v>3.6</v>
      </c>
      <c r="O86" s="115">
        <v>1.1000000000000001</v>
      </c>
      <c r="P86" s="116">
        <v>0.4</v>
      </c>
    </row>
    <row r="87" spans="1:31" x14ac:dyDescent="0.2">
      <c r="A87" s="270" t="str">
        <f>A71</f>
        <v>飛騨圏域（n = 102 ）　</v>
      </c>
      <c r="B87" s="101">
        <f t="shared" si="20"/>
        <v>102</v>
      </c>
      <c r="C87" s="117">
        <v>74</v>
      </c>
      <c r="D87" s="118">
        <v>57</v>
      </c>
      <c r="E87" s="118">
        <v>69</v>
      </c>
      <c r="F87" s="118">
        <v>35</v>
      </c>
      <c r="G87" s="118">
        <v>34</v>
      </c>
      <c r="H87" s="118">
        <v>30</v>
      </c>
      <c r="I87" s="118">
        <v>25</v>
      </c>
      <c r="J87" s="118">
        <v>22</v>
      </c>
      <c r="K87" s="118">
        <v>27</v>
      </c>
      <c r="L87" s="118">
        <v>7</v>
      </c>
      <c r="M87" s="118">
        <v>9</v>
      </c>
      <c r="N87" s="118">
        <v>3</v>
      </c>
      <c r="O87" s="128">
        <v>0</v>
      </c>
      <c r="P87" s="119">
        <v>0</v>
      </c>
    </row>
    <row r="88" spans="1:31" x14ac:dyDescent="0.2">
      <c r="A88" s="271"/>
      <c r="B88" s="102">
        <f t="shared" si="20"/>
        <v>100</v>
      </c>
      <c r="C88" s="113">
        <v>72.5</v>
      </c>
      <c r="D88" s="114">
        <v>55.9</v>
      </c>
      <c r="E88" s="114">
        <v>67.599999999999994</v>
      </c>
      <c r="F88" s="114">
        <v>34.299999999999997</v>
      </c>
      <c r="G88" s="114">
        <v>33.299999999999997</v>
      </c>
      <c r="H88" s="114">
        <v>29.4</v>
      </c>
      <c r="I88" s="114">
        <v>24.5</v>
      </c>
      <c r="J88" s="114">
        <v>21.6</v>
      </c>
      <c r="K88" s="114">
        <v>26.5</v>
      </c>
      <c r="L88" s="114">
        <v>6.9</v>
      </c>
      <c r="M88" s="114">
        <v>8.8000000000000007</v>
      </c>
      <c r="N88" s="114">
        <v>2.9</v>
      </c>
      <c r="O88" s="115">
        <v>0</v>
      </c>
      <c r="P88" s="116">
        <v>0</v>
      </c>
    </row>
  </sheetData>
  <sortState xmlns:xlrd2="http://schemas.microsoft.com/office/spreadsheetml/2017/richdata2" columnSort="1" ref="C75:P76">
    <sortCondition ref="C75:P75"/>
  </sortState>
  <mergeCells count="34">
    <mergeCell ref="A85:A86"/>
    <mergeCell ref="A87:A88"/>
    <mergeCell ref="A69:A70"/>
    <mergeCell ref="A71:A72"/>
    <mergeCell ref="A77:A78"/>
    <mergeCell ref="A79:A80"/>
    <mergeCell ref="A81:A82"/>
    <mergeCell ref="A83:A84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63:A64"/>
    <mergeCell ref="A65:A66"/>
    <mergeCell ref="A44:A45"/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  <mergeCell ref="A30:A31"/>
    <mergeCell ref="A32:A33"/>
    <mergeCell ref="A24:A25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/>
  </sheetPr>
  <dimension ref="A1:S58"/>
  <sheetViews>
    <sheetView zoomScaleNormal="100" workbookViewId="0">
      <selection activeCell="F24" sqref="F24"/>
    </sheetView>
  </sheetViews>
  <sheetFormatPr defaultRowHeight="13.2" x14ac:dyDescent="0.2"/>
  <cols>
    <col min="9" max="9" width="6.33203125" bestFit="1" customWidth="1"/>
    <col min="19" max="19" width="9" style="41"/>
  </cols>
  <sheetData>
    <row r="1" spans="1:19" x14ac:dyDescent="0.2">
      <c r="A1" s="3" t="s">
        <v>76</v>
      </c>
      <c r="B1" s="1" t="s">
        <v>77</v>
      </c>
      <c r="C1" s="7"/>
      <c r="D1" s="7"/>
      <c r="E1" s="7"/>
      <c r="F1" s="7"/>
      <c r="G1" s="8" t="s">
        <v>19</v>
      </c>
    </row>
    <row r="2" spans="1:19" ht="43.2" x14ac:dyDescent="0.2">
      <c r="A2" s="10" t="s">
        <v>20</v>
      </c>
      <c r="B2" s="47" t="s">
        <v>3</v>
      </c>
      <c r="C2" s="48" t="s">
        <v>126</v>
      </c>
      <c r="D2" s="49" t="s">
        <v>87</v>
      </c>
      <c r="E2" s="49" t="s">
        <v>88</v>
      </c>
      <c r="F2" s="49" t="s">
        <v>89</v>
      </c>
      <c r="G2" s="49" t="s">
        <v>90</v>
      </c>
      <c r="H2" s="51" t="s">
        <v>0</v>
      </c>
      <c r="I2" s="19" t="s">
        <v>32</v>
      </c>
      <c r="J2" s="10" t="str">
        <f>A2</f>
        <v>【性別】</v>
      </c>
      <c r="K2" s="48" t="str">
        <f t="shared" ref="K2:P2" si="0">C2</f>
        <v>住みやすい</v>
      </c>
      <c r="L2" s="49" t="str">
        <f t="shared" si="0"/>
        <v>どちらかといえば住みやすい</v>
      </c>
      <c r="M2" s="50" t="str">
        <f t="shared" si="0"/>
        <v>どちらともいえない</v>
      </c>
      <c r="N2" s="49" t="str">
        <f t="shared" si="0"/>
        <v>どちらかといえば住みにくい</v>
      </c>
      <c r="O2" s="50" t="str">
        <f t="shared" si="0"/>
        <v>住みにくい</v>
      </c>
      <c r="P2" s="51" t="str">
        <f t="shared" si="0"/>
        <v>無回答</v>
      </c>
      <c r="Q2" s="39" t="s">
        <v>94</v>
      </c>
      <c r="R2" s="39" t="s">
        <v>95</v>
      </c>
      <c r="S2" s="42" t="s">
        <v>42</v>
      </c>
    </row>
    <row r="3" spans="1:19" ht="13.5" customHeight="1" x14ac:dyDescent="0.2">
      <c r="A3" s="292" t="str">
        <f>'問5M（表）'!A3:A4</f>
        <v>全体（n = 1,699 ）　</v>
      </c>
      <c r="B3" s="32">
        <v>1699</v>
      </c>
      <c r="C3" s="29">
        <v>377</v>
      </c>
      <c r="D3" s="30">
        <v>765</v>
      </c>
      <c r="E3" s="30">
        <v>343</v>
      </c>
      <c r="F3" s="30">
        <v>158</v>
      </c>
      <c r="G3" s="30">
        <v>54</v>
      </c>
      <c r="H3" s="31">
        <v>2</v>
      </c>
      <c r="J3" s="55" t="str">
        <f>A3</f>
        <v>全体（n = 1,699 ）　</v>
      </c>
      <c r="K3" s="58">
        <f t="shared" ref="K3:P3" si="1">C4</f>
        <v>22.2</v>
      </c>
      <c r="L3" s="59">
        <f t="shared" si="1"/>
        <v>45</v>
      </c>
      <c r="M3" s="60">
        <f t="shared" si="1"/>
        <v>20.2</v>
      </c>
      <c r="N3" s="59">
        <f t="shared" si="1"/>
        <v>9.3000000000000007</v>
      </c>
      <c r="O3" s="60">
        <f t="shared" si="1"/>
        <v>3.2</v>
      </c>
      <c r="P3" s="61">
        <f t="shared" si="1"/>
        <v>0.1</v>
      </c>
      <c r="Q3" s="22">
        <f>K3+L3</f>
        <v>67.2</v>
      </c>
      <c r="R3" s="22">
        <f>N3+O3</f>
        <v>12.5</v>
      </c>
      <c r="S3" s="23">
        <f>Q3-R3</f>
        <v>54.7</v>
      </c>
    </row>
    <row r="4" spans="1:19" ht="13.5" customHeight="1" x14ac:dyDescent="0.2">
      <c r="A4" s="293"/>
      <c r="B4" s="33">
        <v>100</v>
      </c>
      <c r="C4" s="18">
        <v>22.2</v>
      </c>
      <c r="D4" s="185">
        <v>45</v>
      </c>
      <c r="E4" s="185">
        <v>20.2</v>
      </c>
      <c r="F4" s="185">
        <v>9.3000000000000007</v>
      </c>
      <c r="G4" s="185">
        <v>3.2</v>
      </c>
      <c r="H4" s="186">
        <v>0.1</v>
      </c>
      <c r="J4" s="56" t="str">
        <f>A5</f>
        <v>男性（n = 743 ）　</v>
      </c>
      <c r="K4" s="62">
        <f t="shared" ref="K4:P4" si="2">C6</f>
        <v>23.6</v>
      </c>
      <c r="L4" s="63">
        <f t="shared" si="2"/>
        <v>44.7</v>
      </c>
      <c r="M4" s="64">
        <f t="shared" si="2"/>
        <v>19.8</v>
      </c>
      <c r="N4" s="63">
        <f t="shared" si="2"/>
        <v>8.3000000000000007</v>
      </c>
      <c r="O4" s="64">
        <f t="shared" si="2"/>
        <v>3.6</v>
      </c>
      <c r="P4" s="65">
        <f t="shared" si="2"/>
        <v>0</v>
      </c>
      <c r="Q4" s="22">
        <f>K4+L4</f>
        <v>68.300000000000011</v>
      </c>
      <c r="R4" s="22">
        <f>N4+O4</f>
        <v>11.9</v>
      </c>
      <c r="S4" s="23">
        <f>Q4-R4</f>
        <v>56.400000000000013</v>
      </c>
    </row>
    <row r="5" spans="1:19" ht="13.5" customHeight="1" x14ac:dyDescent="0.2">
      <c r="A5" s="292" t="str">
        <f>'問5M（表）'!A5:A6</f>
        <v>男性（n = 743 ）　</v>
      </c>
      <c r="B5" s="32">
        <v>743</v>
      </c>
      <c r="C5" s="26">
        <v>175</v>
      </c>
      <c r="D5" s="27">
        <v>332</v>
      </c>
      <c r="E5" s="27">
        <v>147</v>
      </c>
      <c r="F5" s="27">
        <v>62</v>
      </c>
      <c r="G5" s="27">
        <v>27</v>
      </c>
      <c r="H5" s="28">
        <v>0</v>
      </c>
      <c r="J5" s="57" t="str">
        <f>A7</f>
        <v>女性（n = 921 ）　</v>
      </c>
      <c r="K5" s="66">
        <f t="shared" ref="K5:P5" si="3">C8</f>
        <v>21.3</v>
      </c>
      <c r="L5" s="67">
        <f t="shared" si="3"/>
        <v>45.8</v>
      </c>
      <c r="M5" s="68">
        <f t="shared" si="3"/>
        <v>19.899999999999999</v>
      </c>
      <c r="N5" s="67">
        <f t="shared" si="3"/>
        <v>10</v>
      </c>
      <c r="O5" s="68">
        <f t="shared" si="3"/>
        <v>2.8</v>
      </c>
      <c r="P5" s="69">
        <f t="shared" si="3"/>
        <v>0.2</v>
      </c>
      <c r="Q5" s="22">
        <f>K5+L5</f>
        <v>67.099999999999994</v>
      </c>
      <c r="R5" s="22">
        <f>N5+O5</f>
        <v>12.8</v>
      </c>
      <c r="S5" s="23">
        <f>Q5-R5</f>
        <v>54.3</v>
      </c>
    </row>
    <row r="6" spans="1:19" x14ac:dyDescent="0.2">
      <c r="A6" s="293"/>
      <c r="B6" s="18">
        <v>100</v>
      </c>
      <c r="C6" s="18">
        <v>23.6</v>
      </c>
      <c r="D6" s="185">
        <v>44.7</v>
      </c>
      <c r="E6" s="185">
        <v>19.8</v>
      </c>
      <c r="F6" s="185">
        <v>8.3000000000000007</v>
      </c>
      <c r="G6" s="185">
        <v>3.6</v>
      </c>
      <c r="H6" s="186">
        <v>0</v>
      </c>
    </row>
    <row r="7" spans="1:19" ht="13.5" customHeight="1" x14ac:dyDescent="0.2">
      <c r="A7" s="292" t="str">
        <f>'問5M（表）'!A7:A8</f>
        <v>女性（n = 921 ）　</v>
      </c>
      <c r="B7" s="32">
        <v>921</v>
      </c>
      <c r="C7" s="26">
        <v>196</v>
      </c>
      <c r="D7" s="27">
        <v>422</v>
      </c>
      <c r="E7" s="27">
        <v>183</v>
      </c>
      <c r="F7" s="27">
        <v>92</v>
      </c>
      <c r="G7" s="27">
        <v>26</v>
      </c>
      <c r="H7" s="28">
        <v>2</v>
      </c>
    </row>
    <row r="8" spans="1:19" x14ac:dyDescent="0.2">
      <c r="A8" s="293"/>
      <c r="B8" s="18">
        <v>100</v>
      </c>
      <c r="C8" s="18">
        <v>21.3</v>
      </c>
      <c r="D8" s="185">
        <v>45.8</v>
      </c>
      <c r="E8" s="185">
        <v>19.899999999999999</v>
      </c>
      <c r="F8" s="185">
        <v>10</v>
      </c>
      <c r="G8" s="185">
        <v>2.8</v>
      </c>
      <c r="H8" s="186">
        <v>0.2</v>
      </c>
    </row>
    <row r="9" spans="1:19" s="171" customFormat="1" x14ac:dyDescent="0.2">
      <c r="A9" s="172"/>
      <c r="B9" s="170"/>
      <c r="C9" s="160">
        <v>1</v>
      </c>
      <c r="D9" s="160">
        <v>2</v>
      </c>
      <c r="E9" s="160">
        <v>3</v>
      </c>
      <c r="F9" s="160">
        <v>4</v>
      </c>
      <c r="G9" s="160">
        <v>5</v>
      </c>
      <c r="H9" s="160"/>
    </row>
    <row r="11" spans="1:19" x14ac:dyDescent="0.2">
      <c r="A11" s="3" t="s">
        <v>127</v>
      </c>
      <c r="B11" s="1" t="str">
        <f>B1</f>
        <v>現在住んでいる地域は住みやすいか</v>
      </c>
      <c r="C11" s="7"/>
      <c r="D11" s="7"/>
      <c r="E11" s="7"/>
      <c r="F11" s="7"/>
      <c r="G11" s="8" t="s">
        <v>1</v>
      </c>
      <c r="H11" s="8"/>
    </row>
    <row r="12" spans="1:19" ht="43.2" x14ac:dyDescent="0.2">
      <c r="A12" s="10" t="s">
        <v>25</v>
      </c>
      <c r="B12" s="47" t="str">
        <f>B2</f>
        <v>調査数</v>
      </c>
      <c r="C12" s="48" t="str">
        <f t="shared" ref="C12:H12" si="4">C2</f>
        <v>住みやすい</v>
      </c>
      <c r="D12" s="49" t="str">
        <f t="shared" si="4"/>
        <v>どちらかといえば住みやすい</v>
      </c>
      <c r="E12" s="50" t="str">
        <f t="shared" si="4"/>
        <v>どちらともいえない</v>
      </c>
      <c r="F12" s="49" t="str">
        <f t="shared" si="4"/>
        <v>どちらかといえば住みにくい</v>
      </c>
      <c r="G12" s="50" t="str">
        <f t="shared" si="4"/>
        <v>住みにくい</v>
      </c>
      <c r="H12" s="51" t="str">
        <f t="shared" si="4"/>
        <v>無回答</v>
      </c>
      <c r="I12" s="19" t="s">
        <v>32</v>
      </c>
      <c r="J12" s="10" t="str">
        <f>A12</f>
        <v>【年代別】</v>
      </c>
      <c r="K12" s="48" t="str">
        <f t="shared" ref="K12:P12" si="5">C12</f>
        <v>住みやすい</v>
      </c>
      <c r="L12" s="49" t="str">
        <f t="shared" si="5"/>
        <v>どちらかといえば住みやすい</v>
      </c>
      <c r="M12" s="50" t="str">
        <f t="shared" si="5"/>
        <v>どちらともいえない</v>
      </c>
      <c r="N12" s="49" t="str">
        <f t="shared" si="5"/>
        <v>どちらかといえば住みにくい</v>
      </c>
      <c r="O12" s="50" t="str">
        <f t="shared" si="5"/>
        <v>住みにくい</v>
      </c>
      <c r="P12" s="51" t="str">
        <f t="shared" si="5"/>
        <v>無回答</v>
      </c>
      <c r="Q12" s="39" t="s">
        <v>94</v>
      </c>
      <c r="R12" s="39" t="s">
        <v>95</v>
      </c>
      <c r="S12" s="42" t="s">
        <v>42</v>
      </c>
    </row>
    <row r="13" spans="1:19" ht="13.5" customHeight="1" x14ac:dyDescent="0.2">
      <c r="A13" s="292" t="str">
        <f>'問5M（表）'!A22</f>
        <v>全体（n = 1,699 ）　</v>
      </c>
      <c r="B13" s="32">
        <v>1699</v>
      </c>
      <c r="C13" s="29">
        <v>377</v>
      </c>
      <c r="D13" s="30">
        <v>765</v>
      </c>
      <c r="E13" s="30">
        <v>343</v>
      </c>
      <c r="F13" s="30">
        <v>158</v>
      </c>
      <c r="G13" s="30">
        <v>54</v>
      </c>
      <c r="H13" s="31">
        <v>2</v>
      </c>
      <c r="J13" s="165" t="str">
        <f>A13</f>
        <v>全体（n = 1,699 ）　</v>
      </c>
      <c r="K13" s="164">
        <f>C14</f>
        <v>22.2</v>
      </c>
      <c r="L13" s="166">
        <f t="shared" ref="L13:P13" si="6">D14</f>
        <v>45</v>
      </c>
      <c r="M13" s="167">
        <f t="shared" si="6"/>
        <v>20.2</v>
      </c>
      <c r="N13" s="166">
        <f t="shared" si="6"/>
        <v>9.3000000000000007</v>
      </c>
      <c r="O13" s="167">
        <f t="shared" si="6"/>
        <v>3.2</v>
      </c>
      <c r="P13" s="168">
        <f t="shared" si="6"/>
        <v>0.1</v>
      </c>
      <c r="Q13" s="22">
        <f>K13+L13</f>
        <v>67.2</v>
      </c>
      <c r="R13" s="22">
        <f>N13+O13</f>
        <v>12.5</v>
      </c>
      <c r="S13" s="23">
        <f>Q13-R13</f>
        <v>54.7</v>
      </c>
    </row>
    <row r="14" spans="1:19" ht="13.5" customHeight="1" x14ac:dyDescent="0.2">
      <c r="A14" s="293"/>
      <c r="B14" s="33">
        <v>100</v>
      </c>
      <c r="C14" s="18">
        <v>22.2</v>
      </c>
      <c r="D14" s="185">
        <v>45</v>
      </c>
      <c r="E14" s="185">
        <v>20.2</v>
      </c>
      <c r="F14" s="185">
        <v>9.3000000000000007</v>
      </c>
      <c r="G14" s="185">
        <v>3.2</v>
      </c>
      <c r="H14" s="186">
        <v>0.1</v>
      </c>
      <c r="J14" s="71" t="str">
        <f>A15</f>
        <v>18～19歳（n = 22 ）　</v>
      </c>
      <c r="K14" s="76">
        <f>C16</f>
        <v>54.5</v>
      </c>
      <c r="L14" s="77">
        <f t="shared" ref="L14:P14" si="7">D16</f>
        <v>36.4</v>
      </c>
      <c r="M14" s="78">
        <f t="shared" si="7"/>
        <v>4.5</v>
      </c>
      <c r="N14" s="77">
        <f t="shared" si="7"/>
        <v>4.5</v>
      </c>
      <c r="O14" s="78">
        <f t="shared" si="7"/>
        <v>0</v>
      </c>
      <c r="P14" s="79">
        <f t="shared" si="7"/>
        <v>0</v>
      </c>
      <c r="Q14" s="22">
        <f>K14+L14</f>
        <v>90.9</v>
      </c>
      <c r="R14" s="22">
        <f t="shared" ref="R14" si="8">N14+O14</f>
        <v>4.5</v>
      </c>
      <c r="S14" s="23">
        <f>Q14-R14</f>
        <v>86.4</v>
      </c>
    </row>
    <row r="15" spans="1:19" ht="13.5" customHeight="1" x14ac:dyDescent="0.2">
      <c r="A15" s="292" t="str">
        <f>'問5M（表）'!A24</f>
        <v>18～19歳（n = 22 ）　</v>
      </c>
      <c r="B15" s="32">
        <v>22</v>
      </c>
      <c r="C15" s="26">
        <v>12</v>
      </c>
      <c r="D15" s="27">
        <v>8</v>
      </c>
      <c r="E15" s="27">
        <v>1</v>
      </c>
      <c r="F15" s="27">
        <v>1</v>
      </c>
      <c r="G15" s="27">
        <v>0</v>
      </c>
      <c r="H15" s="28">
        <v>0</v>
      </c>
      <c r="J15" s="56" t="str">
        <f>A17</f>
        <v>20～29歳（n = 83 ）　</v>
      </c>
      <c r="K15" s="62">
        <f t="shared" ref="K15:P15" si="9">C18</f>
        <v>25.3</v>
      </c>
      <c r="L15" s="63">
        <f t="shared" si="9"/>
        <v>45.8</v>
      </c>
      <c r="M15" s="64">
        <f t="shared" si="9"/>
        <v>12</v>
      </c>
      <c r="N15" s="63">
        <f t="shared" si="9"/>
        <v>12</v>
      </c>
      <c r="O15" s="64">
        <f t="shared" si="9"/>
        <v>4.8</v>
      </c>
      <c r="P15" s="65">
        <f t="shared" si="9"/>
        <v>0</v>
      </c>
      <c r="Q15" s="22">
        <f>K15+L15</f>
        <v>71.099999999999994</v>
      </c>
      <c r="R15" s="22">
        <f t="shared" ref="R15:R20" si="10">N15+O15</f>
        <v>16.8</v>
      </c>
      <c r="S15" s="23">
        <f>Q15-R15</f>
        <v>54.3</v>
      </c>
    </row>
    <row r="16" spans="1:19" ht="13.5" customHeight="1" x14ac:dyDescent="0.2">
      <c r="A16" s="293"/>
      <c r="B16" s="18">
        <v>100</v>
      </c>
      <c r="C16" s="18">
        <v>54.5</v>
      </c>
      <c r="D16" s="185">
        <v>36.4</v>
      </c>
      <c r="E16" s="185">
        <v>4.5</v>
      </c>
      <c r="F16" s="185">
        <v>4.5</v>
      </c>
      <c r="G16" s="185">
        <v>0</v>
      </c>
      <c r="H16" s="186">
        <v>0</v>
      </c>
      <c r="J16" s="71" t="str">
        <f>A19</f>
        <v>30～39歳（n = 142 ）　</v>
      </c>
      <c r="K16" s="76">
        <f t="shared" ref="K16:P16" si="11">C20</f>
        <v>23.9</v>
      </c>
      <c r="L16" s="77">
        <f t="shared" si="11"/>
        <v>40.1</v>
      </c>
      <c r="M16" s="78">
        <f t="shared" si="11"/>
        <v>19.7</v>
      </c>
      <c r="N16" s="77">
        <f t="shared" si="11"/>
        <v>10.6</v>
      </c>
      <c r="O16" s="78">
        <f t="shared" si="11"/>
        <v>5.6</v>
      </c>
      <c r="P16" s="79">
        <f t="shared" si="11"/>
        <v>0</v>
      </c>
      <c r="Q16" s="22">
        <f>K16+L16</f>
        <v>64</v>
      </c>
      <c r="R16" s="22">
        <f t="shared" si="10"/>
        <v>16.2</v>
      </c>
      <c r="S16" s="23">
        <f>Q16-R16</f>
        <v>47.8</v>
      </c>
    </row>
    <row r="17" spans="1:19" ht="13.5" customHeight="1" x14ac:dyDescent="0.2">
      <c r="A17" s="292" t="str">
        <f>'問5M（表）'!A26</f>
        <v>20～29歳（n = 83 ）　</v>
      </c>
      <c r="B17" s="32">
        <v>83</v>
      </c>
      <c r="C17" s="26">
        <v>21</v>
      </c>
      <c r="D17" s="27">
        <v>38</v>
      </c>
      <c r="E17" s="27">
        <v>10</v>
      </c>
      <c r="F17" s="27">
        <v>10</v>
      </c>
      <c r="G17" s="27">
        <v>4</v>
      </c>
      <c r="H17" s="28">
        <v>0</v>
      </c>
      <c r="J17" s="71" t="str">
        <f>A21</f>
        <v>40～49歳（n = 248 ）　</v>
      </c>
      <c r="K17" s="76">
        <f t="shared" ref="K17:P17" si="12">C22</f>
        <v>23</v>
      </c>
      <c r="L17" s="77">
        <f t="shared" si="12"/>
        <v>49.2</v>
      </c>
      <c r="M17" s="78">
        <f t="shared" si="12"/>
        <v>19</v>
      </c>
      <c r="N17" s="77">
        <f t="shared" si="12"/>
        <v>6</v>
      </c>
      <c r="O17" s="78">
        <f t="shared" si="12"/>
        <v>2.8</v>
      </c>
      <c r="P17" s="79">
        <f t="shared" si="12"/>
        <v>0</v>
      </c>
      <c r="Q17" s="22">
        <f t="shared" ref="Q17:Q19" si="13">K17+L17</f>
        <v>72.2</v>
      </c>
      <c r="R17" s="22">
        <f t="shared" si="10"/>
        <v>8.8000000000000007</v>
      </c>
      <c r="S17" s="23">
        <f t="shared" ref="S17:S20" si="14">Q17-R17</f>
        <v>63.400000000000006</v>
      </c>
    </row>
    <row r="18" spans="1:19" ht="13.5" customHeight="1" x14ac:dyDescent="0.2">
      <c r="A18" s="293"/>
      <c r="B18" s="18">
        <v>100</v>
      </c>
      <c r="C18" s="18">
        <v>25.3</v>
      </c>
      <c r="D18" s="185">
        <v>45.8</v>
      </c>
      <c r="E18" s="185">
        <v>12</v>
      </c>
      <c r="F18" s="185">
        <v>12</v>
      </c>
      <c r="G18" s="185">
        <v>4.8</v>
      </c>
      <c r="H18" s="186">
        <v>0</v>
      </c>
      <c r="J18" s="71" t="str">
        <f>A23</f>
        <v>50～59歳（n = 318 ）　</v>
      </c>
      <c r="K18" s="76">
        <f t="shared" ref="K18:P18" si="15">C24</f>
        <v>16.7</v>
      </c>
      <c r="L18" s="77">
        <f t="shared" si="15"/>
        <v>43.1</v>
      </c>
      <c r="M18" s="78">
        <f t="shared" si="15"/>
        <v>24.8</v>
      </c>
      <c r="N18" s="77">
        <f t="shared" si="15"/>
        <v>11.3</v>
      </c>
      <c r="O18" s="78">
        <f t="shared" si="15"/>
        <v>4.0999999999999996</v>
      </c>
      <c r="P18" s="79">
        <f t="shared" si="15"/>
        <v>0</v>
      </c>
      <c r="Q18" s="22">
        <f t="shared" si="13"/>
        <v>59.8</v>
      </c>
      <c r="R18" s="22">
        <f t="shared" si="10"/>
        <v>15.4</v>
      </c>
      <c r="S18" s="23">
        <f t="shared" si="14"/>
        <v>44.4</v>
      </c>
    </row>
    <row r="19" spans="1:19" ht="13.5" customHeight="1" x14ac:dyDescent="0.2">
      <c r="A19" s="292" t="str">
        <f>'問5M（表）'!A28</f>
        <v>30～39歳（n = 142 ）　</v>
      </c>
      <c r="B19" s="32">
        <v>142</v>
      </c>
      <c r="C19" s="26">
        <v>34</v>
      </c>
      <c r="D19" s="27">
        <v>57</v>
      </c>
      <c r="E19" s="27">
        <v>28</v>
      </c>
      <c r="F19" s="27">
        <v>15</v>
      </c>
      <c r="G19" s="27">
        <v>8</v>
      </c>
      <c r="H19" s="28">
        <v>0</v>
      </c>
      <c r="J19" s="71" t="str">
        <f>A25</f>
        <v>60～69歳（n = 322 ）　</v>
      </c>
      <c r="K19" s="76">
        <f t="shared" ref="K19:P19" si="16">C26</f>
        <v>18</v>
      </c>
      <c r="L19" s="77">
        <f t="shared" si="16"/>
        <v>50.3</v>
      </c>
      <c r="M19" s="78">
        <f t="shared" si="16"/>
        <v>22</v>
      </c>
      <c r="N19" s="77">
        <f t="shared" si="16"/>
        <v>7.1</v>
      </c>
      <c r="O19" s="78">
        <f t="shared" si="16"/>
        <v>2.5</v>
      </c>
      <c r="P19" s="79">
        <f t="shared" si="16"/>
        <v>0</v>
      </c>
      <c r="Q19" s="22">
        <f t="shared" si="13"/>
        <v>68.3</v>
      </c>
      <c r="R19" s="22">
        <f t="shared" si="10"/>
        <v>9.6</v>
      </c>
      <c r="S19" s="23">
        <f t="shared" si="14"/>
        <v>58.699999999999996</v>
      </c>
    </row>
    <row r="20" spans="1:19" ht="13.5" customHeight="1" x14ac:dyDescent="0.2">
      <c r="A20" s="293"/>
      <c r="B20" s="18">
        <v>100</v>
      </c>
      <c r="C20" s="18">
        <v>23.9</v>
      </c>
      <c r="D20" s="185">
        <v>40.1</v>
      </c>
      <c r="E20" s="185">
        <v>19.7</v>
      </c>
      <c r="F20" s="185">
        <v>10.6</v>
      </c>
      <c r="G20" s="185">
        <v>5.6</v>
      </c>
      <c r="H20" s="186">
        <v>0</v>
      </c>
      <c r="J20" s="57" t="str">
        <f>A27</f>
        <v>70歳以上（n = 530 ）　</v>
      </c>
      <c r="K20" s="66">
        <f t="shared" ref="K20:P20" si="17">C28</f>
        <v>25.5</v>
      </c>
      <c r="L20" s="67">
        <f t="shared" si="17"/>
        <v>43.6</v>
      </c>
      <c r="M20" s="68">
        <f t="shared" si="17"/>
        <v>17.5</v>
      </c>
      <c r="N20" s="67">
        <f t="shared" si="17"/>
        <v>10.6</v>
      </c>
      <c r="O20" s="68">
        <f t="shared" si="17"/>
        <v>2.5</v>
      </c>
      <c r="P20" s="69">
        <f t="shared" si="17"/>
        <v>0.4</v>
      </c>
      <c r="Q20" s="22">
        <f>K20+L20</f>
        <v>69.099999999999994</v>
      </c>
      <c r="R20" s="22">
        <f t="shared" si="10"/>
        <v>13.1</v>
      </c>
      <c r="S20" s="23">
        <f t="shared" si="14"/>
        <v>55.999999999999993</v>
      </c>
    </row>
    <row r="21" spans="1:19" x14ac:dyDescent="0.2">
      <c r="A21" s="292" t="str">
        <f>'問5M（表）'!A30</f>
        <v>40～49歳（n = 248 ）　</v>
      </c>
      <c r="B21" s="32">
        <v>248</v>
      </c>
      <c r="C21" s="26">
        <v>57</v>
      </c>
      <c r="D21" s="27">
        <v>122</v>
      </c>
      <c r="E21" s="27">
        <v>47</v>
      </c>
      <c r="F21" s="27">
        <v>15</v>
      </c>
      <c r="G21" s="27">
        <v>7</v>
      </c>
      <c r="H21" s="28">
        <v>0</v>
      </c>
      <c r="Q21" s="22"/>
      <c r="R21" s="22"/>
      <c r="S21" s="23"/>
    </row>
    <row r="22" spans="1:19" x14ac:dyDescent="0.2">
      <c r="A22" s="293"/>
      <c r="B22" s="18">
        <v>100</v>
      </c>
      <c r="C22" s="18">
        <v>23</v>
      </c>
      <c r="D22" s="185">
        <v>49.2</v>
      </c>
      <c r="E22" s="185">
        <v>19</v>
      </c>
      <c r="F22" s="185">
        <v>6</v>
      </c>
      <c r="G22" s="185">
        <v>2.8</v>
      </c>
      <c r="H22" s="186">
        <v>0</v>
      </c>
    </row>
    <row r="23" spans="1:19" x14ac:dyDescent="0.2">
      <c r="A23" s="292" t="str">
        <f>'問5M（表）'!A32</f>
        <v>50～59歳（n = 318 ）　</v>
      </c>
      <c r="B23" s="32">
        <v>318</v>
      </c>
      <c r="C23" s="26">
        <v>53</v>
      </c>
      <c r="D23" s="27">
        <v>137</v>
      </c>
      <c r="E23" s="27">
        <v>79</v>
      </c>
      <c r="F23" s="27">
        <v>36</v>
      </c>
      <c r="G23" s="27">
        <v>13</v>
      </c>
      <c r="H23" s="28">
        <v>0</v>
      </c>
    </row>
    <row r="24" spans="1:19" x14ac:dyDescent="0.2">
      <c r="A24" s="293"/>
      <c r="B24" s="18">
        <v>100</v>
      </c>
      <c r="C24" s="18">
        <v>16.7</v>
      </c>
      <c r="D24" s="185">
        <v>43.1</v>
      </c>
      <c r="E24" s="185">
        <v>24.8</v>
      </c>
      <c r="F24" s="185">
        <v>11.3</v>
      </c>
      <c r="G24" s="185">
        <v>4.0999999999999996</v>
      </c>
      <c r="H24" s="186">
        <v>0</v>
      </c>
    </row>
    <row r="25" spans="1:19" x14ac:dyDescent="0.2">
      <c r="A25" s="292" t="str">
        <f>'問5M（表）'!A34</f>
        <v>60～69歳（n = 322 ）　</v>
      </c>
      <c r="B25" s="32">
        <v>322</v>
      </c>
      <c r="C25" s="26">
        <v>58</v>
      </c>
      <c r="D25" s="27">
        <v>162</v>
      </c>
      <c r="E25" s="27">
        <v>71</v>
      </c>
      <c r="F25" s="27">
        <v>23</v>
      </c>
      <c r="G25" s="27">
        <v>8</v>
      </c>
      <c r="H25" s="28">
        <v>0</v>
      </c>
    </row>
    <row r="26" spans="1:19" x14ac:dyDescent="0.2">
      <c r="A26" s="293"/>
      <c r="B26" s="18">
        <v>100</v>
      </c>
      <c r="C26" s="18">
        <v>18</v>
      </c>
      <c r="D26" s="185">
        <v>50.3</v>
      </c>
      <c r="E26" s="185">
        <v>22</v>
      </c>
      <c r="F26" s="185">
        <v>7.1</v>
      </c>
      <c r="G26" s="185">
        <v>2.5</v>
      </c>
      <c r="H26" s="186">
        <v>0</v>
      </c>
    </row>
    <row r="27" spans="1:19" x14ac:dyDescent="0.2">
      <c r="A27" s="292" t="str">
        <f>'問5M（表）'!A36</f>
        <v>70歳以上（n = 530 ）　</v>
      </c>
      <c r="B27" s="32">
        <v>530</v>
      </c>
      <c r="C27" s="26">
        <v>135</v>
      </c>
      <c r="D27" s="27">
        <v>231</v>
      </c>
      <c r="E27" s="27">
        <v>93</v>
      </c>
      <c r="F27" s="27">
        <v>56</v>
      </c>
      <c r="G27" s="27">
        <v>13</v>
      </c>
      <c r="H27" s="28">
        <v>2</v>
      </c>
    </row>
    <row r="28" spans="1:19" x14ac:dyDescent="0.2">
      <c r="A28" s="293"/>
      <c r="B28" s="18">
        <v>100</v>
      </c>
      <c r="C28" s="18">
        <v>25.5</v>
      </c>
      <c r="D28" s="185">
        <v>43.6</v>
      </c>
      <c r="E28" s="185">
        <v>17.5</v>
      </c>
      <c r="F28" s="185">
        <v>10.6</v>
      </c>
      <c r="G28" s="185">
        <v>2.5</v>
      </c>
      <c r="H28" s="186">
        <v>0.4</v>
      </c>
    </row>
    <row r="30" spans="1:19" ht="13.5" customHeight="1" x14ac:dyDescent="0.2">
      <c r="A30" s="3" t="s">
        <v>128</v>
      </c>
      <c r="B30" s="1" t="str">
        <f>B11</f>
        <v>現在住んでいる地域は住みやすいか</v>
      </c>
      <c r="C30" s="7"/>
      <c r="D30" s="7"/>
      <c r="E30" s="7"/>
      <c r="F30" s="7"/>
      <c r="G30" s="8" t="s">
        <v>19</v>
      </c>
      <c r="H30" s="8"/>
    </row>
    <row r="31" spans="1:19" ht="33.75" customHeight="1" x14ac:dyDescent="0.2">
      <c r="A31" s="11" t="s">
        <v>27</v>
      </c>
      <c r="B31" s="47" t="str">
        <f>B12</f>
        <v>調査数</v>
      </c>
      <c r="C31" s="48" t="str">
        <f t="shared" ref="C31:H31" si="18">C12</f>
        <v>住みやすい</v>
      </c>
      <c r="D31" s="49" t="str">
        <f t="shared" si="18"/>
        <v>どちらかといえば住みやすい</v>
      </c>
      <c r="E31" s="50" t="str">
        <f t="shared" si="18"/>
        <v>どちらともいえない</v>
      </c>
      <c r="F31" s="49" t="str">
        <f t="shared" si="18"/>
        <v>どちらかといえば住みにくい</v>
      </c>
      <c r="G31" s="50" t="str">
        <f t="shared" si="18"/>
        <v>住みにくい</v>
      </c>
      <c r="H31" s="51" t="str">
        <f t="shared" si="18"/>
        <v>無回答</v>
      </c>
      <c r="I31" s="19" t="s">
        <v>32</v>
      </c>
      <c r="J31" s="10" t="str">
        <f>A31</f>
        <v>【居住圏域別】</v>
      </c>
      <c r="K31" s="48" t="str">
        <f t="shared" ref="K31:P31" si="19">C31</f>
        <v>住みやすい</v>
      </c>
      <c r="L31" s="49" t="str">
        <f t="shared" si="19"/>
        <v>どちらかといえば住みやすい</v>
      </c>
      <c r="M31" s="50" t="str">
        <f t="shared" si="19"/>
        <v>どちらともいえない</v>
      </c>
      <c r="N31" s="49" t="str">
        <f t="shared" si="19"/>
        <v>どちらかといえば住みにくい</v>
      </c>
      <c r="O31" s="50" t="str">
        <f t="shared" si="19"/>
        <v>住みにくい</v>
      </c>
      <c r="P31" s="51" t="str">
        <f t="shared" si="19"/>
        <v>無回答</v>
      </c>
      <c r="Q31" s="39" t="s">
        <v>94</v>
      </c>
      <c r="R31" s="39" t="s">
        <v>95</v>
      </c>
      <c r="S31" s="42" t="s">
        <v>42</v>
      </c>
    </row>
    <row r="32" spans="1:19" ht="13.5" customHeight="1" x14ac:dyDescent="0.2">
      <c r="A32" s="292" t="str">
        <f>'問5M（表）'!A61</f>
        <v>全体（n = 1,699 ）　</v>
      </c>
      <c r="B32" s="32">
        <v>1699</v>
      </c>
      <c r="C32" s="29">
        <v>377</v>
      </c>
      <c r="D32" s="30">
        <v>765</v>
      </c>
      <c r="E32" s="30">
        <v>343</v>
      </c>
      <c r="F32" s="30">
        <v>158</v>
      </c>
      <c r="G32" s="30">
        <v>54</v>
      </c>
      <c r="H32" s="31">
        <v>2</v>
      </c>
      <c r="J32" s="55" t="str">
        <f>A32</f>
        <v>全体（n = 1,699 ）　</v>
      </c>
      <c r="K32" s="58">
        <f t="shared" ref="K32:P32" si="20">C33</f>
        <v>22.2</v>
      </c>
      <c r="L32" s="59">
        <f t="shared" si="20"/>
        <v>45</v>
      </c>
      <c r="M32" s="60">
        <f t="shared" si="20"/>
        <v>20.2</v>
      </c>
      <c r="N32" s="59">
        <f t="shared" si="20"/>
        <v>9.3000000000000007</v>
      </c>
      <c r="O32" s="60">
        <f t="shared" si="20"/>
        <v>3.2</v>
      </c>
      <c r="P32" s="61">
        <f t="shared" si="20"/>
        <v>0.1</v>
      </c>
      <c r="Q32" s="22">
        <f>K32+L32</f>
        <v>67.2</v>
      </c>
      <c r="R32" s="22">
        <f>N32+O32</f>
        <v>12.5</v>
      </c>
      <c r="S32" s="23">
        <f>Q32-R32</f>
        <v>54.7</v>
      </c>
    </row>
    <row r="33" spans="1:19" ht="13.5" customHeight="1" x14ac:dyDescent="0.2">
      <c r="A33" s="293"/>
      <c r="B33" s="33">
        <v>100</v>
      </c>
      <c r="C33" s="18">
        <v>22.2</v>
      </c>
      <c r="D33" s="185">
        <v>45</v>
      </c>
      <c r="E33" s="185">
        <v>20.2</v>
      </c>
      <c r="F33" s="185">
        <v>9.3000000000000007</v>
      </c>
      <c r="G33" s="185">
        <v>3.2</v>
      </c>
      <c r="H33" s="186">
        <v>0.1</v>
      </c>
      <c r="J33" s="70" t="str">
        <f>A34</f>
        <v>岐阜圏域（n = 668 ）　</v>
      </c>
      <c r="K33" s="72">
        <f t="shared" ref="K33:P33" si="21">C35</f>
        <v>25.3</v>
      </c>
      <c r="L33" s="73">
        <f t="shared" si="21"/>
        <v>51.3</v>
      </c>
      <c r="M33" s="74">
        <f t="shared" si="21"/>
        <v>15.3</v>
      </c>
      <c r="N33" s="73">
        <f t="shared" si="21"/>
        <v>6.3</v>
      </c>
      <c r="O33" s="74">
        <f t="shared" si="21"/>
        <v>1.8</v>
      </c>
      <c r="P33" s="75">
        <f t="shared" si="21"/>
        <v>0</v>
      </c>
      <c r="Q33" s="22">
        <f>K33+L33</f>
        <v>76.599999999999994</v>
      </c>
      <c r="R33" s="22">
        <f t="shared" ref="R33:R37" si="22">N33+O33</f>
        <v>8.1</v>
      </c>
      <c r="S33" s="23">
        <f>Q33-R33</f>
        <v>68.5</v>
      </c>
    </row>
    <row r="34" spans="1:19" ht="13.5" customHeight="1" x14ac:dyDescent="0.2">
      <c r="A34" s="292" t="str">
        <f>'問5M（表）'!A63</f>
        <v>岐阜圏域（n = 668 ）　</v>
      </c>
      <c r="B34" s="32">
        <v>668</v>
      </c>
      <c r="C34" s="26">
        <v>169</v>
      </c>
      <c r="D34" s="27">
        <v>343</v>
      </c>
      <c r="E34" s="27">
        <v>102</v>
      </c>
      <c r="F34" s="27">
        <v>42</v>
      </c>
      <c r="G34" s="27">
        <v>12</v>
      </c>
      <c r="H34" s="28">
        <v>0</v>
      </c>
      <c r="I34" s="158">
        <v>1</v>
      </c>
      <c r="J34" s="71" t="str">
        <f>A36</f>
        <v>西濃圏域（n = 277 ）　</v>
      </c>
      <c r="K34" s="76">
        <f t="shared" ref="K34:P34" si="23">C37</f>
        <v>18.100000000000001</v>
      </c>
      <c r="L34" s="77">
        <f t="shared" si="23"/>
        <v>43.3</v>
      </c>
      <c r="M34" s="78">
        <f t="shared" si="23"/>
        <v>23.8</v>
      </c>
      <c r="N34" s="77">
        <f t="shared" si="23"/>
        <v>11.9</v>
      </c>
      <c r="O34" s="78">
        <f t="shared" si="23"/>
        <v>2.2000000000000002</v>
      </c>
      <c r="P34" s="79">
        <f t="shared" si="23"/>
        <v>0.7</v>
      </c>
      <c r="Q34" s="22">
        <f>K34+L34</f>
        <v>61.4</v>
      </c>
      <c r="R34" s="22">
        <f t="shared" si="22"/>
        <v>14.100000000000001</v>
      </c>
      <c r="S34" s="23">
        <f>Q34-R34</f>
        <v>47.3</v>
      </c>
    </row>
    <row r="35" spans="1:19" ht="13.5" customHeight="1" x14ac:dyDescent="0.2">
      <c r="A35" s="293"/>
      <c r="B35" s="18">
        <v>100</v>
      </c>
      <c r="C35" s="18">
        <v>25.3</v>
      </c>
      <c r="D35" s="185">
        <v>51.3</v>
      </c>
      <c r="E35" s="185">
        <v>15.3</v>
      </c>
      <c r="F35" s="185">
        <v>6.3</v>
      </c>
      <c r="G35" s="185">
        <v>1.8</v>
      </c>
      <c r="H35" s="186">
        <v>0</v>
      </c>
      <c r="J35" s="71" t="str">
        <f>A38</f>
        <v>中濃圏域（n = 319 ）　</v>
      </c>
      <c r="K35" s="76">
        <f t="shared" ref="K35:P35" si="24">C39</f>
        <v>21.9</v>
      </c>
      <c r="L35" s="77">
        <f t="shared" si="24"/>
        <v>40.799999999999997</v>
      </c>
      <c r="M35" s="78">
        <f t="shared" si="24"/>
        <v>21.3</v>
      </c>
      <c r="N35" s="77">
        <f t="shared" si="24"/>
        <v>11.6</v>
      </c>
      <c r="O35" s="78">
        <f t="shared" si="24"/>
        <v>4.4000000000000004</v>
      </c>
      <c r="P35" s="79">
        <f t="shared" si="24"/>
        <v>0</v>
      </c>
      <c r="Q35" s="22">
        <f t="shared" ref="Q35:Q37" si="25">K35+L35</f>
        <v>62.699999999999996</v>
      </c>
      <c r="R35" s="22">
        <f t="shared" si="22"/>
        <v>16</v>
      </c>
      <c r="S35" s="23">
        <f t="shared" ref="S35:S37" si="26">Q35-R35</f>
        <v>46.699999999999996</v>
      </c>
    </row>
    <row r="36" spans="1:19" ht="13.5" customHeight="1" x14ac:dyDescent="0.2">
      <c r="A36" s="292" t="str">
        <f>'問5M（表）'!A65</f>
        <v>西濃圏域（n = 277 ）　</v>
      </c>
      <c r="B36" s="32">
        <v>277</v>
      </c>
      <c r="C36" s="26">
        <v>50</v>
      </c>
      <c r="D36" s="27">
        <v>120</v>
      </c>
      <c r="E36" s="27">
        <v>66</v>
      </c>
      <c r="F36" s="27">
        <v>33</v>
      </c>
      <c r="G36" s="27">
        <v>6</v>
      </c>
      <c r="H36" s="28">
        <v>2</v>
      </c>
      <c r="I36" s="158">
        <v>2</v>
      </c>
      <c r="J36" s="71" t="str">
        <f>A40</f>
        <v>東濃圏域（n = 276 ）　</v>
      </c>
      <c r="K36" s="76">
        <f t="shared" ref="K36:P36" si="27">C41</f>
        <v>20.3</v>
      </c>
      <c r="L36" s="77">
        <f t="shared" si="27"/>
        <v>38.4</v>
      </c>
      <c r="M36" s="78">
        <f t="shared" si="27"/>
        <v>23.6</v>
      </c>
      <c r="N36" s="77">
        <f t="shared" si="27"/>
        <v>13</v>
      </c>
      <c r="O36" s="78">
        <f t="shared" si="27"/>
        <v>4.7</v>
      </c>
      <c r="P36" s="79">
        <f t="shared" si="27"/>
        <v>0</v>
      </c>
      <c r="Q36" s="22">
        <f t="shared" si="25"/>
        <v>58.7</v>
      </c>
      <c r="R36" s="22">
        <f t="shared" si="22"/>
        <v>17.7</v>
      </c>
      <c r="S36" s="23">
        <f t="shared" si="26"/>
        <v>41</v>
      </c>
    </row>
    <row r="37" spans="1:19" ht="13.5" customHeight="1" x14ac:dyDescent="0.2">
      <c r="A37" s="293"/>
      <c r="B37" s="18">
        <v>100</v>
      </c>
      <c r="C37" s="18">
        <v>18.100000000000001</v>
      </c>
      <c r="D37" s="185">
        <v>43.3</v>
      </c>
      <c r="E37" s="185">
        <v>23.8</v>
      </c>
      <c r="F37" s="185">
        <v>11.9</v>
      </c>
      <c r="G37" s="185">
        <v>2.2000000000000002</v>
      </c>
      <c r="H37" s="186">
        <v>0.7</v>
      </c>
      <c r="J37" s="57" t="str">
        <f>A42</f>
        <v>飛騨圏域（n = 102 ）　</v>
      </c>
      <c r="K37" s="66">
        <f t="shared" ref="K37:P37" si="28">C43</f>
        <v>19.600000000000001</v>
      </c>
      <c r="L37" s="67">
        <f t="shared" si="28"/>
        <v>44.1</v>
      </c>
      <c r="M37" s="68">
        <f t="shared" si="28"/>
        <v>23.5</v>
      </c>
      <c r="N37" s="67">
        <f t="shared" si="28"/>
        <v>5.9</v>
      </c>
      <c r="O37" s="68">
        <f t="shared" si="28"/>
        <v>6.9</v>
      </c>
      <c r="P37" s="69">
        <f t="shared" si="28"/>
        <v>0</v>
      </c>
      <c r="Q37" s="22">
        <f t="shared" si="25"/>
        <v>63.7</v>
      </c>
      <c r="R37" s="22">
        <f t="shared" si="22"/>
        <v>12.8</v>
      </c>
      <c r="S37" s="23">
        <f t="shared" si="26"/>
        <v>50.900000000000006</v>
      </c>
    </row>
    <row r="38" spans="1:19" ht="13.5" customHeight="1" x14ac:dyDescent="0.2">
      <c r="A38" s="292" t="str">
        <f>'問5M（表）'!A67</f>
        <v>中濃圏域（n = 319 ）　</v>
      </c>
      <c r="B38" s="32">
        <v>319</v>
      </c>
      <c r="C38" s="26">
        <v>70</v>
      </c>
      <c r="D38" s="27">
        <v>130</v>
      </c>
      <c r="E38" s="27">
        <v>68</v>
      </c>
      <c r="F38" s="27">
        <v>37</v>
      </c>
      <c r="G38" s="27">
        <v>14</v>
      </c>
      <c r="H38" s="28">
        <v>0</v>
      </c>
      <c r="I38" s="158">
        <v>3</v>
      </c>
      <c r="Q38" s="22"/>
      <c r="R38" s="22"/>
      <c r="S38" s="23"/>
    </row>
    <row r="39" spans="1:19" x14ac:dyDescent="0.2">
      <c r="A39" s="293"/>
      <c r="B39" s="18">
        <v>100</v>
      </c>
      <c r="C39" s="18">
        <v>21.9</v>
      </c>
      <c r="D39" s="185">
        <v>40.799999999999997</v>
      </c>
      <c r="E39" s="185">
        <v>21.3</v>
      </c>
      <c r="F39" s="185">
        <v>11.6</v>
      </c>
      <c r="G39" s="185">
        <v>4.4000000000000004</v>
      </c>
      <c r="H39" s="186">
        <v>0</v>
      </c>
    </row>
    <row r="40" spans="1:19" x14ac:dyDescent="0.2">
      <c r="A40" s="292" t="str">
        <f>'問5M（表）'!A69</f>
        <v>東濃圏域（n = 276 ）　</v>
      </c>
      <c r="B40" s="32">
        <v>276</v>
      </c>
      <c r="C40" s="26">
        <v>56</v>
      </c>
      <c r="D40" s="27">
        <v>106</v>
      </c>
      <c r="E40" s="27">
        <v>65</v>
      </c>
      <c r="F40" s="27">
        <v>36</v>
      </c>
      <c r="G40" s="27">
        <v>13</v>
      </c>
      <c r="H40" s="28">
        <v>0</v>
      </c>
      <c r="I40" s="158">
        <v>4</v>
      </c>
    </row>
    <row r="41" spans="1:19" x14ac:dyDescent="0.2">
      <c r="A41" s="293"/>
      <c r="B41" s="18">
        <v>100</v>
      </c>
      <c r="C41" s="18">
        <v>20.3</v>
      </c>
      <c r="D41" s="185">
        <v>38.4</v>
      </c>
      <c r="E41" s="185">
        <v>23.6</v>
      </c>
      <c r="F41" s="185">
        <v>13</v>
      </c>
      <c r="G41" s="185">
        <v>4.7</v>
      </c>
      <c r="H41" s="186">
        <v>0</v>
      </c>
    </row>
    <row r="42" spans="1:19" x14ac:dyDescent="0.2">
      <c r="A42" s="292" t="str">
        <f>'問5M（表）'!A71</f>
        <v>飛騨圏域（n = 102 ）　</v>
      </c>
      <c r="B42" s="32">
        <v>102</v>
      </c>
      <c r="C42" s="26">
        <v>20</v>
      </c>
      <c r="D42" s="27">
        <v>45</v>
      </c>
      <c r="E42" s="27">
        <v>24</v>
      </c>
      <c r="F42" s="27">
        <v>6</v>
      </c>
      <c r="G42" s="27">
        <v>7</v>
      </c>
      <c r="H42" s="28">
        <v>0</v>
      </c>
      <c r="I42" s="158">
        <v>5</v>
      </c>
    </row>
    <row r="43" spans="1:19" x14ac:dyDescent="0.2">
      <c r="A43" s="293"/>
      <c r="B43" s="18">
        <v>100</v>
      </c>
      <c r="C43" s="18">
        <v>19.600000000000001</v>
      </c>
      <c r="D43" s="185">
        <v>44.1</v>
      </c>
      <c r="E43" s="185">
        <v>23.5</v>
      </c>
      <c r="F43" s="185">
        <v>5.9</v>
      </c>
      <c r="G43" s="185">
        <v>6.9</v>
      </c>
      <c r="H43" s="186">
        <v>0</v>
      </c>
    </row>
    <row r="45" spans="1:19" ht="13.5" customHeight="1" x14ac:dyDescent="0.2">
      <c r="A45" s="3" t="s">
        <v>165</v>
      </c>
      <c r="B45" s="1" t="str">
        <f>B30</f>
        <v>現在住んでいる地域は住みやすいか</v>
      </c>
      <c r="C45" s="7"/>
      <c r="D45" s="7"/>
      <c r="E45" s="7"/>
      <c r="F45" s="7"/>
      <c r="G45" s="8" t="s">
        <v>19</v>
      </c>
      <c r="H45" s="8"/>
    </row>
    <row r="46" spans="1:19" ht="33.75" customHeight="1" x14ac:dyDescent="0.2">
      <c r="A46" s="11" t="s">
        <v>98</v>
      </c>
      <c r="B46" s="47" t="str">
        <f>B31</f>
        <v>調査数</v>
      </c>
      <c r="C46" s="48" t="str">
        <f t="shared" ref="C46:H46" si="29">C31</f>
        <v>住みやすい</v>
      </c>
      <c r="D46" s="49" t="str">
        <f t="shared" si="29"/>
        <v>どちらかといえば住みやすい</v>
      </c>
      <c r="E46" s="50" t="str">
        <f t="shared" si="29"/>
        <v>どちらともいえない</v>
      </c>
      <c r="F46" s="49" t="str">
        <f t="shared" si="29"/>
        <v>どちらかといえば住みにくい</v>
      </c>
      <c r="G46" s="50" t="str">
        <f t="shared" si="29"/>
        <v>住みにくい</v>
      </c>
      <c r="H46" s="51" t="str">
        <f t="shared" si="29"/>
        <v>無回答</v>
      </c>
      <c r="I46" s="19" t="s">
        <v>32</v>
      </c>
      <c r="J46" s="10" t="str">
        <f>A46</f>
        <v>【居住環境別】</v>
      </c>
      <c r="K46" s="48" t="str">
        <f t="shared" ref="K46:P46" si="30">C46</f>
        <v>住みやすい</v>
      </c>
      <c r="L46" s="49" t="str">
        <f t="shared" si="30"/>
        <v>どちらかといえば住みやすい</v>
      </c>
      <c r="M46" s="50" t="str">
        <f t="shared" si="30"/>
        <v>どちらともいえない</v>
      </c>
      <c r="N46" s="49" t="str">
        <f t="shared" si="30"/>
        <v>どちらかといえば住みにくい</v>
      </c>
      <c r="O46" s="50" t="str">
        <f t="shared" si="30"/>
        <v>住みにくい</v>
      </c>
      <c r="P46" s="51" t="str">
        <f t="shared" si="30"/>
        <v>無回答</v>
      </c>
      <c r="Q46" s="39" t="s">
        <v>94</v>
      </c>
      <c r="R46" s="39" t="s">
        <v>95</v>
      </c>
      <c r="S46" s="42" t="s">
        <v>42</v>
      </c>
    </row>
    <row r="47" spans="1:19" ht="13.5" customHeight="1" x14ac:dyDescent="0.2">
      <c r="A47" s="292" t="str">
        <f>"全体（n = "&amp;TEXT(B47,"#,###")&amp;" ）　"</f>
        <v>全体（n = 1,699 ）　</v>
      </c>
      <c r="B47" s="32">
        <v>1699</v>
      </c>
      <c r="C47" s="29">
        <v>377</v>
      </c>
      <c r="D47" s="30">
        <v>765</v>
      </c>
      <c r="E47" s="30">
        <v>343</v>
      </c>
      <c r="F47" s="30">
        <v>158</v>
      </c>
      <c r="G47" s="30">
        <v>54</v>
      </c>
      <c r="H47" s="31">
        <v>2</v>
      </c>
      <c r="J47" s="55" t="str">
        <f>A47</f>
        <v>全体（n = 1,699 ）　</v>
      </c>
      <c r="K47" s="58">
        <f t="shared" ref="K47:P47" si="31">C48</f>
        <v>22.2</v>
      </c>
      <c r="L47" s="59">
        <f t="shared" si="31"/>
        <v>45</v>
      </c>
      <c r="M47" s="60">
        <f t="shared" si="31"/>
        <v>20.2</v>
      </c>
      <c r="N47" s="59">
        <f t="shared" si="31"/>
        <v>9.3000000000000007</v>
      </c>
      <c r="O47" s="60">
        <f t="shared" si="31"/>
        <v>3.2</v>
      </c>
      <c r="P47" s="61">
        <f t="shared" si="31"/>
        <v>0.1</v>
      </c>
      <c r="Q47" s="22">
        <f>K47+L47</f>
        <v>67.2</v>
      </c>
      <c r="R47" s="22">
        <f>N47+O47</f>
        <v>12.5</v>
      </c>
      <c r="S47" s="23">
        <f>Q47-R47</f>
        <v>54.7</v>
      </c>
    </row>
    <row r="48" spans="1:19" ht="13.5" customHeight="1" x14ac:dyDescent="0.2">
      <c r="A48" s="293"/>
      <c r="B48" s="33">
        <v>100</v>
      </c>
      <c r="C48" s="18">
        <v>22.2</v>
      </c>
      <c r="D48" s="185">
        <v>45</v>
      </c>
      <c r="E48" s="185">
        <v>20.2</v>
      </c>
      <c r="F48" s="185">
        <v>9.3000000000000007</v>
      </c>
      <c r="G48" s="185">
        <v>3.2</v>
      </c>
      <c r="H48" s="186">
        <v>0.1</v>
      </c>
      <c r="J48" s="70" t="str">
        <f>A49</f>
        <v>農村地域（n = 283 ）　</v>
      </c>
      <c r="K48" s="72">
        <f t="shared" ref="K48:P48" si="32">C50</f>
        <v>13.1</v>
      </c>
      <c r="L48" s="73">
        <f t="shared" si="32"/>
        <v>43.5</v>
      </c>
      <c r="M48" s="74">
        <f t="shared" si="32"/>
        <v>24</v>
      </c>
      <c r="N48" s="73">
        <f t="shared" si="32"/>
        <v>15.5</v>
      </c>
      <c r="O48" s="74">
        <f t="shared" si="32"/>
        <v>3.2</v>
      </c>
      <c r="P48" s="75">
        <f t="shared" si="32"/>
        <v>0.7</v>
      </c>
      <c r="Q48" s="22">
        <f>K48+L48</f>
        <v>56.6</v>
      </c>
      <c r="R48" s="22">
        <f t="shared" ref="R48:R52" si="33">N48+O48</f>
        <v>18.7</v>
      </c>
      <c r="S48" s="23">
        <f>Q48-R48</f>
        <v>37.900000000000006</v>
      </c>
    </row>
    <row r="49" spans="1:19" ht="13.5" customHeight="1" x14ac:dyDescent="0.2">
      <c r="A49" s="274" t="str">
        <f>"農村地域（n = "&amp;TEXT(B49,"#,###")&amp;" ）　"</f>
        <v>農村地域（n = 283 ）　</v>
      </c>
      <c r="B49" s="32">
        <v>283</v>
      </c>
      <c r="C49" s="26">
        <v>37</v>
      </c>
      <c r="D49" s="27">
        <v>123</v>
      </c>
      <c r="E49" s="27">
        <v>68</v>
      </c>
      <c r="F49" s="27">
        <v>44</v>
      </c>
      <c r="G49" s="27">
        <v>9</v>
      </c>
      <c r="H49" s="28">
        <v>2</v>
      </c>
      <c r="I49" s="158">
        <v>1</v>
      </c>
      <c r="J49" s="71" t="str">
        <f>A51</f>
        <v>山間地域（n = 244 ）　</v>
      </c>
      <c r="K49" s="76">
        <f t="shared" ref="K49:P49" si="34">C52</f>
        <v>15.6</v>
      </c>
      <c r="L49" s="77">
        <f t="shared" si="34"/>
        <v>35.200000000000003</v>
      </c>
      <c r="M49" s="78">
        <f t="shared" si="34"/>
        <v>25.8</v>
      </c>
      <c r="N49" s="77">
        <f t="shared" si="34"/>
        <v>14.8</v>
      </c>
      <c r="O49" s="78">
        <f t="shared" si="34"/>
        <v>8.6</v>
      </c>
      <c r="P49" s="79">
        <f t="shared" si="34"/>
        <v>0</v>
      </c>
      <c r="Q49" s="22">
        <f>K49+L49</f>
        <v>50.800000000000004</v>
      </c>
      <c r="R49" s="22">
        <f t="shared" si="33"/>
        <v>23.4</v>
      </c>
      <c r="S49" s="23">
        <f>Q49-R49</f>
        <v>27.400000000000006</v>
      </c>
    </row>
    <row r="50" spans="1:19" ht="13.5" customHeight="1" x14ac:dyDescent="0.2">
      <c r="A50" s="275"/>
      <c r="B50" s="18">
        <v>100</v>
      </c>
      <c r="C50" s="18">
        <v>13.1</v>
      </c>
      <c r="D50" s="185">
        <v>43.5</v>
      </c>
      <c r="E50" s="185">
        <v>24</v>
      </c>
      <c r="F50" s="185">
        <v>15.5</v>
      </c>
      <c r="G50" s="185">
        <v>3.2</v>
      </c>
      <c r="H50" s="186">
        <v>0.7</v>
      </c>
      <c r="J50" s="71" t="str">
        <f>A53</f>
        <v>商業地域（n = 83 ）　</v>
      </c>
      <c r="K50" s="76">
        <f t="shared" ref="K50:P50" si="35">C54</f>
        <v>37.299999999999997</v>
      </c>
      <c r="L50" s="77">
        <f t="shared" si="35"/>
        <v>47</v>
      </c>
      <c r="M50" s="78">
        <f t="shared" si="35"/>
        <v>9.6</v>
      </c>
      <c r="N50" s="77">
        <f t="shared" si="35"/>
        <v>3.6</v>
      </c>
      <c r="O50" s="78">
        <f t="shared" si="35"/>
        <v>2.4</v>
      </c>
      <c r="P50" s="79">
        <f t="shared" si="35"/>
        <v>0</v>
      </c>
      <c r="Q50" s="22">
        <f t="shared" ref="Q50:Q51" si="36">K50+L50</f>
        <v>84.3</v>
      </c>
      <c r="R50" s="22">
        <f t="shared" si="33"/>
        <v>6</v>
      </c>
      <c r="S50" s="23">
        <f t="shared" ref="S50:S52" si="37">Q50-R50</f>
        <v>78.3</v>
      </c>
    </row>
    <row r="51" spans="1:19" ht="13.5" customHeight="1" x14ac:dyDescent="0.2">
      <c r="A51" s="274" t="str">
        <f>"山間地域（n = "&amp;TEXT(B51,"#,###")&amp;" ）　"</f>
        <v>山間地域（n = 244 ）　</v>
      </c>
      <c r="B51" s="32">
        <v>244</v>
      </c>
      <c r="C51" s="26">
        <v>38</v>
      </c>
      <c r="D51" s="27">
        <v>86</v>
      </c>
      <c r="E51" s="27">
        <v>63</v>
      </c>
      <c r="F51" s="27">
        <v>36</v>
      </c>
      <c r="G51" s="27">
        <v>21</v>
      </c>
      <c r="H51" s="28">
        <v>0</v>
      </c>
      <c r="I51" s="158">
        <v>2</v>
      </c>
      <c r="J51" s="71" t="str">
        <f>A55</f>
        <v>住宅地域（n = 1,017 ）　</v>
      </c>
      <c r="K51" s="76">
        <f t="shared" ref="K51" si="38">C56</f>
        <v>25</v>
      </c>
      <c r="L51" s="77">
        <f t="shared" ref="L51" si="39">D56</f>
        <v>48.9</v>
      </c>
      <c r="M51" s="78">
        <f t="shared" ref="M51" si="40">E56</f>
        <v>17.7</v>
      </c>
      <c r="N51" s="77">
        <f t="shared" ref="N51" si="41">F56</f>
        <v>6.6</v>
      </c>
      <c r="O51" s="78">
        <f t="shared" ref="O51" si="42">G56</f>
        <v>1.9</v>
      </c>
      <c r="P51" s="79">
        <f t="shared" ref="P51" si="43">H56</f>
        <v>0</v>
      </c>
      <c r="Q51" s="22">
        <f t="shared" si="36"/>
        <v>73.900000000000006</v>
      </c>
      <c r="R51" s="22">
        <f t="shared" si="33"/>
        <v>8.5</v>
      </c>
      <c r="S51" s="23">
        <f t="shared" si="37"/>
        <v>65.400000000000006</v>
      </c>
    </row>
    <row r="52" spans="1:19" ht="13.5" customHeight="1" x14ac:dyDescent="0.2">
      <c r="A52" s="275"/>
      <c r="B52" s="18">
        <v>100</v>
      </c>
      <c r="C52" s="18">
        <v>15.6</v>
      </c>
      <c r="D52" s="185">
        <v>35.200000000000003</v>
      </c>
      <c r="E52" s="185">
        <v>25.8</v>
      </c>
      <c r="F52" s="185">
        <v>14.8</v>
      </c>
      <c r="G52" s="185">
        <v>8.6</v>
      </c>
      <c r="H52" s="186">
        <v>0</v>
      </c>
      <c r="J52" s="57" t="str">
        <f>A57</f>
        <v>その他（n = 32 ）　</v>
      </c>
      <c r="K52" s="66">
        <f t="shared" ref="K52" si="44">C58</f>
        <v>21.9</v>
      </c>
      <c r="L52" s="67">
        <f t="shared" ref="L52" si="45">D58</f>
        <v>25</v>
      </c>
      <c r="M52" s="68">
        <f t="shared" ref="M52" si="46">E58</f>
        <v>31.3</v>
      </c>
      <c r="N52" s="67">
        <f t="shared" ref="N52" si="47">F58</f>
        <v>12.5</v>
      </c>
      <c r="O52" s="68">
        <f t="shared" ref="O52" si="48">G58</f>
        <v>9.4</v>
      </c>
      <c r="P52" s="69">
        <f t="shared" ref="P52" si="49">H58</f>
        <v>0</v>
      </c>
      <c r="Q52" s="22">
        <f>K52+L52</f>
        <v>46.9</v>
      </c>
      <c r="R52" s="22">
        <f t="shared" si="33"/>
        <v>21.9</v>
      </c>
      <c r="S52" s="23">
        <f t="shared" si="37"/>
        <v>25</v>
      </c>
    </row>
    <row r="53" spans="1:19" ht="13.5" customHeight="1" x14ac:dyDescent="0.2">
      <c r="A53" s="274" t="str">
        <f>"商業地域（n = "&amp;TEXT(B53,"#,###")&amp;" ）　"</f>
        <v>商業地域（n = 83 ）　</v>
      </c>
      <c r="B53" s="32">
        <v>83</v>
      </c>
      <c r="C53" s="26">
        <v>31</v>
      </c>
      <c r="D53" s="27">
        <v>39</v>
      </c>
      <c r="E53" s="27">
        <v>8</v>
      </c>
      <c r="F53" s="27">
        <v>3</v>
      </c>
      <c r="G53" s="27">
        <v>2</v>
      </c>
      <c r="H53" s="28">
        <v>0</v>
      </c>
      <c r="I53" s="158">
        <v>3</v>
      </c>
      <c r="Q53" s="22"/>
      <c r="R53" s="22"/>
      <c r="S53" s="23"/>
    </row>
    <row r="54" spans="1:19" x14ac:dyDescent="0.2">
      <c r="A54" s="275"/>
      <c r="B54" s="18">
        <v>100</v>
      </c>
      <c r="C54" s="18">
        <v>37.299999999999997</v>
      </c>
      <c r="D54" s="185">
        <v>47</v>
      </c>
      <c r="E54" s="185">
        <v>9.6</v>
      </c>
      <c r="F54" s="185">
        <v>3.6</v>
      </c>
      <c r="G54" s="185">
        <v>2.4</v>
      </c>
      <c r="H54" s="186">
        <v>0</v>
      </c>
    </row>
    <row r="55" spans="1:19" ht="13.5" customHeight="1" x14ac:dyDescent="0.2">
      <c r="A55" s="274" t="str">
        <f>"住宅地域（n = "&amp;TEXT(B55,"#,###")&amp;" ）　"</f>
        <v>住宅地域（n = 1,017 ）　</v>
      </c>
      <c r="B55" s="32">
        <v>1017</v>
      </c>
      <c r="C55" s="26">
        <v>254</v>
      </c>
      <c r="D55" s="27">
        <v>497</v>
      </c>
      <c r="E55" s="27">
        <v>180</v>
      </c>
      <c r="F55" s="27">
        <v>67</v>
      </c>
      <c r="G55" s="27">
        <v>19</v>
      </c>
      <c r="H55" s="28">
        <v>0</v>
      </c>
      <c r="I55" s="158">
        <v>4</v>
      </c>
    </row>
    <row r="56" spans="1:19" x14ac:dyDescent="0.2">
      <c r="A56" s="275"/>
      <c r="B56" s="18">
        <v>100</v>
      </c>
      <c r="C56" s="18">
        <v>25</v>
      </c>
      <c r="D56" s="185">
        <v>48.9</v>
      </c>
      <c r="E56" s="185">
        <v>17.7</v>
      </c>
      <c r="F56" s="185">
        <v>6.6</v>
      </c>
      <c r="G56" s="185">
        <v>1.9</v>
      </c>
      <c r="H56" s="186">
        <v>0</v>
      </c>
    </row>
    <row r="57" spans="1:19" ht="13.5" customHeight="1" x14ac:dyDescent="0.2">
      <c r="A57" s="274" t="str">
        <f>"その他（n = "&amp;TEXT(B57,"#,###")&amp;" ）　"</f>
        <v>その他（n = 32 ）　</v>
      </c>
      <c r="B57" s="32">
        <v>32</v>
      </c>
      <c r="C57" s="26">
        <v>7</v>
      </c>
      <c r="D57" s="27">
        <v>8</v>
      </c>
      <c r="E57" s="27">
        <v>10</v>
      </c>
      <c r="F57" s="27">
        <v>4</v>
      </c>
      <c r="G57" s="27">
        <v>3</v>
      </c>
      <c r="H57" s="28">
        <v>0</v>
      </c>
      <c r="I57" s="158">
        <v>5</v>
      </c>
    </row>
    <row r="58" spans="1:19" x14ac:dyDescent="0.2">
      <c r="A58" s="275"/>
      <c r="B58" s="18">
        <v>100</v>
      </c>
      <c r="C58" s="18">
        <v>21.9</v>
      </c>
      <c r="D58" s="185">
        <v>25</v>
      </c>
      <c r="E58" s="185">
        <v>31.3</v>
      </c>
      <c r="F58" s="185">
        <v>12.5</v>
      </c>
      <c r="G58" s="185">
        <v>9.4</v>
      </c>
      <c r="H58" s="186">
        <v>0</v>
      </c>
    </row>
  </sheetData>
  <mergeCells count="23">
    <mergeCell ref="A57:A58"/>
    <mergeCell ref="A42:A43"/>
    <mergeCell ref="A32:A33"/>
    <mergeCell ref="A34:A35"/>
    <mergeCell ref="A36:A37"/>
    <mergeCell ref="A38:A39"/>
    <mergeCell ref="A40:A41"/>
    <mergeCell ref="A47:A48"/>
    <mergeCell ref="A49:A50"/>
    <mergeCell ref="A51:A52"/>
    <mergeCell ref="A53:A54"/>
    <mergeCell ref="A55:A56"/>
    <mergeCell ref="A27:A28"/>
    <mergeCell ref="A3:A4"/>
    <mergeCell ref="A5:A6"/>
    <mergeCell ref="A7:A8"/>
    <mergeCell ref="A13:A14"/>
    <mergeCell ref="A17:A18"/>
    <mergeCell ref="A19:A20"/>
    <mergeCell ref="A21:A22"/>
    <mergeCell ref="A23:A24"/>
    <mergeCell ref="A25:A26"/>
    <mergeCell ref="A15:A1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/>
  </sheetPr>
  <dimension ref="A1:AE88"/>
  <sheetViews>
    <sheetView zoomScaleNormal="100" workbookViewId="0">
      <selection activeCell="F24" sqref="F24"/>
    </sheetView>
  </sheetViews>
  <sheetFormatPr defaultRowHeight="13.2" x14ac:dyDescent="0.2"/>
  <sheetData>
    <row r="1" spans="1:31" x14ac:dyDescent="0.2">
      <c r="A1" s="3" t="s">
        <v>167</v>
      </c>
      <c r="B1" s="1" t="s">
        <v>129</v>
      </c>
      <c r="C1" s="7"/>
      <c r="D1" s="8"/>
      <c r="E1" s="7"/>
      <c r="F1" s="7"/>
      <c r="G1" s="7"/>
      <c r="H1" s="8" t="s">
        <v>1</v>
      </c>
      <c r="I1" s="7"/>
      <c r="J1" s="7"/>
      <c r="K1" s="7"/>
      <c r="L1" s="7"/>
      <c r="M1" s="7"/>
      <c r="N1" s="7"/>
      <c r="O1" s="7"/>
      <c r="P1" s="7"/>
    </row>
    <row r="2" spans="1:31" ht="67.5" customHeight="1" x14ac:dyDescent="0.2">
      <c r="A2" s="10" t="s">
        <v>20</v>
      </c>
      <c r="B2" s="47" t="s">
        <v>3</v>
      </c>
      <c r="C2" s="48" t="s">
        <v>130</v>
      </c>
      <c r="D2" s="49" t="s">
        <v>131</v>
      </c>
      <c r="E2" s="49" t="s">
        <v>179</v>
      </c>
      <c r="F2" s="49" t="s">
        <v>132</v>
      </c>
      <c r="G2" s="49" t="s">
        <v>133</v>
      </c>
      <c r="H2" s="49" t="s">
        <v>99</v>
      </c>
      <c r="I2" s="49" t="s">
        <v>134</v>
      </c>
      <c r="J2" s="49" t="s">
        <v>135</v>
      </c>
      <c r="K2" s="49" t="s">
        <v>136</v>
      </c>
      <c r="L2" s="49" t="s">
        <v>152</v>
      </c>
      <c r="M2" s="49" t="s">
        <v>137</v>
      </c>
      <c r="N2" s="49" t="s">
        <v>100</v>
      </c>
      <c r="O2" s="49" t="s">
        <v>58</v>
      </c>
      <c r="P2" s="51" t="s">
        <v>199</v>
      </c>
      <c r="Q2" s="91" t="s">
        <v>117</v>
      </c>
    </row>
    <row r="3" spans="1:31" ht="13.5" customHeight="1" x14ac:dyDescent="0.2">
      <c r="A3" s="274" t="str">
        <f>"全体（n = "&amp;TEXT(B3,"#,###")&amp;" ）　"</f>
        <v>全体（n = 1,142 ）　</v>
      </c>
      <c r="B3" s="32">
        <v>1142</v>
      </c>
      <c r="C3" s="29">
        <v>528</v>
      </c>
      <c r="D3" s="30">
        <v>154</v>
      </c>
      <c r="E3" s="30">
        <v>317</v>
      </c>
      <c r="F3" s="30">
        <v>637</v>
      </c>
      <c r="G3" s="30">
        <v>379</v>
      </c>
      <c r="H3" s="30">
        <v>31</v>
      </c>
      <c r="I3" s="30">
        <v>66</v>
      </c>
      <c r="J3" s="30">
        <v>165</v>
      </c>
      <c r="K3" s="30">
        <v>173</v>
      </c>
      <c r="L3" s="30">
        <v>519</v>
      </c>
      <c r="M3" s="30">
        <v>582</v>
      </c>
      <c r="N3" s="30">
        <v>18</v>
      </c>
      <c r="O3" s="30">
        <v>6</v>
      </c>
      <c r="P3" s="31">
        <v>15</v>
      </c>
      <c r="Q3" s="92">
        <f>SUM($C3:P3)</f>
        <v>3590</v>
      </c>
      <c r="R3" s="154"/>
    </row>
    <row r="4" spans="1:31" x14ac:dyDescent="0.2">
      <c r="A4" s="275"/>
      <c r="B4" s="33">
        <v>100</v>
      </c>
      <c r="C4" s="18">
        <v>46.2</v>
      </c>
      <c r="D4" s="185">
        <v>13.5</v>
      </c>
      <c r="E4" s="185">
        <v>27.8</v>
      </c>
      <c r="F4" s="185">
        <v>55.8</v>
      </c>
      <c r="G4" s="185">
        <v>33.200000000000003</v>
      </c>
      <c r="H4" s="185">
        <v>2.7</v>
      </c>
      <c r="I4" s="185">
        <v>5.8</v>
      </c>
      <c r="J4" s="185">
        <v>14.4</v>
      </c>
      <c r="K4" s="185">
        <v>15.1</v>
      </c>
      <c r="L4" s="185">
        <v>45.4</v>
      </c>
      <c r="M4" s="185">
        <v>51</v>
      </c>
      <c r="N4" s="185">
        <v>1.6</v>
      </c>
      <c r="O4" s="185">
        <v>0.5</v>
      </c>
      <c r="P4" s="186">
        <v>1.3</v>
      </c>
      <c r="Q4" s="92"/>
    </row>
    <row r="5" spans="1:31" ht="13.5" customHeight="1" x14ac:dyDescent="0.2">
      <c r="A5" s="274" t="str">
        <f>"男性（n = "&amp;TEXT(B5,"#,###")&amp;" ）　"</f>
        <v>男性（n = 507 ）　</v>
      </c>
      <c r="B5" s="32">
        <v>507</v>
      </c>
      <c r="C5" s="26">
        <v>238</v>
      </c>
      <c r="D5" s="27">
        <v>74</v>
      </c>
      <c r="E5" s="27">
        <v>145</v>
      </c>
      <c r="F5" s="27">
        <v>265</v>
      </c>
      <c r="G5" s="27">
        <v>177</v>
      </c>
      <c r="H5" s="27">
        <v>9</v>
      </c>
      <c r="I5" s="27">
        <v>34</v>
      </c>
      <c r="J5" s="27">
        <v>71</v>
      </c>
      <c r="K5" s="27">
        <v>80</v>
      </c>
      <c r="L5" s="27">
        <v>247</v>
      </c>
      <c r="M5" s="27">
        <v>260</v>
      </c>
      <c r="N5" s="27">
        <v>9</v>
      </c>
      <c r="O5" s="27">
        <v>4</v>
      </c>
      <c r="P5" s="28">
        <v>8</v>
      </c>
      <c r="Q5" s="92">
        <f>SUM($C5:P5)</f>
        <v>1621</v>
      </c>
      <c r="R5" t="str">
        <f>" 男性（N = "&amp;TEXT(Q5,"#,###")&amp;" : n = "&amp;TEXT($B$5,"#,###")&amp;"）"</f>
        <v xml:space="preserve"> 男性（N = 1,621 : n = 507）</v>
      </c>
    </row>
    <row r="6" spans="1:31" x14ac:dyDescent="0.2">
      <c r="A6" s="275"/>
      <c r="B6" s="18">
        <v>100</v>
      </c>
      <c r="C6" s="18">
        <v>46.9</v>
      </c>
      <c r="D6" s="185">
        <v>14.6</v>
      </c>
      <c r="E6" s="185">
        <v>28.6</v>
      </c>
      <c r="F6" s="185">
        <v>52.3</v>
      </c>
      <c r="G6" s="185">
        <v>34.9</v>
      </c>
      <c r="H6" s="185">
        <v>1.8</v>
      </c>
      <c r="I6" s="185">
        <v>6.7</v>
      </c>
      <c r="J6" s="185">
        <v>14</v>
      </c>
      <c r="K6" s="185">
        <v>15.8</v>
      </c>
      <c r="L6" s="185">
        <v>48.7</v>
      </c>
      <c r="M6" s="185">
        <v>51.3</v>
      </c>
      <c r="N6" s="185">
        <v>1.8</v>
      </c>
      <c r="O6" s="185">
        <v>0.8</v>
      </c>
      <c r="P6" s="186">
        <v>1.6</v>
      </c>
      <c r="Q6" s="183"/>
    </row>
    <row r="7" spans="1:31" ht="13.5" customHeight="1" x14ac:dyDescent="0.2">
      <c r="A7" s="274" t="str">
        <f>"女性（n = "&amp;TEXT(B7,"#,###")&amp;" ）　"</f>
        <v>女性（n = 618 ）　</v>
      </c>
      <c r="B7" s="32">
        <v>618</v>
      </c>
      <c r="C7" s="26">
        <v>279</v>
      </c>
      <c r="D7" s="27">
        <v>77</v>
      </c>
      <c r="E7" s="27">
        <v>167</v>
      </c>
      <c r="F7" s="27">
        <v>364</v>
      </c>
      <c r="G7" s="27">
        <v>199</v>
      </c>
      <c r="H7" s="27">
        <v>21</v>
      </c>
      <c r="I7" s="27">
        <v>30</v>
      </c>
      <c r="J7" s="27">
        <v>91</v>
      </c>
      <c r="K7" s="27">
        <v>91</v>
      </c>
      <c r="L7" s="27">
        <v>265</v>
      </c>
      <c r="M7" s="27">
        <v>313</v>
      </c>
      <c r="N7" s="27">
        <v>9</v>
      </c>
      <c r="O7" s="27">
        <v>1</v>
      </c>
      <c r="P7" s="28">
        <v>7</v>
      </c>
      <c r="Q7" s="92">
        <f>SUM($C7:P7)</f>
        <v>1914</v>
      </c>
      <c r="R7" t="str">
        <f>" 女性（N = "&amp;TEXT(Q7,"#,###")&amp;" : n = "&amp;TEXT($B$7,"#,###")&amp;"）"</f>
        <v xml:space="preserve"> 女性（N = 1,914 : n = 618）</v>
      </c>
    </row>
    <row r="8" spans="1:31" x14ac:dyDescent="0.2">
      <c r="A8" s="275"/>
      <c r="B8" s="18">
        <v>100</v>
      </c>
      <c r="C8" s="18">
        <v>45.1</v>
      </c>
      <c r="D8" s="185">
        <v>12.5</v>
      </c>
      <c r="E8" s="185">
        <v>27</v>
      </c>
      <c r="F8" s="185">
        <v>58.9</v>
      </c>
      <c r="G8" s="185">
        <v>32.200000000000003</v>
      </c>
      <c r="H8" s="185">
        <v>3.4</v>
      </c>
      <c r="I8" s="185">
        <v>4.9000000000000004</v>
      </c>
      <c r="J8" s="185">
        <v>14.7</v>
      </c>
      <c r="K8" s="185">
        <v>14.7</v>
      </c>
      <c r="L8" s="185">
        <v>42.9</v>
      </c>
      <c r="M8" s="185">
        <v>50.6</v>
      </c>
      <c r="N8" s="185">
        <v>1.5</v>
      </c>
      <c r="O8" s="185">
        <v>0.2</v>
      </c>
      <c r="P8" s="186">
        <v>1.1000000000000001</v>
      </c>
      <c r="Q8" s="183"/>
    </row>
    <row r="9" spans="1:31" s="171" customFormat="1" x14ac:dyDescent="0.2">
      <c r="A9" s="172"/>
      <c r="B9" s="170"/>
      <c r="C9" s="160">
        <f>_xlfn.RANK.EQ(C4,$C$4:$M$4,0)</f>
        <v>3</v>
      </c>
      <c r="D9" s="160">
        <f t="shared" ref="D9:M9" si="0">_xlfn.RANK.EQ(D4,$C$4:$M$4,0)</f>
        <v>9</v>
      </c>
      <c r="E9" s="160">
        <f t="shared" si="0"/>
        <v>6</v>
      </c>
      <c r="F9" s="160">
        <f t="shared" si="0"/>
        <v>1</v>
      </c>
      <c r="G9" s="160">
        <f t="shared" si="0"/>
        <v>5</v>
      </c>
      <c r="H9" s="160">
        <f t="shared" si="0"/>
        <v>11</v>
      </c>
      <c r="I9" s="160">
        <f t="shared" si="0"/>
        <v>10</v>
      </c>
      <c r="J9" s="160">
        <f t="shared" si="0"/>
        <v>8</v>
      </c>
      <c r="K9" s="160">
        <f t="shared" si="0"/>
        <v>7</v>
      </c>
      <c r="L9" s="160">
        <f t="shared" si="0"/>
        <v>4</v>
      </c>
      <c r="M9" s="160">
        <f t="shared" si="0"/>
        <v>2</v>
      </c>
      <c r="N9" s="25">
        <v>12</v>
      </c>
      <c r="O9" s="25">
        <v>13</v>
      </c>
      <c r="P9" s="25">
        <v>14</v>
      </c>
      <c r="Q9" s="173" t="s">
        <v>194</v>
      </c>
    </row>
    <row r="10" spans="1:31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31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R11" s="38"/>
      <c r="S11" s="25">
        <v>1</v>
      </c>
      <c r="T11" s="25">
        <v>2</v>
      </c>
      <c r="U11" s="25">
        <v>3</v>
      </c>
      <c r="V11" s="25">
        <v>4</v>
      </c>
      <c r="W11" s="25">
        <v>5</v>
      </c>
      <c r="X11" s="25">
        <v>6</v>
      </c>
      <c r="Y11" s="25">
        <v>7</v>
      </c>
      <c r="Z11" s="25">
        <v>8</v>
      </c>
      <c r="AA11" s="25">
        <v>9</v>
      </c>
      <c r="AB11" s="25">
        <v>10</v>
      </c>
      <c r="AC11" s="25">
        <v>11</v>
      </c>
      <c r="AD11" s="25">
        <v>12</v>
      </c>
      <c r="AE11" s="25">
        <v>13</v>
      </c>
    </row>
    <row r="12" spans="1:31" ht="86.4" x14ac:dyDescent="0.2">
      <c r="A12" s="10" t="str">
        <f>A2</f>
        <v>【性別】</v>
      </c>
      <c r="B12" s="47" t="str">
        <f>B2</f>
        <v>調査数</v>
      </c>
      <c r="C12" s="93" t="s">
        <v>132</v>
      </c>
      <c r="D12" s="50" t="s">
        <v>137</v>
      </c>
      <c r="E12" s="49" t="s">
        <v>130</v>
      </c>
      <c r="F12" s="49" t="s">
        <v>210</v>
      </c>
      <c r="G12" s="50" t="s">
        <v>133</v>
      </c>
      <c r="H12" s="49" t="s">
        <v>179</v>
      </c>
      <c r="I12" s="49" t="s">
        <v>136</v>
      </c>
      <c r="J12" s="49" t="s">
        <v>135</v>
      </c>
      <c r="K12" s="50" t="s">
        <v>131</v>
      </c>
      <c r="L12" s="50" t="s">
        <v>134</v>
      </c>
      <c r="M12" s="49" t="s">
        <v>99</v>
      </c>
      <c r="N12" s="49" t="s">
        <v>100</v>
      </c>
      <c r="O12" s="49" t="s">
        <v>58</v>
      </c>
      <c r="P12" s="51" t="s">
        <v>0</v>
      </c>
      <c r="Q12" s="37" t="s">
        <v>32</v>
      </c>
      <c r="R12" s="10" t="str">
        <f>A12</f>
        <v>【性別】</v>
      </c>
      <c r="S12" s="48" t="str">
        <f t="shared" ref="S12:AE12" si="1">C12</f>
        <v>食事、買い物が便利である</v>
      </c>
      <c r="T12" s="49" t="str">
        <f t="shared" si="1"/>
        <v>災害が少ない</v>
      </c>
      <c r="U12" s="49" t="str">
        <f t="shared" si="1"/>
        <v>自然が豊かである</v>
      </c>
      <c r="V12" s="49" t="str">
        <f t="shared" si="1"/>
        <v>治安がよい</v>
      </c>
      <c r="W12" s="49" t="str">
        <f t="shared" si="1"/>
        <v>交通の便がよい</v>
      </c>
      <c r="X12" s="49" t="str">
        <f t="shared" si="1"/>
        <v>　　　ウォーキングなど気軽に
体を動かせる場が近くにある</v>
      </c>
      <c r="Y12" s="49" t="str">
        <f t="shared" si="1"/>
        <v>住民相互の交流がある</v>
      </c>
      <c r="Z12" s="49" t="str">
        <f t="shared" si="1"/>
        <v>医療、福祉サービスが充実している</v>
      </c>
      <c r="AA12" s="49" t="str">
        <f t="shared" si="1"/>
        <v>町並みなどの景観がよい</v>
      </c>
      <c r="AB12" s="49" t="str">
        <f t="shared" si="1"/>
        <v>教育、文化、スポーツの施設が充実している</v>
      </c>
      <c r="AC12" s="49" t="str">
        <f t="shared" si="1"/>
        <v>働く場が多い</v>
      </c>
      <c r="AD12" s="49" t="str">
        <f t="shared" si="1"/>
        <v>その他</v>
      </c>
      <c r="AE12" s="51" t="str">
        <f t="shared" si="1"/>
        <v>特にない</v>
      </c>
    </row>
    <row r="13" spans="1:31" ht="12.75" customHeight="1" x14ac:dyDescent="0.2">
      <c r="A13" s="270" t="str">
        <f>A3</f>
        <v>全体（n = 1,142 ）　</v>
      </c>
      <c r="B13" s="101">
        <f>B3</f>
        <v>1142</v>
      </c>
      <c r="C13" s="109">
        <v>637</v>
      </c>
      <c r="D13" s="110">
        <v>582</v>
      </c>
      <c r="E13" s="110">
        <v>528</v>
      </c>
      <c r="F13" s="110">
        <v>519</v>
      </c>
      <c r="G13" s="110">
        <v>379</v>
      </c>
      <c r="H13" s="110">
        <v>317</v>
      </c>
      <c r="I13" s="110">
        <v>173</v>
      </c>
      <c r="J13" s="110">
        <v>165</v>
      </c>
      <c r="K13" s="110">
        <v>154</v>
      </c>
      <c r="L13" s="110">
        <v>66</v>
      </c>
      <c r="M13" s="110">
        <v>31</v>
      </c>
      <c r="N13" s="110">
        <v>18</v>
      </c>
      <c r="O13" s="110">
        <v>6</v>
      </c>
      <c r="P13" s="112">
        <v>15</v>
      </c>
      <c r="R13" s="81" t="str">
        <f>A15</f>
        <v>男性（n = 507 ）　</v>
      </c>
      <c r="S13" s="62">
        <f t="shared" ref="S13:AE13" si="2">C16</f>
        <v>52.3</v>
      </c>
      <c r="T13" s="63">
        <f t="shared" si="2"/>
        <v>51.3</v>
      </c>
      <c r="U13" s="63">
        <f t="shared" si="2"/>
        <v>46.9</v>
      </c>
      <c r="V13" s="63">
        <f t="shared" si="2"/>
        <v>48.7</v>
      </c>
      <c r="W13" s="63">
        <f t="shared" si="2"/>
        <v>34.9</v>
      </c>
      <c r="X13" s="63">
        <f t="shared" si="2"/>
        <v>28.6</v>
      </c>
      <c r="Y13" s="63">
        <f t="shared" si="2"/>
        <v>15.8</v>
      </c>
      <c r="Z13" s="63">
        <f t="shared" si="2"/>
        <v>14</v>
      </c>
      <c r="AA13" s="63">
        <f t="shared" si="2"/>
        <v>14.6</v>
      </c>
      <c r="AB13" s="63">
        <f t="shared" si="2"/>
        <v>6.7</v>
      </c>
      <c r="AC13" s="63">
        <f t="shared" si="2"/>
        <v>1.8</v>
      </c>
      <c r="AD13" s="63">
        <f t="shared" si="2"/>
        <v>1.8</v>
      </c>
      <c r="AE13" s="65">
        <f t="shared" si="2"/>
        <v>0.8</v>
      </c>
    </row>
    <row r="14" spans="1:31" ht="12.75" customHeight="1" x14ac:dyDescent="0.2">
      <c r="A14" s="271"/>
      <c r="B14" s="102">
        <f>B4</f>
        <v>100</v>
      </c>
      <c r="C14" s="113">
        <v>55.8</v>
      </c>
      <c r="D14" s="114">
        <v>51</v>
      </c>
      <c r="E14" s="114">
        <v>46.2</v>
      </c>
      <c r="F14" s="114">
        <v>45.4</v>
      </c>
      <c r="G14" s="114">
        <v>33.200000000000003</v>
      </c>
      <c r="H14" s="114">
        <v>27.8</v>
      </c>
      <c r="I14" s="114">
        <v>15.1</v>
      </c>
      <c r="J14" s="114">
        <v>14.4</v>
      </c>
      <c r="K14" s="114">
        <v>13.5</v>
      </c>
      <c r="L14" s="114">
        <v>5.8</v>
      </c>
      <c r="M14" s="114">
        <v>2.7</v>
      </c>
      <c r="N14" s="114">
        <v>1.6</v>
      </c>
      <c r="O14" s="114">
        <v>0.5</v>
      </c>
      <c r="P14" s="116">
        <v>1.3</v>
      </c>
      <c r="R14" s="82" t="str">
        <f>A17</f>
        <v>女性（n = 618 ）　</v>
      </c>
      <c r="S14" s="66">
        <f t="shared" ref="S14:AE14" si="3">C18</f>
        <v>58.9</v>
      </c>
      <c r="T14" s="67">
        <f t="shared" si="3"/>
        <v>50.6</v>
      </c>
      <c r="U14" s="67">
        <f t="shared" si="3"/>
        <v>45.1</v>
      </c>
      <c r="V14" s="67">
        <f t="shared" si="3"/>
        <v>42.9</v>
      </c>
      <c r="W14" s="67">
        <f t="shared" si="3"/>
        <v>32.200000000000003</v>
      </c>
      <c r="X14" s="67">
        <f t="shared" si="3"/>
        <v>27</v>
      </c>
      <c r="Y14" s="67">
        <f t="shared" si="3"/>
        <v>14.7</v>
      </c>
      <c r="Z14" s="67">
        <f t="shared" si="3"/>
        <v>14.7</v>
      </c>
      <c r="AA14" s="67">
        <f t="shared" si="3"/>
        <v>12.5</v>
      </c>
      <c r="AB14" s="67">
        <f t="shared" si="3"/>
        <v>4.9000000000000004</v>
      </c>
      <c r="AC14" s="67">
        <f t="shared" si="3"/>
        <v>3.4</v>
      </c>
      <c r="AD14" s="67">
        <f t="shared" si="3"/>
        <v>1.5</v>
      </c>
      <c r="AE14" s="69">
        <f t="shared" si="3"/>
        <v>0.2</v>
      </c>
    </row>
    <row r="15" spans="1:31" x14ac:dyDescent="0.2">
      <c r="A15" s="270" t="str">
        <f>A5</f>
        <v>男性（n = 507 ）　</v>
      </c>
      <c r="B15" s="101">
        <f>B5</f>
        <v>507</v>
      </c>
      <c r="C15" s="117">
        <v>265</v>
      </c>
      <c r="D15" s="118">
        <v>260</v>
      </c>
      <c r="E15" s="118">
        <v>238</v>
      </c>
      <c r="F15" s="118">
        <v>247</v>
      </c>
      <c r="G15" s="118">
        <v>177</v>
      </c>
      <c r="H15" s="118">
        <v>145</v>
      </c>
      <c r="I15" s="118">
        <v>80</v>
      </c>
      <c r="J15" s="118">
        <v>71</v>
      </c>
      <c r="K15" s="118">
        <v>74</v>
      </c>
      <c r="L15" s="118">
        <v>34</v>
      </c>
      <c r="M15" s="118">
        <v>9</v>
      </c>
      <c r="N15" s="118">
        <v>9</v>
      </c>
      <c r="O15" s="118">
        <v>4</v>
      </c>
      <c r="P15" s="119">
        <v>8</v>
      </c>
    </row>
    <row r="16" spans="1:31" x14ac:dyDescent="0.2">
      <c r="A16" s="271"/>
      <c r="B16" s="102">
        <f>B6</f>
        <v>100</v>
      </c>
      <c r="C16" s="113">
        <v>52.3</v>
      </c>
      <c r="D16" s="114">
        <v>51.3</v>
      </c>
      <c r="E16" s="114">
        <v>46.9</v>
      </c>
      <c r="F16" s="114">
        <v>48.7</v>
      </c>
      <c r="G16" s="114">
        <v>34.9</v>
      </c>
      <c r="H16" s="114">
        <v>28.6</v>
      </c>
      <c r="I16" s="114">
        <v>15.8</v>
      </c>
      <c r="J16" s="114">
        <v>14</v>
      </c>
      <c r="K16" s="114">
        <v>14.6</v>
      </c>
      <c r="L16" s="114">
        <v>6.7</v>
      </c>
      <c r="M16" s="114">
        <v>1.8</v>
      </c>
      <c r="N16" s="114">
        <v>1.8</v>
      </c>
      <c r="O16" s="114">
        <v>0.8</v>
      </c>
      <c r="P16" s="116">
        <v>1.6</v>
      </c>
    </row>
    <row r="17" spans="1:18" x14ac:dyDescent="0.2">
      <c r="A17" s="270" t="str">
        <f>A7</f>
        <v>女性（n = 618 ）　</v>
      </c>
      <c r="B17" s="101">
        <f>B7</f>
        <v>618</v>
      </c>
      <c r="C17" s="117">
        <v>364</v>
      </c>
      <c r="D17" s="118">
        <v>313</v>
      </c>
      <c r="E17" s="118">
        <v>279</v>
      </c>
      <c r="F17" s="118">
        <v>265</v>
      </c>
      <c r="G17" s="118">
        <v>199</v>
      </c>
      <c r="H17" s="118">
        <v>167</v>
      </c>
      <c r="I17" s="118">
        <v>91</v>
      </c>
      <c r="J17" s="118">
        <v>91</v>
      </c>
      <c r="K17" s="118">
        <v>77</v>
      </c>
      <c r="L17" s="118">
        <v>30</v>
      </c>
      <c r="M17" s="118">
        <v>21</v>
      </c>
      <c r="N17" s="118">
        <v>9</v>
      </c>
      <c r="O17" s="118">
        <v>1</v>
      </c>
      <c r="P17" s="119">
        <v>7</v>
      </c>
    </row>
    <row r="18" spans="1:18" x14ac:dyDescent="0.2">
      <c r="A18" s="271"/>
      <c r="B18" s="102">
        <f>B8</f>
        <v>100</v>
      </c>
      <c r="C18" s="113">
        <v>58.9</v>
      </c>
      <c r="D18" s="114">
        <v>50.6</v>
      </c>
      <c r="E18" s="114">
        <v>45.1</v>
      </c>
      <c r="F18" s="114">
        <v>42.9</v>
      </c>
      <c r="G18" s="114">
        <v>32.200000000000003</v>
      </c>
      <c r="H18" s="114">
        <v>27</v>
      </c>
      <c r="I18" s="114">
        <v>14.7</v>
      </c>
      <c r="J18" s="114">
        <v>14.7</v>
      </c>
      <c r="K18" s="114">
        <v>12.5</v>
      </c>
      <c r="L18" s="114">
        <v>4.9000000000000004</v>
      </c>
      <c r="M18" s="114">
        <v>3.4</v>
      </c>
      <c r="N18" s="114">
        <v>1.5</v>
      </c>
      <c r="O18" s="114">
        <v>0.2</v>
      </c>
      <c r="P18" s="116">
        <v>1.1000000000000001</v>
      </c>
    </row>
    <row r="20" spans="1:18" x14ac:dyDescent="0.2">
      <c r="A20" s="3" t="s">
        <v>166</v>
      </c>
      <c r="B20" s="1" t="str">
        <f>B1</f>
        <v>住んでいる地域が住みやすいと感じる点</v>
      </c>
      <c r="C20" s="7"/>
      <c r="D20" s="8"/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  <c r="O20" s="7"/>
      <c r="P20" s="7"/>
    </row>
    <row r="21" spans="1:18" ht="67.5" customHeight="1" x14ac:dyDescent="0.2">
      <c r="A21" s="10" t="s">
        <v>59</v>
      </c>
      <c r="B21" s="47" t="str">
        <f>B2</f>
        <v>調査数</v>
      </c>
      <c r="C21" s="48" t="str">
        <f t="shared" ref="C21:M21" si="4">C2</f>
        <v>自然が豊かである</v>
      </c>
      <c r="D21" s="49" t="str">
        <f t="shared" si="4"/>
        <v>町並みなどの景観がよい</v>
      </c>
      <c r="E21" s="49" t="str">
        <f t="shared" si="4"/>
        <v>　　　ウォーキングなど気軽に
体を動かせる場が近くにある</v>
      </c>
      <c r="F21" s="49" t="str">
        <f t="shared" si="4"/>
        <v>食事、買い物が便利である</v>
      </c>
      <c r="G21" s="49" t="str">
        <f t="shared" si="4"/>
        <v>交通の便がよい</v>
      </c>
      <c r="H21" s="49" t="str">
        <f t="shared" si="4"/>
        <v>働く場が多い</v>
      </c>
      <c r="I21" s="49" t="str">
        <f t="shared" si="4"/>
        <v>教育、文化、スポーツの施設が充実している</v>
      </c>
      <c r="J21" s="49" t="str">
        <f t="shared" si="4"/>
        <v>医療、福祉サービスが充実している</v>
      </c>
      <c r="K21" s="49" t="str">
        <f t="shared" si="4"/>
        <v>住民相互の交流がある</v>
      </c>
      <c r="L21" s="49" t="str">
        <f t="shared" si="4"/>
        <v>治安がよい</v>
      </c>
      <c r="M21" s="49" t="str">
        <f t="shared" si="4"/>
        <v>災害が少ない</v>
      </c>
      <c r="N21" s="49" t="s">
        <v>100</v>
      </c>
      <c r="O21" s="49" t="s">
        <v>58</v>
      </c>
      <c r="P21" s="51" t="s">
        <v>199</v>
      </c>
      <c r="Q21" s="182" t="s">
        <v>117</v>
      </c>
      <c r="R21" s="182"/>
    </row>
    <row r="22" spans="1:18" ht="13.5" customHeight="1" x14ac:dyDescent="0.2">
      <c r="A22" s="292" t="str">
        <f>A13</f>
        <v>全体（n = 1,142 ）　</v>
      </c>
      <c r="B22" s="32">
        <v>1142</v>
      </c>
      <c r="C22" s="26">
        <v>528</v>
      </c>
      <c r="D22" s="27">
        <v>154</v>
      </c>
      <c r="E22" s="27">
        <v>317</v>
      </c>
      <c r="F22" s="27">
        <v>637</v>
      </c>
      <c r="G22" s="27">
        <v>379</v>
      </c>
      <c r="H22" s="27">
        <v>31</v>
      </c>
      <c r="I22" s="27">
        <v>66</v>
      </c>
      <c r="J22" s="27">
        <v>165</v>
      </c>
      <c r="K22" s="27">
        <v>173</v>
      </c>
      <c r="L22" s="27">
        <v>519</v>
      </c>
      <c r="M22" s="27">
        <v>582</v>
      </c>
      <c r="N22" s="27">
        <v>18</v>
      </c>
      <c r="O22" s="27">
        <v>6</v>
      </c>
      <c r="P22" s="28">
        <v>15</v>
      </c>
      <c r="Q22" s="92">
        <f>SUM($C22:P22)</f>
        <v>3590</v>
      </c>
      <c r="R22" s="154"/>
    </row>
    <row r="23" spans="1:18" x14ac:dyDescent="0.2">
      <c r="A23" s="293"/>
      <c r="B23" s="33">
        <v>100</v>
      </c>
      <c r="C23" s="18">
        <v>46.2</v>
      </c>
      <c r="D23" s="185">
        <v>13.5</v>
      </c>
      <c r="E23" s="185">
        <v>27.8</v>
      </c>
      <c r="F23" s="185">
        <v>55.8</v>
      </c>
      <c r="G23" s="185">
        <v>33.200000000000003</v>
      </c>
      <c r="H23" s="185">
        <v>2.7</v>
      </c>
      <c r="I23" s="185">
        <v>5.8</v>
      </c>
      <c r="J23" s="185">
        <v>14.4</v>
      </c>
      <c r="K23" s="185">
        <v>15.1</v>
      </c>
      <c r="L23" s="185">
        <v>45.4</v>
      </c>
      <c r="M23" s="185">
        <v>51</v>
      </c>
      <c r="N23" s="185">
        <v>1.6</v>
      </c>
      <c r="O23" s="185">
        <v>0.5</v>
      </c>
      <c r="P23" s="186">
        <v>1.3</v>
      </c>
      <c r="Q23" s="92"/>
    </row>
    <row r="24" spans="1:18" ht="13.5" customHeight="1" x14ac:dyDescent="0.2">
      <c r="A24" s="274" t="str">
        <f>"18～19歳（n = "&amp;TEXT(B24,"#,###")&amp;" ）　"</f>
        <v>18～19歳（n = 20 ）　</v>
      </c>
      <c r="B24" s="32">
        <v>20</v>
      </c>
      <c r="C24" s="29">
        <v>10</v>
      </c>
      <c r="D24" s="30">
        <v>3</v>
      </c>
      <c r="E24" s="30">
        <v>1</v>
      </c>
      <c r="F24" s="30">
        <v>13</v>
      </c>
      <c r="G24" s="30">
        <v>8</v>
      </c>
      <c r="H24" s="30">
        <v>1</v>
      </c>
      <c r="I24" s="30">
        <v>0</v>
      </c>
      <c r="J24" s="30">
        <v>3</v>
      </c>
      <c r="K24" s="30">
        <v>0</v>
      </c>
      <c r="L24" s="30">
        <v>12</v>
      </c>
      <c r="M24" s="30">
        <v>9</v>
      </c>
      <c r="N24" s="30">
        <v>0</v>
      </c>
      <c r="O24" s="30">
        <v>0</v>
      </c>
      <c r="P24" s="28">
        <v>0</v>
      </c>
      <c r="Q24" s="92">
        <f>SUM($C24:P24)</f>
        <v>60</v>
      </c>
      <c r="R24" t="str">
        <f>" 18～19歳（N = "&amp;TEXT(Q24,"#,###")&amp;" : n = "&amp;TEXT($B$24,"#,###")&amp;"）"</f>
        <v xml:space="preserve"> 18～19歳（N = 60 : n = 20）</v>
      </c>
    </row>
    <row r="25" spans="1:18" x14ac:dyDescent="0.2">
      <c r="A25" s="275"/>
      <c r="B25" s="18">
        <v>100</v>
      </c>
      <c r="C25" s="18">
        <v>50</v>
      </c>
      <c r="D25" s="185">
        <v>15</v>
      </c>
      <c r="E25" s="185">
        <v>5</v>
      </c>
      <c r="F25" s="185">
        <v>65</v>
      </c>
      <c r="G25" s="185">
        <v>40</v>
      </c>
      <c r="H25" s="185">
        <v>5</v>
      </c>
      <c r="I25" s="185">
        <v>0</v>
      </c>
      <c r="J25" s="185">
        <v>15</v>
      </c>
      <c r="K25" s="185">
        <v>0</v>
      </c>
      <c r="L25" s="185">
        <v>60</v>
      </c>
      <c r="M25" s="185">
        <v>45</v>
      </c>
      <c r="N25" s="185">
        <v>0</v>
      </c>
      <c r="O25" s="185">
        <v>0</v>
      </c>
      <c r="P25" s="186">
        <v>0</v>
      </c>
      <c r="Q25" s="92"/>
    </row>
    <row r="26" spans="1:18" ht="13.5" customHeight="1" x14ac:dyDescent="0.2">
      <c r="A26" s="274" t="str">
        <f>"20～29歳（n = "&amp;TEXT(B26,"#,###")&amp;" ）　"</f>
        <v>20～29歳（n = 59 ）　</v>
      </c>
      <c r="B26" s="32">
        <v>59</v>
      </c>
      <c r="C26" s="29">
        <v>21</v>
      </c>
      <c r="D26" s="30">
        <v>6</v>
      </c>
      <c r="E26" s="30">
        <v>16</v>
      </c>
      <c r="F26" s="30">
        <v>38</v>
      </c>
      <c r="G26" s="30">
        <v>27</v>
      </c>
      <c r="H26" s="30">
        <v>1</v>
      </c>
      <c r="I26" s="30">
        <v>4</v>
      </c>
      <c r="J26" s="30">
        <v>5</v>
      </c>
      <c r="K26" s="30">
        <v>1</v>
      </c>
      <c r="L26" s="30">
        <v>25</v>
      </c>
      <c r="M26" s="30">
        <v>21</v>
      </c>
      <c r="N26" s="30">
        <v>1</v>
      </c>
      <c r="O26" s="30">
        <v>0</v>
      </c>
      <c r="P26" s="28">
        <v>0</v>
      </c>
      <c r="Q26" s="92">
        <f>SUM($C26:P26)</f>
        <v>166</v>
      </c>
      <c r="R26" t="str">
        <f>" 20～29歳（N = "&amp;TEXT(Q26,"#,###")&amp;" : n = "&amp;TEXT($B$26,"#,###")&amp;"）"</f>
        <v xml:space="preserve"> 20～29歳（N = 166 : n = 59）</v>
      </c>
    </row>
    <row r="27" spans="1:18" x14ac:dyDescent="0.2">
      <c r="A27" s="275"/>
      <c r="B27" s="18">
        <v>100</v>
      </c>
      <c r="C27" s="18">
        <v>35.6</v>
      </c>
      <c r="D27" s="185">
        <v>10.199999999999999</v>
      </c>
      <c r="E27" s="185">
        <v>27.1</v>
      </c>
      <c r="F27" s="185">
        <v>64.400000000000006</v>
      </c>
      <c r="G27" s="185">
        <v>45.8</v>
      </c>
      <c r="H27" s="185">
        <v>1.7</v>
      </c>
      <c r="I27" s="185">
        <v>6.8</v>
      </c>
      <c r="J27" s="185">
        <v>8.5</v>
      </c>
      <c r="K27" s="185">
        <v>1.7</v>
      </c>
      <c r="L27" s="185">
        <v>42.4</v>
      </c>
      <c r="M27" s="185">
        <v>35.6</v>
      </c>
      <c r="N27" s="185">
        <v>1.7</v>
      </c>
      <c r="O27" s="185">
        <v>0</v>
      </c>
      <c r="P27" s="186">
        <v>0</v>
      </c>
      <c r="Q27" s="92"/>
    </row>
    <row r="28" spans="1:18" ht="13.5" customHeight="1" x14ac:dyDescent="0.2">
      <c r="A28" s="274" t="str">
        <f>"30～39歳（n = "&amp;TEXT(B28,"#,###")&amp;" ）　"</f>
        <v>30～39歳（n = 91 ）　</v>
      </c>
      <c r="B28" s="32">
        <v>91</v>
      </c>
      <c r="C28" s="29">
        <v>46</v>
      </c>
      <c r="D28" s="30">
        <v>13</v>
      </c>
      <c r="E28" s="30">
        <v>14</v>
      </c>
      <c r="F28" s="30">
        <v>50</v>
      </c>
      <c r="G28" s="30">
        <v>33</v>
      </c>
      <c r="H28" s="30">
        <v>2</v>
      </c>
      <c r="I28" s="30">
        <v>4</v>
      </c>
      <c r="J28" s="30">
        <v>6</v>
      </c>
      <c r="K28" s="30">
        <v>5</v>
      </c>
      <c r="L28" s="30">
        <v>39</v>
      </c>
      <c r="M28" s="30">
        <v>40</v>
      </c>
      <c r="N28" s="30">
        <v>4</v>
      </c>
      <c r="O28" s="30">
        <v>0</v>
      </c>
      <c r="P28" s="28">
        <v>0</v>
      </c>
      <c r="Q28" s="92">
        <f>SUM($C28:P28)</f>
        <v>256</v>
      </c>
      <c r="R28" t="str">
        <f>" 30～39歳（N = "&amp;TEXT(Q28,"#,###")&amp;" : n = "&amp;TEXT($B$28,"#,###")&amp;"）"</f>
        <v xml:space="preserve"> 30～39歳（N = 256 : n = 91）</v>
      </c>
    </row>
    <row r="29" spans="1:18" x14ac:dyDescent="0.2">
      <c r="A29" s="275"/>
      <c r="B29" s="18">
        <v>100</v>
      </c>
      <c r="C29" s="18">
        <v>50.5</v>
      </c>
      <c r="D29" s="185">
        <v>14.3</v>
      </c>
      <c r="E29" s="185">
        <v>15.4</v>
      </c>
      <c r="F29" s="185">
        <v>54.9</v>
      </c>
      <c r="G29" s="185">
        <v>36.299999999999997</v>
      </c>
      <c r="H29" s="185">
        <v>2.2000000000000002</v>
      </c>
      <c r="I29" s="185">
        <v>4.4000000000000004</v>
      </c>
      <c r="J29" s="185">
        <v>6.6</v>
      </c>
      <c r="K29" s="185">
        <v>5.5</v>
      </c>
      <c r="L29" s="185">
        <v>42.9</v>
      </c>
      <c r="M29" s="185">
        <v>44</v>
      </c>
      <c r="N29" s="185">
        <v>4.4000000000000004</v>
      </c>
      <c r="O29" s="185">
        <v>0</v>
      </c>
      <c r="P29" s="186">
        <v>0</v>
      </c>
      <c r="Q29" s="92"/>
    </row>
    <row r="30" spans="1:18" ht="13.5" customHeight="1" x14ac:dyDescent="0.2">
      <c r="A30" s="274" t="str">
        <f>"40～49歳（n = "&amp;TEXT(B30,"#,###")&amp;" ）　"</f>
        <v>40～49歳（n = 179 ）　</v>
      </c>
      <c r="B30" s="32">
        <v>179</v>
      </c>
      <c r="C30" s="29">
        <v>77</v>
      </c>
      <c r="D30" s="30">
        <v>28</v>
      </c>
      <c r="E30" s="30">
        <v>32</v>
      </c>
      <c r="F30" s="30">
        <v>105</v>
      </c>
      <c r="G30" s="30">
        <v>64</v>
      </c>
      <c r="H30" s="30">
        <v>10</v>
      </c>
      <c r="I30" s="30">
        <v>15</v>
      </c>
      <c r="J30" s="30">
        <v>20</v>
      </c>
      <c r="K30" s="30">
        <v>17</v>
      </c>
      <c r="L30" s="30">
        <v>83</v>
      </c>
      <c r="M30" s="30">
        <v>76</v>
      </c>
      <c r="N30" s="30">
        <v>5</v>
      </c>
      <c r="O30" s="30">
        <v>1</v>
      </c>
      <c r="P30" s="28">
        <v>1</v>
      </c>
      <c r="Q30" s="92">
        <f>SUM($C30:P30)</f>
        <v>534</v>
      </c>
      <c r="R30" t="str">
        <f>" 40～49歳（N = "&amp;TEXT(Q30,"#,###")&amp;" : n = "&amp;TEXT($B$30,"#,###")&amp;"）"</f>
        <v xml:space="preserve"> 40～49歳（N = 534 : n = 179）</v>
      </c>
    </row>
    <row r="31" spans="1:18" x14ac:dyDescent="0.2">
      <c r="A31" s="275"/>
      <c r="B31" s="18">
        <v>100</v>
      </c>
      <c r="C31" s="18">
        <v>43</v>
      </c>
      <c r="D31" s="185">
        <v>15.6</v>
      </c>
      <c r="E31" s="185">
        <v>17.899999999999999</v>
      </c>
      <c r="F31" s="185">
        <v>58.7</v>
      </c>
      <c r="G31" s="185">
        <v>35.799999999999997</v>
      </c>
      <c r="H31" s="185">
        <v>5.6</v>
      </c>
      <c r="I31" s="185">
        <v>8.4</v>
      </c>
      <c r="J31" s="185">
        <v>11.2</v>
      </c>
      <c r="K31" s="185">
        <v>9.5</v>
      </c>
      <c r="L31" s="185">
        <v>46.4</v>
      </c>
      <c r="M31" s="185">
        <v>42.5</v>
      </c>
      <c r="N31" s="185">
        <v>2.8</v>
      </c>
      <c r="O31" s="185">
        <v>0.6</v>
      </c>
      <c r="P31" s="186">
        <v>0.6</v>
      </c>
      <c r="Q31" s="179"/>
    </row>
    <row r="32" spans="1:18" ht="13.5" customHeight="1" x14ac:dyDescent="0.2">
      <c r="A32" s="274" t="str">
        <f>"50～59歳（n = "&amp;TEXT(B32,"#,###")&amp;" ）　"</f>
        <v>50～59歳（n = 190 ）　</v>
      </c>
      <c r="B32" s="32">
        <v>190</v>
      </c>
      <c r="C32" s="29">
        <v>77</v>
      </c>
      <c r="D32" s="30">
        <v>23</v>
      </c>
      <c r="E32" s="30">
        <v>41</v>
      </c>
      <c r="F32" s="30">
        <v>106</v>
      </c>
      <c r="G32" s="30">
        <v>67</v>
      </c>
      <c r="H32" s="30">
        <v>8</v>
      </c>
      <c r="I32" s="30">
        <v>8</v>
      </c>
      <c r="J32" s="30">
        <v>20</v>
      </c>
      <c r="K32" s="30">
        <v>26</v>
      </c>
      <c r="L32" s="30">
        <v>79</v>
      </c>
      <c r="M32" s="30">
        <v>84</v>
      </c>
      <c r="N32" s="30">
        <v>2</v>
      </c>
      <c r="O32" s="30">
        <v>2</v>
      </c>
      <c r="P32" s="28">
        <v>3</v>
      </c>
      <c r="Q32" s="92">
        <f>SUM($C32:P32)</f>
        <v>546</v>
      </c>
      <c r="R32" t="str">
        <f>" 50～59歳（N = "&amp;TEXT(Q32,"#,###")&amp;" : n = "&amp;TEXT($B$32,"#,###")&amp;"）"</f>
        <v xml:space="preserve"> 50～59歳（N = 546 : n = 190）</v>
      </c>
    </row>
    <row r="33" spans="1:31" x14ac:dyDescent="0.2">
      <c r="A33" s="275"/>
      <c r="B33" s="18">
        <v>100</v>
      </c>
      <c r="C33" s="18">
        <v>40.5</v>
      </c>
      <c r="D33" s="185">
        <v>12.1</v>
      </c>
      <c r="E33" s="185">
        <v>21.6</v>
      </c>
      <c r="F33" s="185">
        <v>55.8</v>
      </c>
      <c r="G33" s="185">
        <v>35.299999999999997</v>
      </c>
      <c r="H33" s="185">
        <v>4.2</v>
      </c>
      <c r="I33" s="185">
        <v>4.2</v>
      </c>
      <c r="J33" s="185">
        <v>10.5</v>
      </c>
      <c r="K33" s="185">
        <v>13.7</v>
      </c>
      <c r="L33" s="185">
        <v>41.6</v>
      </c>
      <c r="M33" s="185">
        <v>44.2</v>
      </c>
      <c r="N33" s="185">
        <v>1.1000000000000001</v>
      </c>
      <c r="O33" s="185">
        <v>1.1000000000000001</v>
      </c>
      <c r="P33" s="186">
        <v>1.6</v>
      </c>
      <c r="Q33" s="179"/>
    </row>
    <row r="34" spans="1:31" ht="13.5" customHeight="1" x14ac:dyDescent="0.2">
      <c r="A34" s="274" t="str">
        <f>"60～69歳（n = "&amp;TEXT(B34,"#,###")&amp;" ）　"</f>
        <v>60～69歳（n = 220 ）　</v>
      </c>
      <c r="B34" s="32">
        <v>220</v>
      </c>
      <c r="C34" s="29">
        <v>93</v>
      </c>
      <c r="D34" s="30">
        <v>43</v>
      </c>
      <c r="E34" s="30">
        <v>62</v>
      </c>
      <c r="F34" s="30">
        <v>125</v>
      </c>
      <c r="G34" s="30">
        <v>70</v>
      </c>
      <c r="H34" s="30">
        <v>5</v>
      </c>
      <c r="I34" s="30">
        <v>10</v>
      </c>
      <c r="J34" s="30">
        <v>32</v>
      </c>
      <c r="K34" s="30">
        <v>36</v>
      </c>
      <c r="L34" s="30">
        <v>100</v>
      </c>
      <c r="M34" s="30">
        <v>123</v>
      </c>
      <c r="N34" s="30">
        <v>2</v>
      </c>
      <c r="O34" s="30">
        <v>1</v>
      </c>
      <c r="P34" s="28">
        <v>0</v>
      </c>
      <c r="Q34" s="92">
        <f>SUM($C34:P34)</f>
        <v>702</v>
      </c>
      <c r="R34" t="str">
        <f>" 60～69歳（N = "&amp;TEXT(Q34,"#,###")&amp;" : n = "&amp;TEXT($B$34,"#,###")&amp;"）"</f>
        <v xml:space="preserve"> 60～69歳（N = 702 : n = 220）</v>
      </c>
    </row>
    <row r="35" spans="1:31" x14ac:dyDescent="0.2">
      <c r="A35" s="275"/>
      <c r="B35" s="18">
        <v>100</v>
      </c>
      <c r="C35" s="18">
        <v>42.3</v>
      </c>
      <c r="D35" s="185">
        <v>19.5</v>
      </c>
      <c r="E35" s="185">
        <v>28.2</v>
      </c>
      <c r="F35" s="185">
        <v>56.8</v>
      </c>
      <c r="G35" s="185">
        <v>31.8</v>
      </c>
      <c r="H35" s="185">
        <v>2.2999999999999998</v>
      </c>
      <c r="I35" s="185">
        <v>4.5</v>
      </c>
      <c r="J35" s="185">
        <v>14.5</v>
      </c>
      <c r="K35" s="185">
        <v>16.399999999999999</v>
      </c>
      <c r="L35" s="185">
        <v>45.5</v>
      </c>
      <c r="M35" s="185">
        <v>55.9</v>
      </c>
      <c r="N35" s="185">
        <v>0.9</v>
      </c>
      <c r="O35" s="185">
        <v>0.5</v>
      </c>
      <c r="P35" s="186">
        <v>0</v>
      </c>
      <c r="Q35" s="179"/>
    </row>
    <row r="36" spans="1:31" ht="13.5" customHeight="1" x14ac:dyDescent="0.2">
      <c r="A36" s="274" t="str">
        <f>"70歳以上（n = "&amp;TEXT(B36,"#,###")&amp;" ）　"</f>
        <v>70歳以上（n = 366 ）　</v>
      </c>
      <c r="B36" s="32">
        <v>366</v>
      </c>
      <c r="C36" s="29">
        <v>192</v>
      </c>
      <c r="D36" s="30">
        <v>33</v>
      </c>
      <c r="E36" s="30">
        <v>145</v>
      </c>
      <c r="F36" s="30">
        <v>194</v>
      </c>
      <c r="G36" s="30">
        <v>106</v>
      </c>
      <c r="H36" s="30">
        <v>2</v>
      </c>
      <c r="I36" s="30">
        <v>22</v>
      </c>
      <c r="J36" s="30">
        <v>76</v>
      </c>
      <c r="K36" s="30">
        <v>85</v>
      </c>
      <c r="L36" s="30">
        <v>171</v>
      </c>
      <c r="M36" s="30">
        <v>221</v>
      </c>
      <c r="N36" s="30">
        <v>4</v>
      </c>
      <c r="O36" s="30">
        <v>1</v>
      </c>
      <c r="P36" s="28">
        <v>11</v>
      </c>
      <c r="Q36" s="92">
        <f>SUM($C36:P36)</f>
        <v>1263</v>
      </c>
      <c r="R36" t="str">
        <f>" 70歳以上（N = "&amp;TEXT(Q36,"#,###")&amp;" : n = "&amp;TEXT($B$36,"#,###")&amp;"）"</f>
        <v xml:space="preserve"> 70歳以上（N = 1,263 : n = 366）</v>
      </c>
    </row>
    <row r="37" spans="1:31" x14ac:dyDescent="0.2">
      <c r="A37" s="275"/>
      <c r="B37" s="18">
        <v>100</v>
      </c>
      <c r="C37" s="18">
        <v>52.5</v>
      </c>
      <c r="D37" s="185">
        <v>9</v>
      </c>
      <c r="E37" s="185">
        <v>39.6</v>
      </c>
      <c r="F37" s="185">
        <v>53</v>
      </c>
      <c r="G37" s="185">
        <v>29</v>
      </c>
      <c r="H37" s="185">
        <v>0.5</v>
      </c>
      <c r="I37" s="185">
        <v>6</v>
      </c>
      <c r="J37" s="185">
        <v>20.8</v>
      </c>
      <c r="K37" s="185">
        <v>23.2</v>
      </c>
      <c r="L37" s="185">
        <v>46.7</v>
      </c>
      <c r="M37" s="185">
        <v>60.4</v>
      </c>
      <c r="N37" s="185">
        <v>1.1000000000000001</v>
      </c>
      <c r="O37" s="185">
        <v>0.3</v>
      </c>
      <c r="P37" s="186">
        <v>3</v>
      </c>
      <c r="Q37" s="183"/>
    </row>
    <row r="38" spans="1:31" s="171" customFormat="1" x14ac:dyDescent="0.2">
      <c r="A38" s="172"/>
      <c r="B38" s="170"/>
      <c r="C38" s="160">
        <f>_xlfn.RANK.EQ(C23,$C$23:$M$23,0)</f>
        <v>3</v>
      </c>
      <c r="D38" s="160">
        <f t="shared" ref="D38:M38" si="5">_xlfn.RANK.EQ(D23,$C$23:$M$23,0)</f>
        <v>9</v>
      </c>
      <c r="E38" s="160">
        <f t="shared" si="5"/>
        <v>6</v>
      </c>
      <c r="F38" s="160">
        <f t="shared" si="5"/>
        <v>1</v>
      </c>
      <c r="G38" s="160">
        <f t="shared" si="5"/>
        <v>5</v>
      </c>
      <c r="H38" s="160">
        <f t="shared" si="5"/>
        <v>11</v>
      </c>
      <c r="I38" s="160">
        <f t="shared" si="5"/>
        <v>10</v>
      </c>
      <c r="J38" s="160">
        <f t="shared" si="5"/>
        <v>8</v>
      </c>
      <c r="K38" s="160">
        <f t="shared" si="5"/>
        <v>7</v>
      </c>
      <c r="L38" s="160">
        <f t="shared" si="5"/>
        <v>4</v>
      </c>
      <c r="M38" s="160">
        <f t="shared" si="5"/>
        <v>2</v>
      </c>
      <c r="N38" s="25">
        <v>12</v>
      </c>
      <c r="O38" s="25">
        <v>13</v>
      </c>
      <c r="P38" s="25">
        <v>14</v>
      </c>
      <c r="Q38" s="173"/>
    </row>
    <row r="39" spans="1:31" x14ac:dyDescent="0.2">
      <c r="A39" s="24" t="s">
        <v>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31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P40" s="25">
        <v>14</v>
      </c>
      <c r="R40" s="38"/>
      <c r="S40" s="25">
        <v>1</v>
      </c>
      <c r="T40" s="25">
        <v>2</v>
      </c>
      <c r="U40" s="25">
        <v>3</v>
      </c>
      <c r="V40" s="25">
        <v>4</v>
      </c>
      <c r="W40" s="25">
        <v>5</v>
      </c>
      <c r="X40" s="25">
        <v>6</v>
      </c>
      <c r="Y40" s="25">
        <v>7</v>
      </c>
      <c r="Z40" s="25">
        <v>8</v>
      </c>
      <c r="AA40" s="25">
        <v>9</v>
      </c>
      <c r="AB40" s="25">
        <v>10</v>
      </c>
      <c r="AC40" s="25">
        <v>11</v>
      </c>
      <c r="AD40" s="25">
        <v>12</v>
      </c>
      <c r="AE40" s="25">
        <v>13</v>
      </c>
    </row>
    <row r="41" spans="1:31" ht="86.4" x14ac:dyDescent="0.2">
      <c r="A41" s="10" t="str">
        <f>A21</f>
        <v>【年代別】</v>
      </c>
      <c r="B41" s="47" t="str">
        <f>B12</f>
        <v>調査数</v>
      </c>
      <c r="C41" s="93" t="s">
        <v>132</v>
      </c>
      <c r="D41" s="50" t="s">
        <v>137</v>
      </c>
      <c r="E41" s="49" t="s">
        <v>130</v>
      </c>
      <c r="F41" s="49" t="s">
        <v>210</v>
      </c>
      <c r="G41" s="50" t="s">
        <v>133</v>
      </c>
      <c r="H41" s="49" t="s">
        <v>179</v>
      </c>
      <c r="I41" s="49" t="s">
        <v>136</v>
      </c>
      <c r="J41" s="49" t="s">
        <v>135</v>
      </c>
      <c r="K41" s="50" t="s">
        <v>131</v>
      </c>
      <c r="L41" s="50" t="s">
        <v>134</v>
      </c>
      <c r="M41" s="49" t="s">
        <v>99</v>
      </c>
      <c r="N41" s="49" t="s">
        <v>100</v>
      </c>
      <c r="O41" s="49" t="s">
        <v>58</v>
      </c>
      <c r="P41" s="51" t="s">
        <v>0</v>
      </c>
      <c r="Q41" s="37" t="s">
        <v>32</v>
      </c>
      <c r="R41" s="10" t="str">
        <f>A41</f>
        <v>【年代別】</v>
      </c>
      <c r="S41" s="48" t="str">
        <f t="shared" ref="S41:AE41" si="6">C41</f>
        <v>食事、買い物が便利である</v>
      </c>
      <c r="T41" s="49" t="str">
        <f t="shared" si="6"/>
        <v>災害が少ない</v>
      </c>
      <c r="U41" s="49" t="str">
        <f t="shared" si="6"/>
        <v>自然が豊かである</v>
      </c>
      <c r="V41" s="49" t="str">
        <f t="shared" si="6"/>
        <v>治安がよい</v>
      </c>
      <c r="W41" s="49" t="str">
        <f t="shared" si="6"/>
        <v>交通の便がよい</v>
      </c>
      <c r="X41" s="49" t="str">
        <f t="shared" si="6"/>
        <v>　　　ウォーキングなど気軽に
体を動かせる場が近くにある</v>
      </c>
      <c r="Y41" s="50" t="str">
        <f t="shared" si="6"/>
        <v>住民相互の交流がある</v>
      </c>
      <c r="Z41" s="144" t="str">
        <f t="shared" si="6"/>
        <v>医療、福祉サービスが充実している</v>
      </c>
      <c r="AA41" s="49" t="str">
        <f t="shared" si="6"/>
        <v>町並みなどの景観がよい</v>
      </c>
      <c r="AB41" s="93" t="str">
        <f t="shared" si="6"/>
        <v>教育、文化、スポーツの施設が充実している</v>
      </c>
      <c r="AC41" s="49" t="str">
        <f t="shared" si="6"/>
        <v>働く場が多い</v>
      </c>
      <c r="AD41" s="50" t="str">
        <f t="shared" si="6"/>
        <v>その他</v>
      </c>
      <c r="AE41" s="51" t="str">
        <f t="shared" si="6"/>
        <v>特にない</v>
      </c>
    </row>
    <row r="42" spans="1:31" ht="12.75" customHeight="1" x14ac:dyDescent="0.2">
      <c r="A42" s="270" t="str">
        <f>A22</f>
        <v>全体（n = 1,142 ）　</v>
      </c>
      <c r="B42" s="101">
        <f t="shared" ref="B42:B57" si="7">B22</f>
        <v>1142</v>
      </c>
      <c r="C42" s="109">
        <v>637</v>
      </c>
      <c r="D42" s="110">
        <v>582</v>
      </c>
      <c r="E42" s="110">
        <v>528</v>
      </c>
      <c r="F42" s="110">
        <v>519</v>
      </c>
      <c r="G42" s="110">
        <v>379</v>
      </c>
      <c r="H42" s="110">
        <v>317</v>
      </c>
      <c r="I42" s="110">
        <v>173</v>
      </c>
      <c r="J42" s="110">
        <v>165</v>
      </c>
      <c r="K42" s="110">
        <v>154</v>
      </c>
      <c r="L42" s="110">
        <v>66</v>
      </c>
      <c r="M42" s="110">
        <v>31</v>
      </c>
      <c r="N42" s="110">
        <v>18</v>
      </c>
      <c r="O42" s="110">
        <v>6</v>
      </c>
      <c r="P42" s="112">
        <v>15</v>
      </c>
      <c r="Q42" s="154"/>
      <c r="R42" s="81" t="str">
        <f>A44</f>
        <v>18～19歳（n = 20 ）　</v>
      </c>
      <c r="S42" s="72">
        <f>C45</f>
        <v>65</v>
      </c>
      <c r="T42" s="73">
        <f t="shared" ref="T42:AE42" si="8">D45</f>
        <v>45</v>
      </c>
      <c r="U42" s="73">
        <f>E45</f>
        <v>50</v>
      </c>
      <c r="V42" s="73">
        <f t="shared" si="8"/>
        <v>60</v>
      </c>
      <c r="W42" s="73">
        <f t="shared" si="8"/>
        <v>40</v>
      </c>
      <c r="X42" s="73">
        <f t="shared" si="8"/>
        <v>5</v>
      </c>
      <c r="Y42" s="74">
        <f t="shared" si="8"/>
        <v>0</v>
      </c>
      <c r="Z42" s="149">
        <f t="shared" si="8"/>
        <v>15</v>
      </c>
      <c r="AA42" s="73">
        <f t="shared" si="8"/>
        <v>15</v>
      </c>
      <c r="AB42" s="145">
        <f t="shared" si="8"/>
        <v>0</v>
      </c>
      <c r="AC42" s="73">
        <f t="shared" si="8"/>
        <v>5</v>
      </c>
      <c r="AD42" s="74">
        <f t="shared" si="8"/>
        <v>0</v>
      </c>
      <c r="AE42" s="75">
        <f t="shared" si="8"/>
        <v>0</v>
      </c>
    </row>
    <row r="43" spans="1:31" ht="12.75" customHeight="1" x14ac:dyDescent="0.2">
      <c r="A43" s="271"/>
      <c r="B43" s="102">
        <f t="shared" si="7"/>
        <v>100</v>
      </c>
      <c r="C43" s="113">
        <v>55.8</v>
      </c>
      <c r="D43" s="114">
        <v>51</v>
      </c>
      <c r="E43" s="114">
        <v>46.2</v>
      </c>
      <c r="F43" s="114">
        <v>45.4</v>
      </c>
      <c r="G43" s="114">
        <v>33.200000000000003</v>
      </c>
      <c r="H43" s="114">
        <v>27.8</v>
      </c>
      <c r="I43" s="114">
        <v>15.1</v>
      </c>
      <c r="J43" s="114">
        <v>14.4</v>
      </c>
      <c r="K43" s="114">
        <v>13.5</v>
      </c>
      <c r="L43" s="114">
        <v>5.8</v>
      </c>
      <c r="M43" s="114">
        <v>2.7</v>
      </c>
      <c r="N43" s="114">
        <v>1.6</v>
      </c>
      <c r="O43" s="114">
        <v>0.5</v>
      </c>
      <c r="P43" s="116">
        <v>1.3</v>
      </c>
      <c r="R43" s="83" t="str">
        <f>A46</f>
        <v>20～29歳（n = 59 ）　</v>
      </c>
      <c r="S43" s="76">
        <f>C47</f>
        <v>64.400000000000006</v>
      </c>
      <c r="T43" s="77">
        <f t="shared" ref="T43:AE43" si="9">D47</f>
        <v>35.6</v>
      </c>
      <c r="U43" s="77">
        <f t="shared" si="9"/>
        <v>35.6</v>
      </c>
      <c r="V43" s="77">
        <f t="shared" si="9"/>
        <v>42.4</v>
      </c>
      <c r="W43" s="77">
        <f t="shared" si="9"/>
        <v>45.8</v>
      </c>
      <c r="X43" s="77">
        <f t="shared" si="9"/>
        <v>27.1</v>
      </c>
      <c r="Y43" s="78">
        <f t="shared" si="9"/>
        <v>1.7</v>
      </c>
      <c r="Z43" s="150">
        <f t="shared" si="9"/>
        <v>8.5</v>
      </c>
      <c r="AA43" s="77">
        <f t="shared" si="9"/>
        <v>10.199999999999999</v>
      </c>
      <c r="AB43" s="146">
        <f t="shared" si="9"/>
        <v>6.8</v>
      </c>
      <c r="AC43" s="77">
        <f t="shared" si="9"/>
        <v>1.7</v>
      </c>
      <c r="AD43" s="78">
        <f t="shared" si="9"/>
        <v>1.7</v>
      </c>
      <c r="AE43" s="79">
        <f t="shared" si="9"/>
        <v>0</v>
      </c>
    </row>
    <row r="44" spans="1:31" ht="12.75" customHeight="1" x14ac:dyDescent="0.2">
      <c r="A44" s="270" t="str">
        <f>A24</f>
        <v>18～19歳（n = 20 ）　</v>
      </c>
      <c r="B44" s="101">
        <f t="shared" si="7"/>
        <v>20</v>
      </c>
      <c r="C44" s="117">
        <v>13</v>
      </c>
      <c r="D44" s="118">
        <v>9</v>
      </c>
      <c r="E44" s="118">
        <v>10</v>
      </c>
      <c r="F44" s="118">
        <v>12</v>
      </c>
      <c r="G44" s="118">
        <v>8</v>
      </c>
      <c r="H44" s="118">
        <v>1</v>
      </c>
      <c r="I44" s="118">
        <v>0</v>
      </c>
      <c r="J44" s="118">
        <v>3</v>
      </c>
      <c r="K44" s="118">
        <v>3</v>
      </c>
      <c r="L44" s="118">
        <v>0</v>
      </c>
      <c r="M44" s="118">
        <v>1</v>
      </c>
      <c r="N44" s="118">
        <v>0</v>
      </c>
      <c r="O44" s="118">
        <v>0</v>
      </c>
      <c r="P44" s="119">
        <v>0</v>
      </c>
      <c r="Q44" s="154"/>
      <c r="R44" s="83" t="str">
        <f>A48</f>
        <v>30～39歳（n = 91 ）　</v>
      </c>
      <c r="S44" s="76">
        <f>C49</f>
        <v>54.9</v>
      </c>
      <c r="T44" s="77">
        <f t="shared" ref="T44:AE44" si="10">D49</f>
        <v>44</v>
      </c>
      <c r="U44" s="77">
        <f t="shared" si="10"/>
        <v>50.5</v>
      </c>
      <c r="V44" s="77">
        <f t="shared" si="10"/>
        <v>42.9</v>
      </c>
      <c r="W44" s="77">
        <f t="shared" si="10"/>
        <v>36.299999999999997</v>
      </c>
      <c r="X44" s="77">
        <f t="shared" si="10"/>
        <v>15.4</v>
      </c>
      <c r="Y44" s="78">
        <f t="shared" si="10"/>
        <v>5.5</v>
      </c>
      <c r="Z44" s="150">
        <f t="shared" si="10"/>
        <v>6.6</v>
      </c>
      <c r="AA44" s="77">
        <f t="shared" si="10"/>
        <v>14.3</v>
      </c>
      <c r="AB44" s="146">
        <f t="shared" si="10"/>
        <v>4.4000000000000004</v>
      </c>
      <c r="AC44" s="77">
        <f t="shared" si="10"/>
        <v>2.2000000000000002</v>
      </c>
      <c r="AD44" s="78">
        <f t="shared" si="10"/>
        <v>4.4000000000000004</v>
      </c>
      <c r="AE44" s="79">
        <f t="shared" si="10"/>
        <v>0</v>
      </c>
    </row>
    <row r="45" spans="1:31" ht="12.75" customHeight="1" x14ac:dyDescent="0.2">
      <c r="A45" s="271"/>
      <c r="B45" s="102">
        <f t="shared" si="7"/>
        <v>100</v>
      </c>
      <c r="C45" s="113">
        <v>65</v>
      </c>
      <c r="D45" s="114">
        <v>45</v>
      </c>
      <c r="E45" s="114">
        <v>50</v>
      </c>
      <c r="F45" s="114">
        <v>60</v>
      </c>
      <c r="G45" s="114">
        <v>40</v>
      </c>
      <c r="H45" s="114">
        <v>5</v>
      </c>
      <c r="I45" s="114">
        <v>0</v>
      </c>
      <c r="J45" s="114">
        <v>15</v>
      </c>
      <c r="K45" s="114">
        <v>15</v>
      </c>
      <c r="L45" s="114">
        <v>0</v>
      </c>
      <c r="M45" s="114">
        <v>5</v>
      </c>
      <c r="N45" s="114">
        <v>0</v>
      </c>
      <c r="O45" s="114">
        <v>0</v>
      </c>
      <c r="P45" s="116">
        <v>0</v>
      </c>
      <c r="R45" s="83" t="str">
        <f>A50</f>
        <v>40～49歳（n = 179 ）　</v>
      </c>
      <c r="S45" s="76">
        <f>C51</f>
        <v>58.7</v>
      </c>
      <c r="T45" s="77">
        <f t="shared" ref="T45:AE45" si="11">D51</f>
        <v>42.5</v>
      </c>
      <c r="U45" s="77">
        <f t="shared" si="11"/>
        <v>43</v>
      </c>
      <c r="V45" s="77">
        <f t="shared" si="11"/>
        <v>46.4</v>
      </c>
      <c r="W45" s="77">
        <f t="shared" si="11"/>
        <v>35.799999999999997</v>
      </c>
      <c r="X45" s="77">
        <f t="shared" si="11"/>
        <v>17.899999999999999</v>
      </c>
      <c r="Y45" s="78">
        <f t="shared" si="11"/>
        <v>9.5</v>
      </c>
      <c r="Z45" s="150">
        <f t="shared" si="11"/>
        <v>11.2</v>
      </c>
      <c r="AA45" s="77">
        <f t="shared" si="11"/>
        <v>15.6</v>
      </c>
      <c r="AB45" s="146">
        <f t="shared" si="11"/>
        <v>8.4</v>
      </c>
      <c r="AC45" s="77">
        <f t="shared" si="11"/>
        <v>5.6</v>
      </c>
      <c r="AD45" s="78">
        <f t="shared" si="11"/>
        <v>2.8</v>
      </c>
      <c r="AE45" s="79">
        <f t="shared" si="11"/>
        <v>0.6</v>
      </c>
    </row>
    <row r="46" spans="1:31" ht="12.75" customHeight="1" x14ac:dyDescent="0.2">
      <c r="A46" s="270" t="str">
        <f>A26</f>
        <v>20～29歳（n = 59 ）　</v>
      </c>
      <c r="B46" s="101">
        <f t="shared" si="7"/>
        <v>59</v>
      </c>
      <c r="C46" s="117">
        <v>38</v>
      </c>
      <c r="D46" s="118">
        <v>21</v>
      </c>
      <c r="E46" s="118">
        <v>21</v>
      </c>
      <c r="F46" s="118">
        <v>25</v>
      </c>
      <c r="G46" s="118">
        <v>27</v>
      </c>
      <c r="H46" s="118">
        <v>16</v>
      </c>
      <c r="I46" s="118">
        <v>1</v>
      </c>
      <c r="J46" s="118">
        <v>5</v>
      </c>
      <c r="K46" s="118">
        <v>6</v>
      </c>
      <c r="L46" s="118">
        <v>4</v>
      </c>
      <c r="M46" s="118">
        <v>1</v>
      </c>
      <c r="N46" s="118">
        <v>1</v>
      </c>
      <c r="O46" s="118">
        <v>0</v>
      </c>
      <c r="P46" s="119">
        <v>0</v>
      </c>
      <c r="R46" s="83" t="str">
        <f>A52</f>
        <v>50～59歳（n = 190 ）　</v>
      </c>
      <c r="S46" s="76">
        <f>C53</f>
        <v>55.8</v>
      </c>
      <c r="T46" s="77">
        <f t="shared" ref="T46:AE46" si="12">D53</f>
        <v>44.2</v>
      </c>
      <c r="U46" s="77">
        <f t="shared" si="12"/>
        <v>40.5</v>
      </c>
      <c r="V46" s="77">
        <f t="shared" si="12"/>
        <v>41.6</v>
      </c>
      <c r="W46" s="77">
        <f t="shared" si="12"/>
        <v>35.299999999999997</v>
      </c>
      <c r="X46" s="77">
        <f t="shared" si="12"/>
        <v>21.6</v>
      </c>
      <c r="Y46" s="78">
        <f t="shared" si="12"/>
        <v>13.7</v>
      </c>
      <c r="Z46" s="150">
        <f t="shared" si="12"/>
        <v>10.5</v>
      </c>
      <c r="AA46" s="77">
        <f t="shared" si="12"/>
        <v>12.1</v>
      </c>
      <c r="AB46" s="146">
        <f t="shared" si="12"/>
        <v>4.2</v>
      </c>
      <c r="AC46" s="77">
        <f t="shared" si="12"/>
        <v>4.2</v>
      </c>
      <c r="AD46" s="78">
        <f t="shared" si="12"/>
        <v>1.1000000000000001</v>
      </c>
      <c r="AE46" s="79">
        <f t="shared" si="12"/>
        <v>1.1000000000000001</v>
      </c>
    </row>
    <row r="47" spans="1:31" ht="12.75" customHeight="1" x14ac:dyDescent="0.2">
      <c r="A47" s="271"/>
      <c r="B47" s="102">
        <f t="shared" si="7"/>
        <v>100</v>
      </c>
      <c r="C47" s="113">
        <v>64.400000000000006</v>
      </c>
      <c r="D47" s="114">
        <v>35.6</v>
      </c>
      <c r="E47" s="114">
        <v>35.6</v>
      </c>
      <c r="F47" s="114">
        <v>42.4</v>
      </c>
      <c r="G47" s="114">
        <v>45.8</v>
      </c>
      <c r="H47" s="114">
        <v>27.1</v>
      </c>
      <c r="I47" s="114">
        <v>1.7</v>
      </c>
      <c r="J47" s="114">
        <v>8.5</v>
      </c>
      <c r="K47" s="114">
        <v>10.199999999999999</v>
      </c>
      <c r="L47" s="114">
        <v>6.8</v>
      </c>
      <c r="M47" s="114">
        <v>1.7</v>
      </c>
      <c r="N47" s="114">
        <v>1.7</v>
      </c>
      <c r="O47" s="114">
        <v>0</v>
      </c>
      <c r="P47" s="116">
        <v>0</v>
      </c>
      <c r="R47" s="84" t="str">
        <f>A54</f>
        <v>60～69歳（n = 220 ）　</v>
      </c>
      <c r="S47" s="85">
        <f>C55</f>
        <v>56.8</v>
      </c>
      <c r="T47" s="86">
        <f t="shared" ref="T47:AE47" si="13">D55</f>
        <v>55.9</v>
      </c>
      <c r="U47" s="86">
        <f t="shared" si="13"/>
        <v>42.3</v>
      </c>
      <c r="V47" s="86">
        <f t="shared" si="13"/>
        <v>45.5</v>
      </c>
      <c r="W47" s="86">
        <f t="shared" si="13"/>
        <v>31.8</v>
      </c>
      <c r="X47" s="86">
        <f t="shared" si="13"/>
        <v>28.2</v>
      </c>
      <c r="Y47" s="98">
        <f t="shared" si="13"/>
        <v>16.399999999999999</v>
      </c>
      <c r="Z47" s="151">
        <f t="shared" si="13"/>
        <v>14.5</v>
      </c>
      <c r="AA47" s="86">
        <f t="shared" si="13"/>
        <v>19.5</v>
      </c>
      <c r="AB47" s="147">
        <f t="shared" si="13"/>
        <v>4.5</v>
      </c>
      <c r="AC47" s="86">
        <f t="shared" si="13"/>
        <v>2.2999999999999998</v>
      </c>
      <c r="AD47" s="98">
        <f t="shared" si="13"/>
        <v>0.9</v>
      </c>
      <c r="AE47" s="87">
        <f t="shared" si="13"/>
        <v>0.5</v>
      </c>
    </row>
    <row r="48" spans="1:31" ht="13.5" customHeight="1" x14ac:dyDescent="0.2">
      <c r="A48" s="270" t="str">
        <f>A28</f>
        <v>30～39歳（n = 91 ）　</v>
      </c>
      <c r="B48" s="101">
        <f t="shared" si="7"/>
        <v>91</v>
      </c>
      <c r="C48" s="117">
        <v>50</v>
      </c>
      <c r="D48" s="118">
        <v>40</v>
      </c>
      <c r="E48" s="118">
        <v>46</v>
      </c>
      <c r="F48" s="118">
        <v>39</v>
      </c>
      <c r="G48" s="118">
        <v>33</v>
      </c>
      <c r="H48" s="118">
        <v>14</v>
      </c>
      <c r="I48" s="118">
        <v>5</v>
      </c>
      <c r="J48" s="118">
        <v>6</v>
      </c>
      <c r="K48" s="118">
        <v>13</v>
      </c>
      <c r="L48" s="118">
        <v>4</v>
      </c>
      <c r="M48" s="118">
        <v>2</v>
      </c>
      <c r="N48" s="118">
        <v>4</v>
      </c>
      <c r="O48" s="118">
        <v>0</v>
      </c>
      <c r="P48" s="119">
        <v>0</v>
      </c>
      <c r="R48" s="82" t="str">
        <f>A56</f>
        <v>70歳以上（n = 366 ）　</v>
      </c>
      <c r="S48" s="66">
        <f>C57</f>
        <v>53</v>
      </c>
      <c r="T48" s="67">
        <f t="shared" ref="T48:AE48" si="14">D57</f>
        <v>60.4</v>
      </c>
      <c r="U48" s="67">
        <f t="shared" si="14"/>
        <v>52.5</v>
      </c>
      <c r="V48" s="67">
        <f t="shared" si="14"/>
        <v>46.7</v>
      </c>
      <c r="W48" s="67">
        <f t="shared" si="14"/>
        <v>29</v>
      </c>
      <c r="X48" s="67">
        <f t="shared" si="14"/>
        <v>39.6</v>
      </c>
      <c r="Y48" s="68">
        <f t="shared" si="14"/>
        <v>23.2</v>
      </c>
      <c r="Z48" s="152">
        <f t="shared" si="14"/>
        <v>20.8</v>
      </c>
      <c r="AA48" s="67">
        <f t="shared" si="14"/>
        <v>9</v>
      </c>
      <c r="AB48" s="148">
        <f t="shared" si="14"/>
        <v>6</v>
      </c>
      <c r="AC48" s="67">
        <f t="shared" si="14"/>
        <v>0.5</v>
      </c>
      <c r="AD48" s="68">
        <f t="shared" si="14"/>
        <v>1.1000000000000001</v>
      </c>
      <c r="AE48" s="69">
        <f t="shared" si="14"/>
        <v>0.3</v>
      </c>
    </row>
    <row r="49" spans="1:18" x14ac:dyDescent="0.2">
      <c r="A49" s="271"/>
      <c r="B49" s="102">
        <f t="shared" si="7"/>
        <v>100</v>
      </c>
      <c r="C49" s="113">
        <v>54.9</v>
      </c>
      <c r="D49" s="114">
        <v>44</v>
      </c>
      <c r="E49" s="114">
        <v>50.5</v>
      </c>
      <c r="F49" s="114">
        <v>42.9</v>
      </c>
      <c r="G49" s="114">
        <v>36.299999999999997</v>
      </c>
      <c r="H49" s="114">
        <v>15.4</v>
      </c>
      <c r="I49" s="114">
        <v>5.5</v>
      </c>
      <c r="J49" s="114">
        <v>6.6</v>
      </c>
      <c r="K49" s="114">
        <v>14.3</v>
      </c>
      <c r="L49" s="114">
        <v>4.4000000000000004</v>
      </c>
      <c r="M49" s="114">
        <v>2.2000000000000002</v>
      </c>
      <c r="N49" s="114">
        <v>4.4000000000000004</v>
      </c>
      <c r="O49" s="114">
        <v>0</v>
      </c>
      <c r="P49" s="116">
        <v>0</v>
      </c>
    </row>
    <row r="50" spans="1:18" x14ac:dyDescent="0.2">
      <c r="A50" s="270" t="str">
        <f>A30</f>
        <v>40～49歳（n = 179 ）　</v>
      </c>
      <c r="B50" s="101">
        <f t="shared" si="7"/>
        <v>179</v>
      </c>
      <c r="C50" s="117">
        <v>105</v>
      </c>
      <c r="D50" s="118">
        <v>76</v>
      </c>
      <c r="E50" s="118">
        <v>77</v>
      </c>
      <c r="F50" s="118">
        <v>83</v>
      </c>
      <c r="G50" s="118">
        <v>64</v>
      </c>
      <c r="H50" s="118">
        <v>32</v>
      </c>
      <c r="I50" s="118">
        <v>17</v>
      </c>
      <c r="J50" s="118">
        <v>20</v>
      </c>
      <c r="K50" s="118">
        <v>28</v>
      </c>
      <c r="L50" s="118">
        <v>15</v>
      </c>
      <c r="M50" s="118">
        <v>10</v>
      </c>
      <c r="N50" s="118">
        <v>5</v>
      </c>
      <c r="O50" s="118">
        <v>1</v>
      </c>
      <c r="P50" s="119">
        <v>1</v>
      </c>
    </row>
    <row r="51" spans="1:18" x14ac:dyDescent="0.2">
      <c r="A51" s="271"/>
      <c r="B51" s="102">
        <f t="shared" si="7"/>
        <v>100</v>
      </c>
      <c r="C51" s="113">
        <v>58.7</v>
      </c>
      <c r="D51" s="114">
        <v>42.5</v>
      </c>
      <c r="E51" s="114">
        <v>43</v>
      </c>
      <c r="F51" s="114">
        <v>46.4</v>
      </c>
      <c r="G51" s="114">
        <v>35.799999999999997</v>
      </c>
      <c r="H51" s="114">
        <v>17.899999999999999</v>
      </c>
      <c r="I51" s="114">
        <v>9.5</v>
      </c>
      <c r="J51" s="114">
        <v>11.2</v>
      </c>
      <c r="K51" s="114">
        <v>15.6</v>
      </c>
      <c r="L51" s="114">
        <v>8.4</v>
      </c>
      <c r="M51" s="114">
        <v>5.6</v>
      </c>
      <c r="N51" s="114">
        <v>2.8</v>
      </c>
      <c r="O51" s="114">
        <v>0.6</v>
      </c>
      <c r="P51" s="116">
        <v>0.6</v>
      </c>
    </row>
    <row r="52" spans="1:18" x14ac:dyDescent="0.2">
      <c r="A52" s="270" t="str">
        <f>A32</f>
        <v>50～59歳（n = 190 ）　</v>
      </c>
      <c r="B52" s="101">
        <f t="shared" si="7"/>
        <v>190</v>
      </c>
      <c r="C52" s="117">
        <v>106</v>
      </c>
      <c r="D52" s="118">
        <v>84</v>
      </c>
      <c r="E52" s="118">
        <v>77</v>
      </c>
      <c r="F52" s="118">
        <v>79</v>
      </c>
      <c r="G52" s="118">
        <v>67</v>
      </c>
      <c r="H52" s="118">
        <v>41</v>
      </c>
      <c r="I52" s="118">
        <v>26</v>
      </c>
      <c r="J52" s="118">
        <v>20</v>
      </c>
      <c r="K52" s="118">
        <v>23</v>
      </c>
      <c r="L52" s="118">
        <v>8</v>
      </c>
      <c r="M52" s="118">
        <v>8</v>
      </c>
      <c r="N52" s="118">
        <v>2</v>
      </c>
      <c r="O52" s="118">
        <v>2</v>
      </c>
      <c r="P52" s="119">
        <v>3</v>
      </c>
    </row>
    <row r="53" spans="1:18" x14ac:dyDescent="0.2">
      <c r="A53" s="271"/>
      <c r="B53" s="102">
        <f t="shared" si="7"/>
        <v>100</v>
      </c>
      <c r="C53" s="113">
        <v>55.8</v>
      </c>
      <c r="D53" s="114">
        <v>44.2</v>
      </c>
      <c r="E53" s="114">
        <v>40.5</v>
      </c>
      <c r="F53" s="114">
        <v>41.6</v>
      </c>
      <c r="G53" s="114">
        <v>35.299999999999997</v>
      </c>
      <c r="H53" s="114">
        <v>21.6</v>
      </c>
      <c r="I53" s="114">
        <v>13.7</v>
      </c>
      <c r="J53" s="114">
        <v>10.5</v>
      </c>
      <c r="K53" s="114">
        <v>12.1</v>
      </c>
      <c r="L53" s="114">
        <v>4.2</v>
      </c>
      <c r="M53" s="114">
        <v>4.2</v>
      </c>
      <c r="N53" s="114">
        <v>1.1000000000000001</v>
      </c>
      <c r="O53" s="114">
        <v>1.1000000000000001</v>
      </c>
      <c r="P53" s="116">
        <v>1.6</v>
      </c>
    </row>
    <row r="54" spans="1:18" x14ac:dyDescent="0.2">
      <c r="A54" s="270" t="str">
        <f>A34</f>
        <v>60～69歳（n = 220 ）　</v>
      </c>
      <c r="B54" s="101">
        <f t="shared" si="7"/>
        <v>220</v>
      </c>
      <c r="C54" s="117">
        <v>125</v>
      </c>
      <c r="D54" s="118">
        <v>123</v>
      </c>
      <c r="E54" s="118">
        <v>93</v>
      </c>
      <c r="F54" s="118">
        <v>100</v>
      </c>
      <c r="G54" s="118">
        <v>70</v>
      </c>
      <c r="H54" s="118">
        <v>62</v>
      </c>
      <c r="I54" s="118">
        <v>36</v>
      </c>
      <c r="J54" s="118">
        <v>32</v>
      </c>
      <c r="K54" s="118">
        <v>43</v>
      </c>
      <c r="L54" s="118">
        <v>10</v>
      </c>
      <c r="M54" s="118">
        <v>5</v>
      </c>
      <c r="N54" s="118">
        <v>2</v>
      </c>
      <c r="O54" s="118">
        <v>1</v>
      </c>
      <c r="P54" s="119">
        <v>0</v>
      </c>
    </row>
    <row r="55" spans="1:18" x14ac:dyDescent="0.2">
      <c r="A55" s="271"/>
      <c r="B55" s="102">
        <f t="shared" si="7"/>
        <v>100</v>
      </c>
      <c r="C55" s="113">
        <v>56.8</v>
      </c>
      <c r="D55" s="114">
        <v>55.9</v>
      </c>
      <c r="E55" s="114">
        <v>42.3</v>
      </c>
      <c r="F55" s="114">
        <v>45.5</v>
      </c>
      <c r="G55" s="114">
        <v>31.8</v>
      </c>
      <c r="H55" s="114">
        <v>28.2</v>
      </c>
      <c r="I55" s="114">
        <v>16.399999999999999</v>
      </c>
      <c r="J55" s="114">
        <v>14.5</v>
      </c>
      <c r="K55" s="114">
        <v>19.5</v>
      </c>
      <c r="L55" s="114">
        <v>4.5</v>
      </c>
      <c r="M55" s="114">
        <v>2.2999999999999998</v>
      </c>
      <c r="N55" s="114">
        <v>0.9</v>
      </c>
      <c r="O55" s="114">
        <v>0.5</v>
      </c>
      <c r="P55" s="116">
        <v>0</v>
      </c>
    </row>
    <row r="56" spans="1:18" ht="13.5" customHeight="1" x14ac:dyDescent="0.2">
      <c r="A56" s="270" t="str">
        <f>A36</f>
        <v>70歳以上（n = 366 ）　</v>
      </c>
      <c r="B56" s="101">
        <f t="shared" si="7"/>
        <v>366</v>
      </c>
      <c r="C56" s="117">
        <v>194</v>
      </c>
      <c r="D56" s="118">
        <v>221</v>
      </c>
      <c r="E56" s="118">
        <v>192</v>
      </c>
      <c r="F56" s="118">
        <v>171</v>
      </c>
      <c r="G56" s="118">
        <v>106</v>
      </c>
      <c r="H56" s="118">
        <v>145</v>
      </c>
      <c r="I56" s="118">
        <v>85</v>
      </c>
      <c r="J56" s="118">
        <v>76</v>
      </c>
      <c r="K56" s="118">
        <v>33</v>
      </c>
      <c r="L56" s="118">
        <v>22</v>
      </c>
      <c r="M56" s="118">
        <v>2</v>
      </c>
      <c r="N56" s="118">
        <v>4</v>
      </c>
      <c r="O56" s="118">
        <v>1</v>
      </c>
      <c r="P56" s="119">
        <v>11</v>
      </c>
    </row>
    <row r="57" spans="1:18" x14ac:dyDescent="0.2">
      <c r="A57" s="271"/>
      <c r="B57" s="102">
        <f t="shared" si="7"/>
        <v>100</v>
      </c>
      <c r="C57" s="113">
        <v>53</v>
      </c>
      <c r="D57" s="114">
        <v>60.4</v>
      </c>
      <c r="E57" s="114">
        <v>52.5</v>
      </c>
      <c r="F57" s="114">
        <v>46.7</v>
      </c>
      <c r="G57" s="114">
        <v>29</v>
      </c>
      <c r="H57" s="114">
        <v>39.6</v>
      </c>
      <c r="I57" s="114">
        <v>23.2</v>
      </c>
      <c r="J57" s="114">
        <v>20.8</v>
      </c>
      <c r="K57" s="114">
        <v>9</v>
      </c>
      <c r="L57" s="114">
        <v>6</v>
      </c>
      <c r="M57" s="114">
        <v>0.5</v>
      </c>
      <c r="N57" s="114">
        <v>1.1000000000000001</v>
      </c>
      <c r="O57" s="114">
        <v>0.3</v>
      </c>
      <c r="P57" s="116">
        <v>3</v>
      </c>
    </row>
    <row r="59" spans="1:18" x14ac:dyDescent="0.2">
      <c r="A59" s="3" t="s">
        <v>184</v>
      </c>
      <c r="B59" s="1" t="str">
        <f>B20</f>
        <v>住んでいる地域が住みやすいと感じる点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  <c r="M59" s="7"/>
      <c r="N59" s="7"/>
      <c r="O59" s="7"/>
      <c r="P59" s="7"/>
    </row>
    <row r="60" spans="1:18" ht="67.5" customHeight="1" x14ac:dyDescent="0.2">
      <c r="A60" s="11" t="s">
        <v>27</v>
      </c>
      <c r="B60" s="47" t="str">
        <f>B21</f>
        <v>調査数</v>
      </c>
      <c r="C60" s="48" t="str">
        <f t="shared" ref="C60:M60" si="15">C21</f>
        <v>自然が豊かである</v>
      </c>
      <c r="D60" s="49" t="str">
        <f t="shared" si="15"/>
        <v>町並みなどの景観がよい</v>
      </c>
      <c r="E60" s="49" t="str">
        <f t="shared" si="15"/>
        <v>　　　ウォーキングなど気軽に
体を動かせる場が近くにある</v>
      </c>
      <c r="F60" s="49" t="str">
        <f t="shared" si="15"/>
        <v>食事、買い物が便利である</v>
      </c>
      <c r="G60" s="49" t="str">
        <f t="shared" si="15"/>
        <v>交通の便がよい</v>
      </c>
      <c r="H60" s="49" t="str">
        <f t="shared" si="15"/>
        <v>働く場が多い</v>
      </c>
      <c r="I60" s="49" t="str">
        <f t="shared" si="15"/>
        <v>教育、文化、スポーツの施設が充実している</v>
      </c>
      <c r="J60" s="49" t="str">
        <f t="shared" si="15"/>
        <v>医療、福祉サービスが充実している</v>
      </c>
      <c r="K60" s="49" t="str">
        <f t="shared" si="15"/>
        <v>住民相互の交流がある</v>
      </c>
      <c r="L60" s="49" t="str">
        <f t="shared" si="15"/>
        <v>治安がよい</v>
      </c>
      <c r="M60" s="49" t="str">
        <f t="shared" si="15"/>
        <v>災害が少ない</v>
      </c>
      <c r="N60" s="49" t="s">
        <v>100</v>
      </c>
      <c r="O60" s="49" t="s">
        <v>58</v>
      </c>
      <c r="P60" s="51" t="s">
        <v>199</v>
      </c>
      <c r="Q60" s="182" t="s">
        <v>117</v>
      </c>
      <c r="R60" s="182"/>
    </row>
    <row r="61" spans="1:18" x14ac:dyDescent="0.2">
      <c r="A61" s="270" t="str">
        <f>A42</f>
        <v>全体（n = 1,142 ）　</v>
      </c>
      <c r="B61" s="26">
        <v>1142</v>
      </c>
      <c r="C61" s="26">
        <v>528</v>
      </c>
      <c r="D61" s="27">
        <v>154</v>
      </c>
      <c r="E61" s="27">
        <v>317</v>
      </c>
      <c r="F61" s="27">
        <v>637</v>
      </c>
      <c r="G61" s="27">
        <v>379</v>
      </c>
      <c r="H61" s="27">
        <v>31</v>
      </c>
      <c r="I61" s="27">
        <v>66</v>
      </c>
      <c r="J61" s="27">
        <v>165</v>
      </c>
      <c r="K61" s="27">
        <v>173</v>
      </c>
      <c r="L61" s="27">
        <v>519</v>
      </c>
      <c r="M61" s="27">
        <v>582</v>
      </c>
      <c r="N61" s="27">
        <v>18</v>
      </c>
      <c r="O61" s="27">
        <v>6</v>
      </c>
      <c r="P61" s="28">
        <v>15</v>
      </c>
      <c r="Q61" s="92">
        <f>SUM($C61:P61)</f>
        <v>3590</v>
      </c>
      <c r="R61" s="154"/>
    </row>
    <row r="62" spans="1:18" x14ac:dyDescent="0.2">
      <c r="A62" s="271"/>
      <c r="B62" s="33">
        <v>100</v>
      </c>
      <c r="C62" s="18">
        <v>46.2</v>
      </c>
      <c r="D62" s="185">
        <v>13.5</v>
      </c>
      <c r="E62" s="185">
        <v>27.8</v>
      </c>
      <c r="F62" s="185">
        <v>55.8</v>
      </c>
      <c r="G62" s="185">
        <v>33.200000000000003</v>
      </c>
      <c r="H62" s="185">
        <v>2.7</v>
      </c>
      <c r="I62" s="185">
        <v>5.8</v>
      </c>
      <c r="J62" s="185">
        <v>14.4</v>
      </c>
      <c r="K62" s="185">
        <v>15.1</v>
      </c>
      <c r="L62" s="185">
        <v>45.4</v>
      </c>
      <c r="M62" s="185">
        <v>51</v>
      </c>
      <c r="N62" s="185">
        <v>1.6</v>
      </c>
      <c r="O62" s="185">
        <v>0.5</v>
      </c>
      <c r="P62" s="186">
        <v>1.3</v>
      </c>
      <c r="Q62" s="92"/>
    </row>
    <row r="63" spans="1:18" ht="13.5" customHeight="1" x14ac:dyDescent="0.2">
      <c r="A63" s="274" t="str">
        <f>"岐阜圏域（n = "&amp;TEXT(B63,"#,###")&amp;" ）　"</f>
        <v>岐阜圏域（n = 512 ）　</v>
      </c>
      <c r="B63" s="32">
        <v>512</v>
      </c>
      <c r="C63" s="29">
        <v>173</v>
      </c>
      <c r="D63" s="30">
        <v>57</v>
      </c>
      <c r="E63" s="30">
        <v>140</v>
      </c>
      <c r="F63" s="30">
        <v>337</v>
      </c>
      <c r="G63" s="30">
        <v>241</v>
      </c>
      <c r="H63" s="30">
        <v>19</v>
      </c>
      <c r="I63" s="30">
        <v>31</v>
      </c>
      <c r="J63" s="30">
        <v>86</v>
      </c>
      <c r="K63" s="30">
        <v>57</v>
      </c>
      <c r="L63" s="30">
        <v>210</v>
      </c>
      <c r="M63" s="30">
        <v>247</v>
      </c>
      <c r="N63" s="30">
        <v>12</v>
      </c>
      <c r="O63" s="30">
        <v>2</v>
      </c>
      <c r="P63" s="28">
        <v>4</v>
      </c>
      <c r="Q63" s="92">
        <f>SUM($C63:P63)</f>
        <v>1616</v>
      </c>
      <c r="R63" t="str">
        <f>" 岐阜圏域（N = "&amp;TEXT(Q63,"#,###")&amp;" : n = "&amp;TEXT($B$63,"#,###")&amp;"）"</f>
        <v xml:space="preserve"> 岐阜圏域（N = 1,616 : n = 512）</v>
      </c>
    </row>
    <row r="64" spans="1:18" x14ac:dyDescent="0.2">
      <c r="A64" s="275"/>
      <c r="B64" s="18">
        <v>100</v>
      </c>
      <c r="C64" s="18">
        <v>33.799999999999997</v>
      </c>
      <c r="D64" s="185">
        <v>11.1</v>
      </c>
      <c r="E64" s="185">
        <v>27.3</v>
      </c>
      <c r="F64" s="185">
        <v>65.8</v>
      </c>
      <c r="G64" s="185">
        <v>47.1</v>
      </c>
      <c r="H64" s="185">
        <v>3.7</v>
      </c>
      <c r="I64" s="185">
        <v>6.1</v>
      </c>
      <c r="J64" s="185">
        <v>16.8</v>
      </c>
      <c r="K64" s="185">
        <v>11.1</v>
      </c>
      <c r="L64" s="185">
        <v>41</v>
      </c>
      <c r="M64" s="185">
        <v>48.2</v>
      </c>
      <c r="N64" s="185">
        <v>2.2999999999999998</v>
      </c>
      <c r="O64" s="185">
        <v>0.4</v>
      </c>
      <c r="P64" s="186">
        <v>0.8</v>
      </c>
      <c r="Q64" s="183"/>
    </row>
    <row r="65" spans="1:31" ht="13.5" customHeight="1" x14ac:dyDescent="0.2">
      <c r="A65" s="274" t="str">
        <f>"西濃圏域（n = "&amp;TEXT(B65,"#,###")&amp;" ）　"</f>
        <v>西濃圏域（n = 170 ）　</v>
      </c>
      <c r="B65" s="32">
        <v>170</v>
      </c>
      <c r="C65" s="29">
        <v>82</v>
      </c>
      <c r="D65" s="30">
        <v>15</v>
      </c>
      <c r="E65" s="30">
        <v>47</v>
      </c>
      <c r="F65" s="30">
        <v>81</v>
      </c>
      <c r="G65" s="30">
        <v>48</v>
      </c>
      <c r="H65" s="30">
        <v>3</v>
      </c>
      <c r="I65" s="30">
        <v>12</v>
      </c>
      <c r="J65" s="30">
        <v>24</v>
      </c>
      <c r="K65" s="30">
        <v>22</v>
      </c>
      <c r="L65" s="30">
        <v>78</v>
      </c>
      <c r="M65" s="30">
        <v>77</v>
      </c>
      <c r="N65" s="30">
        <v>2</v>
      </c>
      <c r="O65" s="30">
        <v>0</v>
      </c>
      <c r="P65" s="28">
        <v>1</v>
      </c>
      <c r="Q65" s="92">
        <f>SUM($C65:P65)</f>
        <v>492</v>
      </c>
      <c r="R65" t="str">
        <f>" 西濃圏域（N = "&amp;TEXT(Q65,"#,###")&amp;" : n = "&amp;TEXT($B$65,"#,###")&amp;"）"</f>
        <v xml:space="preserve"> 西濃圏域（N = 492 : n = 170）</v>
      </c>
    </row>
    <row r="66" spans="1:31" x14ac:dyDescent="0.2">
      <c r="A66" s="275"/>
      <c r="B66" s="18">
        <v>100</v>
      </c>
      <c r="C66" s="18">
        <v>48.2</v>
      </c>
      <c r="D66" s="185">
        <v>8.8000000000000007</v>
      </c>
      <c r="E66" s="185">
        <v>27.6</v>
      </c>
      <c r="F66" s="185">
        <v>47.6</v>
      </c>
      <c r="G66" s="185">
        <v>28.2</v>
      </c>
      <c r="H66" s="185">
        <v>1.8</v>
      </c>
      <c r="I66" s="185">
        <v>7.1</v>
      </c>
      <c r="J66" s="185">
        <v>14.1</v>
      </c>
      <c r="K66" s="185">
        <v>12.9</v>
      </c>
      <c r="L66" s="185">
        <v>45.9</v>
      </c>
      <c r="M66" s="185">
        <v>45.3</v>
      </c>
      <c r="N66" s="185">
        <v>1.2</v>
      </c>
      <c r="O66" s="185">
        <v>0</v>
      </c>
      <c r="P66" s="186">
        <v>0.6</v>
      </c>
      <c r="Q66" s="92"/>
    </row>
    <row r="67" spans="1:31" ht="13.5" customHeight="1" x14ac:dyDescent="0.2">
      <c r="A67" s="274" t="str">
        <f>"中濃圏域（n = "&amp;TEXT(B67,"#,###")&amp;" ）　"</f>
        <v>中濃圏域（n = 200 ）　</v>
      </c>
      <c r="B67" s="32">
        <v>200</v>
      </c>
      <c r="C67" s="29">
        <v>112</v>
      </c>
      <c r="D67" s="30">
        <v>38</v>
      </c>
      <c r="E67" s="30">
        <v>66</v>
      </c>
      <c r="F67" s="30">
        <v>108</v>
      </c>
      <c r="G67" s="30">
        <v>34</v>
      </c>
      <c r="H67" s="30">
        <v>2</v>
      </c>
      <c r="I67" s="30">
        <v>11</v>
      </c>
      <c r="J67" s="30">
        <v>25</v>
      </c>
      <c r="K67" s="30">
        <v>35</v>
      </c>
      <c r="L67" s="30">
        <v>100</v>
      </c>
      <c r="M67" s="30">
        <v>115</v>
      </c>
      <c r="N67" s="30">
        <v>2</v>
      </c>
      <c r="O67" s="30">
        <v>2</v>
      </c>
      <c r="P67" s="28">
        <v>4</v>
      </c>
      <c r="Q67" s="92">
        <f>SUM($C67:P67)</f>
        <v>654</v>
      </c>
      <c r="R67" t="str">
        <f>" 中濃圏域（N = "&amp;TEXT(Q67,"#,###")&amp;" : n = "&amp;TEXT($B$67,"#,###")&amp;"）"</f>
        <v xml:space="preserve"> 中濃圏域（N = 654 : n = 200）</v>
      </c>
    </row>
    <row r="68" spans="1:31" x14ac:dyDescent="0.2">
      <c r="A68" s="275"/>
      <c r="B68" s="18">
        <v>100</v>
      </c>
      <c r="C68" s="18">
        <v>56</v>
      </c>
      <c r="D68" s="185">
        <v>19</v>
      </c>
      <c r="E68" s="185">
        <v>33</v>
      </c>
      <c r="F68" s="185">
        <v>54</v>
      </c>
      <c r="G68" s="185">
        <v>17</v>
      </c>
      <c r="H68" s="185">
        <v>1</v>
      </c>
      <c r="I68" s="185">
        <v>5.5</v>
      </c>
      <c r="J68" s="185">
        <v>12.5</v>
      </c>
      <c r="K68" s="185">
        <v>17.5</v>
      </c>
      <c r="L68" s="185">
        <v>50</v>
      </c>
      <c r="M68" s="185">
        <v>57.5</v>
      </c>
      <c r="N68" s="185">
        <v>1</v>
      </c>
      <c r="O68" s="185">
        <v>1</v>
      </c>
      <c r="P68" s="186">
        <v>2</v>
      </c>
      <c r="Q68" s="179"/>
    </row>
    <row r="69" spans="1:31" ht="13.5" customHeight="1" x14ac:dyDescent="0.2">
      <c r="A69" s="274" t="str">
        <f>"東濃圏域（n = "&amp;TEXT(B69,"#,###")&amp;" ）　"</f>
        <v>東濃圏域（n = 162 ）　</v>
      </c>
      <c r="B69" s="32">
        <v>162</v>
      </c>
      <c r="C69" s="29">
        <v>100</v>
      </c>
      <c r="D69" s="30">
        <v>20</v>
      </c>
      <c r="E69" s="30">
        <v>38</v>
      </c>
      <c r="F69" s="30">
        <v>70</v>
      </c>
      <c r="G69" s="30">
        <v>35</v>
      </c>
      <c r="H69" s="30">
        <v>4</v>
      </c>
      <c r="I69" s="30">
        <v>5</v>
      </c>
      <c r="J69" s="30">
        <v>13</v>
      </c>
      <c r="K69" s="30">
        <v>34</v>
      </c>
      <c r="L69" s="30">
        <v>78</v>
      </c>
      <c r="M69" s="30">
        <v>88</v>
      </c>
      <c r="N69" s="30">
        <v>0</v>
      </c>
      <c r="O69" s="30">
        <v>1</v>
      </c>
      <c r="P69" s="28">
        <v>3</v>
      </c>
      <c r="Q69" s="92">
        <f>SUM($C69:P69)</f>
        <v>489</v>
      </c>
      <c r="R69" t="str">
        <f>" 東濃圏域（N = "&amp;TEXT(Q69,"#,###")&amp;" : n = "&amp;TEXT($B$69,"#,###")&amp;"）"</f>
        <v xml:space="preserve"> 東濃圏域（N = 489 : n = 162）</v>
      </c>
    </row>
    <row r="70" spans="1:31" x14ac:dyDescent="0.2">
      <c r="A70" s="275"/>
      <c r="B70" s="18">
        <v>100</v>
      </c>
      <c r="C70" s="18">
        <v>61.7</v>
      </c>
      <c r="D70" s="185">
        <v>12.3</v>
      </c>
      <c r="E70" s="185">
        <v>23.5</v>
      </c>
      <c r="F70" s="185">
        <v>43.2</v>
      </c>
      <c r="G70" s="185">
        <v>21.6</v>
      </c>
      <c r="H70" s="185">
        <v>2.5</v>
      </c>
      <c r="I70" s="185">
        <v>3.1</v>
      </c>
      <c r="J70" s="185">
        <v>8</v>
      </c>
      <c r="K70" s="185">
        <v>21</v>
      </c>
      <c r="L70" s="185">
        <v>48.1</v>
      </c>
      <c r="M70" s="185">
        <v>54.3</v>
      </c>
      <c r="N70" s="185">
        <v>0</v>
      </c>
      <c r="O70" s="185">
        <v>0.6</v>
      </c>
      <c r="P70" s="186">
        <v>1.9</v>
      </c>
      <c r="Q70" s="179"/>
    </row>
    <row r="71" spans="1:31" ht="13.5" customHeight="1" x14ac:dyDescent="0.2">
      <c r="A71" s="274" t="str">
        <f>"飛騨圏域（n = "&amp;TEXT(B71,"#,###")&amp;" ）　"</f>
        <v>飛騨圏域（n = 65 ）　</v>
      </c>
      <c r="B71" s="32">
        <v>65</v>
      </c>
      <c r="C71" s="29">
        <v>44</v>
      </c>
      <c r="D71" s="30">
        <v>20</v>
      </c>
      <c r="E71" s="30">
        <v>17</v>
      </c>
      <c r="F71" s="30">
        <v>27</v>
      </c>
      <c r="G71" s="30">
        <v>8</v>
      </c>
      <c r="H71" s="30">
        <v>1</v>
      </c>
      <c r="I71" s="30">
        <v>2</v>
      </c>
      <c r="J71" s="30">
        <v>12</v>
      </c>
      <c r="K71" s="30">
        <v>18</v>
      </c>
      <c r="L71" s="30">
        <v>36</v>
      </c>
      <c r="M71" s="30">
        <v>33</v>
      </c>
      <c r="N71" s="30">
        <v>2</v>
      </c>
      <c r="O71" s="30">
        <v>0</v>
      </c>
      <c r="P71" s="28">
        <v>1</v>
      </c>
      <c r="Q71" s="92">
        <f>SUM($C71:P71)</f>
        <v>221</v>
      </c>
      <c r="R71" t="str">
        <f>" 飛騨圏域（N = "&amp;TEXT(Q71,"#,###")&amp;" : n = "&amp;TEXT($B$71,"#,###")&amp;"）"</f>
        <v xml:space="preserve"> 飛騨圏域（N = 221 : n = 65）</v>
      </c>
    </row>
    <row r="72" spans="1:31" x14ac:dyDescent="0.2">
      <c r="A72" s="275"/>
      <c r="B72" s="18">
        <v>100</v>
      </c>
      <c r="C72" s="18">
        <v>67.7</v>
      </c>
      <c r="D72" s="185">
        <v>30.8</v>
      </c>
      <c r="E72" s="185">
        <v>26.2</v>
      </c>
      <c r="F72" s="185">
        <v>41.5</v>
      </c>
      <c r="G72" s="185">
        <v>12.3</v>
      </c>
      <c r="H72" s="185">
        <v>1.5</v>
      </c>
      <c r="I72" s="185">
        <v>3.1</v>
      </c>
      <c r="J72" s="185">
        <v>18.5</v>
      </c>
      <c r="K72" s="185">
        <v>27.7</v>
      </c>
      <c r="L72" s="185">
        <v>55.4</v>
      </c>
      <c r="M72" s="185">
        <v>50.8</v>
      </c>
      <c r="N72" s="185">
        <v>3.1</v>
      </c>
      <c r="O72" s="185">
        <v>0</v>
      </c>
      <c r="P72" s="186">
        <v>1.5</v>
      </c>
      <c r="Q72" s="179"/>
    </row>
    <row r="73" spans="1:31" s="171" customFormat="1" x14ac:dyDescent="0.2">
      <c r="A73" s="172"/>
      <c r="B73" s="170"/>
      <c r="C73" s="160">
        <f>_xlfn.RANK.EQ(C62,$C$62:$M$62,0)</f>
        <v>3</v>
      </c>
      <c r="D73" s="160">
        <f t="shared" ref="D73:M73" si="16">_xlfn.RANK.EQ(D62,$C$62:$M$62,0)</f>
        <v>9</v>
      </c>
      <c r="E73" s="160">
        <f t="shared" si="16"/>
        <v>6</v>
      </c>
      <c r="F73" s="160">
        <f t="shared" si="16"/>
        <v>1</v>
      </c>
      <c r="G73" s="160">
        <f t="shared" si="16"/>
        <v>5</v>
      </c>
      <c r="H73" s="160">
        <f t="shared" si="16"/>
        <v>11</v>
      </c>
      <c r="I73" s="160">
        <f t="shared" si="16"/>
        <v>10</v>
      </c>
      <c r="J73" s="160">
        <f t="shared" si="16"/>
        <v>8</v>
      </c>
      <c r="K73" s="160">
        <f t="shared" si="16"/>
        <v>7</v>
      </c>
      <c r="L73" s="160">
        <f t="shared" si="16"/>
        <v>4</v>
      </c>
      <c r="M73" s="160">
        <f t="shared" si="16"/>
        <v>2</v>
      </c>
      <c r="N73" s="25">
        <v>12</v>
      </c>
      <c r="O73" s="25">
        <v>13</v>
      </c>
      <c r="P73" s="25">
        <v>14</v>
      </c>
      <c r="Q73" s="173"/>
    </row>
    <row r="74" spans="1:31" x14ac:dyDescent="0.2">
      <c r="A74" s="24" t="s">
        <v>2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31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P75" s="25">
        <v>14</v>
      </c>
      <c r="R75" s="38"/>
      <c r="S75" s="25">
        <v>1</v>
      </c>
      <c r="T75" s="25">
        <v>2</v>
      </c>
      <c r="U75" s="25">
        <v>3</v>
      </c>
      <c r="V75" s="25">
        <v>4</v>
      </c>
      <c r="W75" s="25">
        <v>5</v>
      </c>
      <c r="X75" s="25">
        <v>6</v>
      </c>
      <c r="Y75" s="25">
        <v>7</v>
      </c>
      <c r="Z75" s="25">
        <v>8</v>
      </c>
      <c r="AA75" s="25">
        <v>9</v>
      </c>
      <c r="AB75" s="25">
        <v>10</v>
      </c>
      <c r="AC75" s="25">
        <v>11</v>
      </c>
      <c r="AD75" s="25">
        <v>12</v>
      </c>
      <c r="AE75" s="25">
        <v>13</v>
      </c>
    </row>
    <row r="76" spans="1:31" ht="67.5" customHeight="1" x14ac:dyDescent="0.2">
      <c r="A76" s="10" t="str">
        <f>A60</f>
        <v>【居住圏域別】</v>
      </c>
      <c r="B76" s="47" t="str">
        <f>B41</f>
        <v>調査数</v>
      </c>
      <c r="C76" s="93" t="s">
        <v>132</v>
      </c>
      <c r="D76" s="50" t="s">
        <v>137</v>
      </c>
      <c r="E76" s="49" t="s">
        <v>130</v>
      </c>
      <c r="F76" s="49" t="s">
        <v>210</v>
      </c>
      <c r="G76" s="50" t="s">
        <v>133</v>
      </c>
      <c r="H76" s="49" t="s">
        <v>179</v>
      </c>
      <c r="I76" s="49" t="s">
        <v>136</v>
      </c>
      <c r="J76" s="49" t="s">
        <v>135</v>
      </c>
      <c r="K76" s="50" t="s">
        <v>131</v>
      </c>
      <c r="L76" s="50" t="s">
        <v>134</v>
      </c>
      <c r="M76" s="49" t="s">
        <v>99</v>
      </c>
      <c r="N76" s="49" t="s">
        <v>100</v>
      </c>
      <c r="O76" s="49" t="s">
        <v>58</v>
      </c>
      <c r="P76" s="51" t="s">
        <v>0</v>
      </c>
      <c r="Q76" s="37" t="s">
        <v>32</v>
      </c>
      <c r="R76" s="10" t="str">
        <f>A76</f>
        <v>【居住圏域別】</v>
      </c>
      <c r="S76" s="48" t="str">
        <f t="shared" ref="S76:AE76" si="17">C76</f>
        <v>食事、買い物が便利である</v>
      </c>
      <c r="T76" s="49" t="str">
        <f t="shared" si="17"/>
        <v>災害が少ない</v>
      </c>
      <c r="U76" s="49" t="str">
        <f t="shared" si="17"/>
        <v>自然が豊かである</v>
      </c>
      <c r="V76" s="49" t="str">
        <f t="shared" si="17"/>
        <v>治安がよい</v>
      </c>
      <c r="W76" s="49" t="str">
        <f t="shared" si="17"/>
        <v>交通の便がよい</v>
      </c>
      <c r="X76" s="49" t="str">
        <f t="shared" si="17"/>
        <v>　　　ウォーキングなど気軽に
体を動かせる場が近くにある</v>
      </c>
      <c r="Y76" s="50" t="str">
        <f t="shared" si="17"/>
        <v>住民相互の交流がある</v>
      </c>
      <c r="Z76" s="144" t="str">
        <f t="shared" si="17"/>
        <v>医療、福祉サービスが充実している</v>
      </c>
      <c r="AA76" s="49" t="str">
        <f t="shared" si="17"/>
        <v>町並みなどの景観がよい</v>
      </c>
      <c r="AB76" s="93" t="str">
        <f t="shared" si="17"/>
        <v>教育、文化、スポーツの施設が充実している</v>
      </c>
      <c r="AC76" s="49" t="str">
        <f t="shared" si="17"/>
        <v>働く場が多い</v>
      </c>
      <c r="AD76" s="50" t="str">
        <f t="shared" si="17"/>
        <v>その他</v>
      </c>
      <c r="AE76" s="51" t="str">
        <f t="shared" si="17"/>
        <v>特にない</v>
      </c>
    </row>
    <row r="77" spans="1:31" ht="12.75" customHeight="1" x14ac:dyDescent="0.2">
      <c r="A77" s="270" t="str">
        <f>A61</f>
        <v>全体（n = 1,142 ）　</v>
      </c>
      <c r="B77" s="101">
        <f t="shared" ref="B77:B88" si="18">B61</f>
        <v>1142</v>
      </c>
      <c r="C77" s="109">
        <v>637</v>
      </c>
      <c r="D77" s="110">
        <v>582</v>
      </c>
      <c r="E77" s="110">
        <v>528</v>
      </c>
      <c r="F77" s="110">
        <v>519</v>
      </c>
      <c r="G77" s="110">
        <v>379</v>
      </c>
      <c r="H77" s="110">
        <v>317</v>
      </c>
      <c r="I77" s="110">
        <v>173</v>
      </c>
      <c r="J77" s="110">
        <v>165</v>
      </c>
      <c r="K77" s="110">
        <v>154</v>
      </c>
      <c r="L77" s="110">
        <v>66</v>
      </c>
      <c r="M77" s="110">
        <v>31</v>
      </c>
      <c r="N77" s="110">
        <v>18</v>
      </c>
      <c r="O77" s="110">
        <v>6</v>
      </c>
      <c r="P77" s="112">
        <v>15</v>
      </c>
      <c r="R77" s="81" t="str">
        <f>A79</f>
        <v>岐阜圏域（n = 512 ）　</v>
      </c>
      <c r="S77" s="72">
        <f t="shared" ref="S77:AE77" si="19">C80</f>
        <v>65.8</v>
      </c>
      <c r="T77" s="73">
        <f t="shared" si="19"/>
        <v>48.2</v>
      </c>
      <c r="U77" s="73">
        <f t="shared" si="19"/>
        <v>33.799999999999997</v>
      </c>
      <c r="V77" s="73">
        <f t="shared" si="19"/>
        <v>41</v>
      </c>
      <c r="W77" s="73">
        <f t="shared" si="19"/>
        <v>47.1</v>
      </c>
      <c r="X77" s="73">
        <f t="shared" si="19"/>
        <v>27.3</v>
      </c>
      <c r="Y77" s="74">
        <f t="shared" si="19"/>
        <v>11.1</v>
      </c>
      <c r="Z77" s="149">
        <f t="shared" si="19"/>
        <v>16.8</v>
      </c>
      <c r="AA77" s="73">
        <f t="shared" si="19"/>
        <v>11.1</v>
      </c>
      <c r="AB77" s="145">
        <f t="shared" si="19"/>
        <v>6.1</v>
      </c>
      <c r="AC77" s="73">
        <f t="shared" si="19"/>
        <v>3.7</v>
      </c>
      <c r="AD77" s="74">
        <f t="shared" si="19"/>
        <v>2.2999999999999998</v>
      </c>
      <c r="AE77" s="75">
        <f t="shared" si="19"/>
        <v>0.4</v>
      </c>
    </row>
    <row r="78" spans="1:31" ht="12.75" customHeight="1" x14ac:dyDescent="0.2">
      <c r="A78" s="271"/>
      <c r="B78" s="102">
        <f t="shared" si="18"/>
        <v>100</v>
      </c>
      <c r="C78" s="113">
        <v>55.8</v>
      </c>
      <c r="D78" s="114">
        <v>51</v>
      </c>
      <c r="E78" s="114">
        <v>46.2</v>
      </c>
      <c r="F78" s="114">
        <v>45.4</v>
      </c>
      <c r="G78" s="114">
        <v>33.200000000000003</v>
      </c>
      <c r="H78" s="114">
        <v>27.8</v>
      </c>
      <c r="I78" s="114">
        <v>15.1</v>
      </c>
      <c r="J78" s="114">
        <v>14.4</v>
      </c>
      <c r="K78" s="114">
        <v>13.5</v>
      </c>
      <c r="L78" s="114">
        <v>5.8</v>
      </c>
      <c r="M78" s="114">
        <v>2.7</v>
      </c>
      <c r="N78" s="114">
        <v>1.6</v>
      </c>
      <c r="O78" s="114">
        <v>0.5</v>
      </c>
      <c r="P78" s="116">
        <v>1.3</v>
      </c>
      <c r="R78" s="83" t="str">
        <f>A81</f>
        <v>西濃圏域（n = 170 ）　</v>
      </c>
      <c r="S78" s="76">
        <f t="shared" ref="S78:AE78" si="20">C82</f>
        <v>47.6</v>
      </c>
      <c r="T78" s="77">
        <f t="shared" si="20"/>
        <v>45.3</v>
      </c>
      <c r="U78" s="77">
        <f t="shared" si="20"/>
        <v>48.2</v>
      </c>
      <c r="V78" s="77">
        <f t="shared" si="20"/>
        <v>45.9</v>
      </c>
      <c r="W78" s="77">
        <f t="shared" si="20"/>
        <v>28.2</v>
      </c>
      <c r="X78" s="77">
        <f t="shared" si="20"/>
        <v>27.6</v>
      </c>
      <c r="Y78" s="78">
        <f t="shared" si="20"/>
        <v>12.9</v>
      </c>
      <c r="Z78" s="150">
        <f t="shared" si="20"/>
        <v>14.1</v>
      </c>
      <c r="AA78" s="77">
        <f t="shared" si="20"/>
        <v>8.8000000000000007</v>
      </c>
      <c r="AB78" s="146">
        <f t="shared" si="20"/>
        <v>7.1</v>
      </c>
      <c r="AC78" s="77">
        <f t="shared" si="20"/>
        <v>1.8</v>
      </c>
      <c r="AD78" s="78">
        <f t="shared" si="20"/>
        <v>1.2</v>
      </c>
      <c r="AE78" s="79">
        <f t="shared" si="20"/>
        <v>0</v>
      </c>
    </row>
    <row r="79" spans="1:31" ht="12.75" customHeight="1" x14ac:dyDescent="0.2">
      <c r="A79" s="270" t="str">
        <f>A63</f>
        <v>岐阜圏域（n = 512 ）　</v>
      </c>
      <c r="B79" s="101">
        <f t="shared" si="18"/>
        <v>512</v>
      </c>
      <c r="C79" s="117">
        <v>337</v>
      </c>
      <c r="D79" s="118">
        <v>247</v>
      </c>
      <c r="E79" s="118">
        <v>173</v>
      </c>
      <c r="F79" s="118">
        <v>210</v>
      </c>
      <c r="G79" s="118">
        <v>241</v>
      </c>
      <c r="H79" s="118">
        <v>140</v>
      </c>
      <c r="I79" s="118">
        <v>57</v>
      </c>
      <c r="J79" s="118">
        <v>86</v>
      </c>
      <c r="K79" s="118">
        <v>57</v>
      </c>
      <c r="L79" s="118">
        <v>31</v>
      </c>
      <c r="M79" s="118">
        <v>19</v>
      </c>
      <c r="N79" s="118">
        <v>12</v>
      </c>
      <c r="O79" s="118">
        <v>2</v>
      </c>
      <c r="P79" s="119">
        <v>4</v>
      </c>
      <c r="Q79" s="154"/>
      <c r="R79" s="83" t="str">
        <f>A83</f>
        <v>中濃圏域（n = 200 ）　</v>
      </c>
      <c r="S79" s="76">
        <f t="shared" ref="S79:AE79" si="21">C84</f>
        <v>54</v>
      </c>
      <c r="T79" s="77">
        <f t="shared" si="21"/>
        <v>57.5</v>
      </c>
      <c r="U79" s="77">
        <f t="shared" si="21"/>
        <v>56</v>
      </c>
      <c r="V79" s="77">
        <f t="shared" si="21"/>
        <v>50</v>
      </c>
      <c r="W79" s="77">
        <f t="shared" si="21"/>
        <v>17</v>
      </c>
      <c r="X79" s="77">
        <f t="shared" si="21"/>
        <v>33</v>
      </c>
      <c r="Y79" s="78">
        <f t="shared" si="21"/>
        <v>17.5</v>
      </c>
      <c r="Z79" s="150">
        <f t="shared" si="21"/>
        <v>12.5</v>
      </c>
      <c r="AA79" s="77">
        <f t="shared" si="21"/>
        <v>19</v>
      </c>
      <c r="AB79" s="146">
        <f t="shared" si="21"/>
        <v>5.5</v>
      </c>
      <c r="AC79" s="77">
        <f t="shared" si="21"/>
        <v>1</v>
      </c>
      <c r="AD79" s="78">
        <f t="shared" si="21"/>
        <v>1</v>
      </c>
      <c r="AE79" s="79">
        <f t="shared" si="21"/>
        <v>1</v>
      </c>
    </row>
    <row r="80" spans="1:31" ht="13.5" customHeight="1" x14ac:dyDescent="0.2">
      <c r="A80" s="271"/>
      <c r="B80" s="102">
        <f t="shared" si="18"/>
        <v>100</v>
      </c>
      <c r="C80" s="113">
        <v>65.8</v>
      </c>
      <c r="D80" s="114">
        <v>48.2</v>
      </c>
      <c r="E80" s="114">
        <v>33.799999999999997</v>
      </c>
      <c r="F80" s="114">
        <v>41</v>
      </c>
      <c r="G80" s="114">
        <v>47.1</v>
      </c>
      <c r="H80" s="114">
        <v>27.3</v>
      </c>
      <c r="I80" s="114">
        <v>11.1</v>
      </c>
      <c r="J80" s="114">
        <v>16.8</v>
      </c>
      <c r="K80" s="114">
        <v>11.1</v>
      </c>
      <c r="L80" s="114">
        <v>6.1</v>
      </c>
      <c r="M80" s="114">
        <v>3.7</v>
      </c>
      <c r="N80" s="114">
        <v>2.2999999999999998</v>
      </c>
      <c r="O80" s="114">
        <v>0.4</v>
      </c>
      <c r="P80" s="116">
        <v>0.8</v>
      </c>
      <c r="R80" s="83" t="str">
        <f>A85</f>
        <v>東濃圏域（n = 162 ）　</v>
      </c>
      <c r="S80" s="76">
        <f t="shared" ref="S80:AE80" si="22">C86</f>
        <v>43.2</v>
      </c>
      <c r="T80" s="77">
        <f t="shared" si="22"/>
        <v>54.3</v>
      </c>
      <c r="U80" s="77">
        <f t="shared" si="22"/>
        <v>61.7</v>
      </c>
      <c r="V80" s="77">
        <f t="shared" si="22"/>
        <v>48.1</v>
      </c>
      <c r="W80" s="77">
        <f t="shared" si="22"/>
        <v>21.6</v>
      </c>
      <c r="X80" s="77">
        <f t="shared" si="22"/>
        <v>23.5</v>
      </c>
      <c r="Y80" s="78">
        <f t="shared" si="22"/>
        <v>21</v>
      </c>
      <c r="Z80" s="150">
        <f t="shared" si="22"/>
        <v>8</v>
      </c>
      <c r="AA80" s="77">
        <f t="shared" si="22"/>
        <v>12.3</v>
      </c>
      <c r="AB80" s="146">
        <f t="shared" si="22"/>
        <v>3.1</v>
      </c>
      <c r="AC80" s="77">
        <f t="shared" si="22"/>
        <v>2.5</v>
      </c>
      <c r="AD80" s="78">
        <f t="shared" si="22"/>
        <v>0</v>
      </c>
      <c r="AE80" s="79">
        <f t="shared" si="22"/>
        <v>0.6</v>
      </c>
    </row>
    <row r="81" spans="1:31" ht="13.5" customHeight="1" x14ac:dyDescent="0.2">
      <c r="A81" s="270" t="str">
        <f>A65</f>
        <v>西濃圏域（n = 170 ）　</v>
      </c>
      <c r="B81" s="101">
        <f t="shared" si="18"/>
        <v>170</v>
      </c>
      <c r="C81" s="117">
        <v>81</v>
      </c>
      <c r="D81" s="118">
        <v>77</v>
      </c>
      <c r="E81" s="118">
        <v>82</v>
      </c>
      <c r="F81" s="118">
        <v>78</v>
      </c>
      <c r="G81" s="118">
        <v>48</v>
      </c>
      <c r="H81" s="118">
        <v>47</v>
      </c>
      <c r="I81" s="118">
        <v>22</v>
      </c>
      <c r="J81" s="118">
        <v>24</v>
      </c>
      <c r="K81" s="118">
        <v>15</v>
      </c>
      <c r="L81" s="118">
        <v>12</v>
      </c>
      <c r="M81" s="118">
        <v>3</v>
      </c>
      <c r="N81" s="118">
        <v>2</v>
      </c>
      <c r="O81" s="118">
        <v>0</v>
      </c>
      <c r="P81" s="119">
        <v>1</v>
      </c>
      <c r="R81" s="82" t="str">
        <f>A87</f>
        <v>飛騨圏域（n = 65 ）　</v>
      </c>
      <c r="S81" s="66">
        <f t="shared" ref="S81:AE81" si="23">C88</f>
        <v>41.5</v>
      </c>
      <c r="T81" s="67">
        <f t="shared" si="23"/>
        <v>50.8</v>
      </c>
      <c r="U81" s="67">
        <f t="shared" si="23"/>
        <v>67.7</v>
      </c>
      <c r="V81" s="67">
        <f t="shared" si="23"/>
        <v>55.4</v>
      </c>
      <c r="W81" s="67">
        <f t="shared" si="23"/>
        <v>12.3</v>
      </c>
      <c r="X81" s="67">
        <f t="shared" si="23"/>
        <v>26.2</v>
      </c>
      <c r="Y81" s="68">
        <f t="shared" si="23"/>
        <v>27.7</v>
      </c>
      <c r="Z81" s="152">
        <f t="shared" si="23"/>
        <v>18.5</v>
      </c>
      <c r="AA81" s="67">
        <f t="shared" si="23"/>
        <v>30.8</v>
      </c>
      <c r="AB81" s="148">
        <f t="shared" si="23"/>
        <v>3.1</v>
      </c>
      <c r="AC81" s="67">
        <f t="shared" si="23"/>
        <v>1.5</v>
      </c>
      <c r="AD81" s="68">
        <f t="shared" si="23"/>
        <v>3.1</v>
      </c>
      <c r="AE81" s="69">
        <f t="shared" si="23"/>
        <v>0</v>
      </c>
    </row>
    <row r="82" spans="1:31" ht="13.5" customHeight="1" x14ac:dyDescent="0.2">
      <c r="A82" s="271"/>
      <c r="B82" s="102">
        <f t="shared" si="18"/>
        <v>100</v>
      </c>
      <c r="C82" s="113">
        <v>47.6</v>
      </c>
      <c r="D82" s="114">
        <v>45.3</v>
      </c>
      <c r="E82" s="114">
        <v>48.2</v>
      </c>
      <c r="F82" s="114">
        <v>45.9</v>
      </c>
      <c r="G82" s="114">
        <v>28.2</v>
      </c>
      <c r="H82" s="114">
        <v>27.6</v>
      </c>
      <c r="I82" s="114">
        <v>12.9</v>
      </c>
      <c r="J82" s="114">
        <v>14.1</v>
      </c>
      <c r="K82" s="114">
        <v>8.8000000000000007</v>
      </c>
      <c r="L82" s="114">
        <v>7.1</v>
      </c>
      <c r="M82" s="114">
        <v>1.8</v>
      </c>
      <c r="N82" s="114">
        <v>1.2</v>
      </c>
      <c r="O82" s="114">
        <v>0</v>
      </c>
      <c r="P82" s="116">
        <v>0.6</v>
      </c>
    </row>
    <row r="83" spans="1:31" ht="13.5" customHeight="1" x14ac:dyDescent="0.2">
      <c r="A83" s="270" t="str">
        <f>A67</f>
        <v>中濃圏域（n = 200 ）　</v>
      </c>
      <c r="B83" s="101">
        <f t="shared" si="18"/>
        <v>200</v>
      </c>
      <c r="C83" s="117">
        <v>108</v>
      </c>
      <c r="D83" s="118">
        <v>115</v>
      </c>
      <c r="E83" s="118">
        <v>112</v>
      </c>
      <c r="F83" s="118">
        <v>100</v>
      </c>
      <c r="G83" s="118">
        <v>34</v>
      </c>
      <c r="H83" s="118">
        <v>66</v>
      </c>
      <c r="I83" s="118">
        <v>35</v>
      </c>
      <c r="J83" s="118">
        <v>25</v>
      </c>
      <c r="K83" s="118">
        <v>38</v>
      </c>
      <c r="L83" s="118">
        <v>11</v>
      </c>
      <c r="M83" s="118">
        <v>2</v>
      </c>
      <c r="N83" s="118">
        <v>2</v>
      </c>
      <c r="O83" s="118">
        <v>2</v>
      </c>
      <c r="P83" s="119">
        <v>4</v>
      </c>
    </row>
    <row r="84" spans="1:31" x14ac:dyDescent="0.2">
      <c r="A84" s="271"/>
      <c r="B84" s="102">
        <f t="shared" si="18"/>
        <v>100</v>
      </c>
      <c r="C84" s="113">
        <v>54</v>
      </c>
      <c r="D84" s="114">
        <v>57.5</v>
      </c>
      <c r="E84" s="114">
        <v>56</v>
      </c>
      <c r="F84" s="114">
        <v>50</v>
      </c>
      <c r="G84" s="114">
        <v>17</v>
      </c>
      <c r="H84" s="114">
        <v>33</v>
      </c>
      <c r="I84" s="114">
        <v>17.5</v>
      </c>
      <c r="J84" s="114">
        <v>12.5</v>
      </c>
      <c r="K84" s="114">
        <v>19</v>
      </c>
      <c r="L84" s="114">
        <v>5.5</v>
      </c>
      <c r="M84" s="114">
        <v>1</v>
      </c>
      <c r="N84" s="114">
        <v>1</v>
      </c>
      <c r="O84" s="114">
        <v>1</v>
      </c>
      <c r="P84" s="116">
        <v>2</v>
      </c>
    </row>
    <row r="85" spans="1:31" x14ac:dyDescent="0.2">
      <c r="A85" s="270" t="str">
        <f>A69</f>
        <v>東濃圏域（n = 162 ）　</v>
      </c>
      <c r="B85" s="101">
        <f t="shared" si="18"/>
        <v>162</v>
      </c>
      <c r="C85" s="117">
        <v>70</v>
      </c>
      <c r="D85" s="118">
        <v>88</v>
      </c>
      <c r="E85" s="118">
        <v>100</v>
      </c>
      <c r="F85" s="118">
        <v>78</v>
      </c>
      <c r="G85" s="118">
        <v>35</v>
      </c>
      <c r="H85" s="118">
        <v>38</v>
      </c>
      <c r="I85" s="118">
        <v>34</v>
      </c>
      <c r="J85" s="118">
        <v>13</v>
      </c>
      <c r="K85" s="118">
        <v>20</v>
      </c>
      <c r="L85" s="118">
        <v>5</v>
      </c>
      <c r="M85" s="118">
        <v>4</v>
      </c>
      <c r="N85" s="118">
        <v>0</v>
      </c>
      <c r="O85" s="118">
        <v>1</v>
      </c>
      <c r="P85" s="119">
        <v>3</v>
      </c>
    </row>
    <row r="86" spans="1:31" x14ac:dyDescent="0.2">
      <c r="A86" s="271"/>
      <c r="B86" s="102">
        <f t="shared" si="18"/>
        <v>100</v>
      </c>
      <c r="C86" s="113">
        <v>43.2</v>
      </c>
      <c r="D86" s="114">
        <v>54.3</v>
      </c>
      <c r="E86" s="114">
        <v>61.7</v>
      </c>
      <c r="F86" s="114">
        <v>48.1</v>
      </c>
      <c r="G86" s="114">
        <v>21.6</v>
      </c>
      <c r="H86" s="114">
        <v>23.5</v>
      </c>
      <c r="I86" s="114">
        <v>21</v>
      </c>
      <c r="J86" s="114">
        <v>8</v>
      </c>
      <c r="K86" s="114">
        <v>12.3</v>
      </c>
      <c r="L86" s="114">
        <v>3.1</v>
      </c>
      <c r="M86" s="114">
        <v>2.5</v>
      </c>
      <c r="N86" s="114">
        <v>0</v>
      </c>
      <c r="O86" s="114">
        <v>0.6</v>
      </c>
      <c r="P86" s="116">
        <v>1.9</v>
      </c>
    </row>
    <row r="87" spans="1:31" x14ac:dyDescent="0.2">
      <c r="A87" s="270" t="str">
        <f>A71</f>
        <v>飛騨圏域（n = 65 ）　</v>
      </c>
      <c r="B87" s="101">
        <f t="shared" si="18"/>
        <v>65</v>
      </c>
      <c r="C87" s="117">
        <v>27</v>
      </c>
      <c r="D87" s="118">
        <v>33</v>
      </c>
      <c r="E87" s="118">
        <v>44</v>
      </c>
      <c r="F87" s="118">
        <v>36</v>
      </c>
      <c r="G87" s="118">
        <v>8</v>
      </c>
      <c r="H87" s="118">
        <v>17</v>
      </c>
      <c r="I87" s="118">
        <v>18</v>
      </c>
      <c r="J87" s="118">
        <v>12</v>
      </c>
      <c r="K87" s="118">
        <v>20</v>
      </c>
      <c r="L87" s="118">
        <v>2</v>
      </c>
      <c r="M87" s="118">
        <v>1</v>
      </c>
      <c r="N87" s="118">
        <v>2</v>
      </c>
      <c r="O87" s="118">
        <v>0</v>
      </c>
      <c r="P87" s="119">
        <v>1</v>
      </c>
    </row>
    <row r="88" spans="1:31" x14ac:dyDescent="0.2">
      <c r="A88" s="271"/>
      <c r="B88" s="102">
        <f t="shared" si="18"/>
        <v>100</v>
      </c>
      <c r="C88" s="113">
        <v>41.5</v>
      </c>
      <c r="D88" s="114">
        <v>50.8</v>
      </c>
      <c r="E88" s="114">
        <v>67.7</v>
      </c>
      <c r="F88" s="114">
        <v>55.4</v>
      </c>
      <c r="G88" s="114">
        <v>12.3</v>
      </c>
      <c r="H88" s="114">
        <v>26.2</v>
      </c>
      <c r="I88" s="114">
        <v>27.7</v>
      </c>
      <c r="J88" s="114">
        <v>18.5</v>
      </c>
      <c r="K88" s="114">
        <v>30.8</v>
      </c>
      <c r="L88" s="114">
        <v>3.1</v>
      </c>
      <c r="M88" s="114">
        <v>1.5</v>
      </c>
      <c r="N88" s="114">
        <v>3.1</v>
      </c>
      <c r="O88" s="114">
        <v>0</v>
      </c>
      <c r="P88" s="116">
        <v>1.5</v>
      </c>
    </row>
  </sheetData>
  <sortState xmlns:xlrd2="http://schemas.microsoft.com/office/spreadsheetml/2017/richdata2" columnSort="1" ref="C41:M57">
    <sortCondition descending="1" ref="C42:M42"/>
  </sortState>
  <mergeCells count="34">
    <mergeCell ref="A85:A86"/>
    <mergeCell ref="A87:A88"/>
    <mergeCell ref="A69:A70"/>
    <mergeCell ref="A71:A72"/>
    <mergeCell ref="A77:A78"/>
    <mergeCell ref="A79:A80"/>
    <mergeCell ref="A81:A82"/>
    <mergeCell ref="A83:A84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63:A64"/>
    <mergeCell ref="A65:A66"/>
    <mergeCell ref="A44:A45"/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  <mergeCell ref="A30:A31"/>
    <mergeCell ref="A32:A33"/>
    <mergeCell ref="A24:A25"/>
  </mergeCells>
  <phoneticPr fontId="3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4"/>
  </sheetPr>
  <dimension ref="A1:AE88"/>
  <sheetViews>
    <sheetView zoomScaleNormal="100" workbookViewId="0">
      <selection activeCell="F24" sqref="F24"/>
    </sheetView>
  </sheetViews>
  <sheetFormatPr defaultRowHeight="13.2" x14ac:dyDescent="0.2"/>
  <sheetData>
    <row r="1" spans="1:31" x14ac:dyDescent="0.2">
      <c r="A1" s="3" t="s">
        <v>168</v>
      </c>
      <c r="B1" s="1" t="s">
        <v>138</v>
      </c>
      <c r="C1" s="7"/>
      <c r="D1" s="8"/>
      <c r="E1" s="7"/>
      <c r="F1" s="7"/>
      <c r="G1" s="7"/>
      <c r="H1" s="8" t="s">
        <v>1</v>
      </c>
      <c r="I1" s="7"/>
      <c r="J1" s="7"/>
      <c r="K1" s="7"/>
      <c r="L1" s="7"/>
      <c r="M1" s="7"/>
      <c r="N1" s="7"/>
      <c r="O1" s="7"/>
      <c r="P1" s="7"/>
    </row>
    <row r="2" spans="1:31" ht="67.5" customHeight="1" x14ac:dyDescent="0.2">
      <c r="A2" s="10" t="s">
        <v>20</v>
      </c>
      <c r="B2" s="47" t="s">
        <v>3</v>
      </c>
      <c r="C2" s="48" t="s">
        <v>153</v>
      </c>
      <c r="D2" s="49" t="s">
        <v>139</v>
      </c>
      <c r="E2" s="49" t="s">
        <v>178</v>
      </c>
      <c r="F2" s="50" t="s">
        <v>140</v>
      </c>
      <c r="G2" s="49" t="s">
        <v>141</v>
      </c>
      <c r="H2" s="49" t="s">
        <v>101</v>
      </c>
      <c r="I2" s="49" t="s">
        <v>180</v>
      </c>
      <c r="J2" s="50" t="s">
        <v>142</v>
      </c>
      <c r="K2" s="50" t="s">
        <v>143</v>
      </c>
      <c r="L2" s="49" t="s">
        <v>102</v>
      </c>
      <c r="M2" s="49" t="s">
        <v>144</v>
      </c>
      <c r="N2" s="49" t="s">
        <v>100</v>
      </c>
      <c r="O2" s="49" t="s">
        <v>58</v>
      </c>
      <c r="P2" s="51" t="s">
        <v>199</v>
      </c>
      <c r="Q2" s="155" t="s">
        <v>154</v>
      </c>
    </row>
    <row r="3" spans="1:31" ht="13.5" customHeight="1" x14ac:dyDescent="0.2">
      <c r="A3" s="274" t="str">
        <f>"全体（n = "&amp;TEXT(B3,"#,###")&amp;" ）　"</f>
        <v>全体（n = 212 ）　</v>
      </c>
      <c r="B3" s="32">
        <v>212</v>
      </c>
      <c r="C3" s="29">
        <v>4</v>
      </c>
      <c r="D3" s="30">
        <v>10</v>
      </c>
      <c r="E3" s="30">
        <v>22</v>
      </c>
      <c r="F3" s="30">
        <v>135</v>
      </c>
      <c r="G3" s="30">
        <v>159</v>
      </c>
      <c r="H3" s="30">
        <v>65</v>
      </c>
      <c r="I3" s="30">
        <v>54</v>
      </c>
      <c r="J3" s="30">
        <v>69</v>
      </c>
      <c r="K3" s="30">
        <v>22</v>
      </c>
      <c r="L3" s="30">
        <v>20</v>
      </c>
      <c r="M3" s="30">
        <v>10</v>
      </c>
      <c r="N3" s="30">
        <v>42</v>
      </c>
      <c r="O3" s="30">
        <v>3</v>
      </c>
      <c r="P3" s="31">
        <v>3</v>
      </c>
      <c r="Q3" s="92">
        <f>SUM($C3:P3)</f>
        <v>618</v>
      </c>
      <c r="R3" s="154"/>
    </row>
    <row r="4" spans="1:31" x14ac:dyDescent="0.2">
      <c r="A4" s="275"/>
      <c r="B4" s="33">
        <v>100</v>
      </c>
      <c r="C4" s="18">
        <v>1.9</v>
      </c>
      <c r="D4" s="185">
        <v>4.7</v>
      </c>
      <c r="E4" s="185">
        <v>10.4</v>
      </c>
      <c r="F4" s="185">
        <v>63.7</v>
      </c>
      <c r="G4" s="185">
        <v>75</v>
      </c>
      <c r="H4" s="185">
        <v>30.7</v>
      </c>
      <c r="I4" s="185">
        <v>25.5</v>
      </c>
      <c r="J4" s="185">
        <v>32.5</v>
      </c>
      <c r="K4" s="185">
        <v>10.4</v>
      </c>
      <c r="L4" s="185">
        <v>9.4</v>
      </c>
      <c r="M4" s="185">
        <v>4.7</v>
      </c>
      <c r="N4" s="185">
        <v>19.8</v>
      </c>
      <c r="O4" s="185">
        <v>1.4</v>
      </c>
      <c r="P4" s="186">
        <v>1.4</v>
      </c>
      <c r="Q4" s="179"/>
    </row>
    <row r="5" spans="1:31" ht="13.5" customHeight="1" x14ac:dyDescent="0.2">
      <c r="A5" s="274" t="str">
        <f>"男性（n = "&amp;TEXT(B5,"#,###")&amp;" ）　"</f>
        <v>男性（n = 89 ）　</v>
      </c>
      <c r="B5" s="32">
        <v>89</v>
      </c>
      <c r="C5" s="26">
        <v>3</v>
      </c>
      <c r="D5" s="27">
        <v>6</v>
      </c>
      <c r="E5" s="27">
        <v>8</v>
      </c>
      <c r="F5" s="27">
        <v>54</v>
      </c>
      <c r="G5" s="27">
        <v>67</v>
      </c>
      <c r="H5" s="27">
        <v>25</v>
      </c>
      <c r="I5" s="27">
        <v>18</v>
      </c>
      <c r="J5" s="27">
        <v>29</v>
      </c>
      <c r="K5" s="27">
        <v>9</v>
      </c>
      <c r="L5" s="27">
        <v>11</v>
      </c>
      <c r="M5" s="27">
        <v>4</v>
      </c>
      <c r="N5" s="27">
        <v>21</v>
      </c>
      <c r="O5" s="27">
        <v>2</v>
      </c>
      <c r="P5" s="28">
        <v>1</v>
      </c>
      <c r="Q5" s="92">
        <f>SUM($C5:P5)</f>
        <v>258</v>
      </c>
      <c r="R5" t="str">
        <f>" 男性（N = "&amp;TEXT(Q5,"#,###")&amp;" : n = "&amp;TEXT($B$5,"#,###")&amp;"）"</f>
        <v xml:space="preserve"> 男性（N = 258 : n = 89）</v>
      </c>
    </row>
    <row r="6" spans="1:31" x14ac:dyDescent="0.2">
      <c r="A6" s="275"/>
      <c r="B6" s="18">
        <v>100</v>
      </c>
      <c r="C6" s="18">
        <v>3.4</v>
      </c>
      <c r="D6" s="185">
        <v>6.7</v>
      </c>
      <c r="E6" s="185">
        <v>9</v>
      </c>
      <c r="F6" s="185">
        <v>60.7</v>
      </c>
      <c r="G6" s="185">
        <v>75.3</v>
      </c>
      <c r="H6" s="185">
        <v>28.1</v>
      </c>
      <c r="I6" s="185">
        <v>20.2</v>
      </c>
      <c r="J6" s="185">
        <v>32.6</v>
      </c>
      <c r="K6" s="185">
        <v>10.1</v>
      </c>
      <c r="L6" s="185">
        <v>12.4</v>
      </c>
      <c r="M6" s="185">
        <v>4.5</v>
      </c>
      <c r="N6" s="185">
        <v>23.6</v>
      </c>
      <c r="O6" s="185">
        <v>2.2000000000000002</v>
      </c>
      <c r="P6" s="186">
        <v>1.1000000000000001</v>
      </c>
      <c r="Q6" s="179"/>
    </row>
    <row r="7" spans="1:31" ht="13.5" customHeight="1" x14ac:dyDescent="0.2">
      <c r="A7" s="274" t="str">
        <f>"女性（n = "&amp;TEXT(B7,"#,###")&amp;" ）　"</f>
        <v>女性（n = 118 ）　</v>
      </c>
      <c r="B7" s="32">
        <v>118</v>
      </c>
      <c r="C7" s="26">
        <v>1</v>
      </c>
      <c r="D7" s="27">
        <v>4</v>
      </c>
      <c r="E7" s="27">
        <v>14</v>
      </c>
      <c r="F7" s="27">
        <v>78</v>
      </c>
      <c r="G7" s="27">
        <v>87</v>
      </c>
      <c r="H7" s="27">
        <v>38</v>
      </c>
      <c r="I7" s="27">
        <v>35</v>
      </c>
      <c r="J7" s="27">
        <v>39</v>
      </c>
      <c r="K7" s="27">
        <v>13</v>
      </c>
      <c r="L7" s="27">
        <v>8</v>
      </c>
      <c r="M7" s="27">
        <v>5</v>
      </c>
      <c r="N7" s="27">
        <v>21</v>
      </c>
      <c r="O7" s="27">
        <v>1</v>
      </c>
      <c r="P7" s="28">
        <v>2</v>
      </c>
      <c r="Q7" s="92">
        <f>SUM($C7:P7)</f>
        <v>346</v>
      </c>
      <c r="R7" t="str">
        <f>" 女性（N = "&amp;TEXT(Q7,"#,###")&amp;" : n = "&amp;TEXT($B$7,"#,###")&amp;"）"</f>
        <v xml:space="preserve"> 女性（N = 346 : n = 118）</v>
      </c>
    </row>
    <row r="8" spans="1:31" x14ac:dyDescent="0.2">
      <c r="A8" s="275"/>
      <c r="B8" s="18">
        <v>100</v>
      </c>
      <c r="C8" s="18">
        <v>0.8</v>
      </c>
      <c r="D8" s="185">
        <v>3.4</v>
      </c>
      <c r="E8" s="185">
        <v>11.9</v>
      </c>
      <c r="F8" s="185">
        <v>66.099999999999994</v>
      </c>
      <c r="G8" s="185">
        <v>73.7</v>
      </c>
      <c r="H8" s="185">
        <v>32.200000000000003</v>
      </c>
      <c r="I8" s="185">
        <v>29.7</v>
      </c>
      <c r="J8" s="185">
        <v>33.1</v>
      </c>
      <c r="K8" s="185">
        <v>11</v>
      </c>
      <c r="L8" s="185">
        <v>6.8</v>
      </c>
      <c r="M8" s="185">
        <v>4.2</v>
      </c>
      <c r="N8" s="185">
        <v>17.8</v>
      </c>
      <c r="O8" s="185">
        <v>0.8</v>
      </c>
      <c r="P8" s="186">
        <v>1.7</v>
      </c>
      <c r="Q8" s="179"/>
    </row>
    <row r="9" spans="1:31" s="171" customFormat="1" x14ac:dyDescent="0.2">
      <c r="A9" s="172"/>
      <c r="B9" s="170"/>
      <c r="C9" s="160">
        <f>_xlfn.RANK.EQ(C4,$C$4:$M$4,0)</f>
        <v>11</v>
      </c>
      <c r="D9" s="160">
        <f t="shared" ref="D9:M9" si="0">_xlfn.RANK.EQ(D4,$C$4:$M$4,0)</f>
        <v>9</v>
      </c>
      <c r="E9" s="160">
        <f t="shared" si="0"/>
        <v>6</v>
      </c>
      <c r="F9" s="160">
        <f t="shared" si="0"/>
        <v>2</v>
      </c>
      <c r="G9" s="160">
        <f t="shared" si="0"/>
        <v>1</v>
      </c>
      <c r="H9" s="160">
        <f t="shared" si="0"/>
        <v>4</v>
      </c>
      <c r="I9" s="160">
        <f t="shared" si="0"/>
        <v>5</v>
      </c>
      <c r="J9" s="160">
        <f t="shared" si="0"/>
        <v>3</v>
      </c>
      <c r="K9" s="160">
        <f t="shared" si="0"/>
        <v>6</v>
      </c>
      <c r="L9" s="160">
        <f t="shared" si="0"/>
        <v>8</v>
      </c>
      <c r="M9" s="160">
        <f t="shared" si="0"/>
        <v>9</v>
      </c>
      <c r="N9" s="25">
        <v>12</v>
      </c>
      <c r="O9" s="25">
        <v>13</v>
      </c>
      <c r="P9" s="25">
        <v>14</v>
      </c>
    </row>
    <row r="10" spans="1:31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31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R11" s="38"/>
      <c r="S11" s="25">
        <v>1</v>
      </c>
      <c r="T11" s="25">
        <v>2</v>
      </c>
      <c r="U11" s="25">
        <v>3</v>
      </c>
      <c r="V11" s="25">
        <v>4</v>
      </c>
      <c r="W11" s="25">
        <v>5</v>
      </c>
      <c r="X11" s="25">
        <v>6</v>
      </c>
      <c r="Y11" s="25">
        <v>7</v>
      </c>
      <c r="Z11" s="25">
        <v>8</v>
      </c>
      <c r="AA11" s="25">
        <v>9</v>
      </c>
      <c r="AB11" s="25">
        <v>10</v>
      </c>
      <c r="AC11" s="25">
        <v>11</v>
      </c>
      <c r="AD11" s="25">
        <v>12</v>
      </c>
      <c r="AE11" s="25">
        <v>13</v>
      </c>
    </row>
    <row r="12" spans="1:31" ht="86.4" x14ac:dyDescent="0.2">
      <c r="A12" s="10" t="str">
        <f>A2</f>
        <v>【性別】</v>
      </c>
      <c r="B12" s="47" t="str">
        <f>B2</f>
        <v>調査数</v>
      </c>
      <c r="C12" s="48" t="s">
        <v>215</v>
      </c>
      <c r="D12" s="93" t="s">
        <v>216</v>
      </c>
      <c r="E12" s="49" t="s">
        <v>217</v>
      </c>
      <c r="F12" s="49" t="s">
        <v>218</v>
      </c>
      <c r="G12" s="49" t="s">
        <v>219</v>
      </c>
      <c r="H12" s="49" t="s">
        <v>220</v>
      </c>
      <c r="I12" s="49" t="s">
        <v>221</v>
      </c>
      <c r="J12" s="202" t="s">
        <v>222</v>
      </c>
      <c r="K12" s="203" t="s">
        <v>223</v>
      </c>
      <c r="L12" s="203" t="s">
        <v>224</v>
      </c>
      <c r="M12" s="49" t="s">
        <v>225</v>
      </c>
      <c r="N12" s="49" t="s">
        <v>57</v>
      </c>
      <c r="O12" s="50" t="s">
        <v>75</v>
      </c>
      <c r="P12" s="51" t="s">
        <v>174</v>
      </c>
      <c r="Q12" s="37" t="s">
        <v>32</v>
      </c>
      <c r="R12" s="10" t="str">
        <f>A12</f>
        <v>【性別】</v>
      </c>
      <c r="S12" s="48" t="str">
        <f t="shared" ref="S12:AE12" si="1">C12</f>
        <v>交通の便がよくない</v>
      </c>
      <c r="T12" s="49" t="str">
        <f t="shared" si="1"/>
        <v>食事、買い物が不便である</v>
      </c>
      <c r="U12" s="49" t="str">
        <f t="shared" si="1"/>
        <v>医療、福祉サービスが充実していない</v>
      </c>
      <c r="V12" s="49" t="str">
        <f t="shared" si="1"/>
        <v>働く場が少ない</v>
      </c>
      <c r="W12" s="49" t="str">
        <f t="shared" si="1"/>
        <v>教育、文化、スポーツの施設が充実していない</v>
      </c>
      <c r="X12" s="49" t="str">
        <f t="shared" si="1"/>
        <v>　　ウォーキングなど気軽に
体を動かせる場が近くにない</v>
      </c>
      <c r="Y12" s="49" t="str">
        <f t="shared" si="1"/>
        <v>住民相互の交流がない</v>
      </c>
      <c r="Z12" s="49" t="str">
        <f t="shared" si="1"/>
        <v>治安が悪い</v>
      </c>
      <c r="AA12" s="49" t="str">
        <f t="shared" si="1"/>
        <v>町並みなどの景観がよくない</v>
      </c>
      <c r="AB12" s="93" t="str">
        <f t="shared" si="1"/>
        <v>災害が多い</v>
      </c>
      <c r="AC12" s="49" t="str">
        <f t="shared" si="1"/>
        <v>自然が豊かでない</v>
      </c>
      <c r="AD12" s="50" t="str">
        <f t="shared" si="1"/>
        <v>その他</v>
      </c>
      <c r="AE12" s="51" t="str">
        <f t="shared" si="1"/>
        <v>特にない</v>
      </c>
    </row>
    <row r="13" spans="1:31" ht="12.75" customHeight="1" x14ac:dyDescent="0.2">
      <c r="A13" s="270" t="str">
        <f>A3</f>
        <v>全体（n = 212 ）　</v>
      </c>
      <c r="B13" s="101">
        <f>B3</f>
        <v>212</v>
      </c>
      <c r="C13" s="109">
        <v>159</v>
      </c>
      <c r="D13" s="110">
        <v>135</v>
      </c>
      <c r="E13" s="110">
        <v>69</v>
      </c>
      <c r="F13" s="110">
        <v>65</v>
      </c>
      <c r="G13" s="110">
        <v>54</v>
      </c>
      <c r="H13" s="110">
        <v>22</v>
      </c>
      <c r="I13" s="110">
        <v>22</v>
      </c>
      <c r="J13" s="110">
        <v>20</v>
      </c>
      <c r="K13" s="110">
        <v>10</v>
      </c>
      <c r="L13" s="110">
        <v>10</v>
      </c>
      <c r="M13" s="111">
        <v>4</v>
      </c>
      <c r="N13" s="110">
        <v>42</v>
      </c>
      <c r="O13" s="111">
        <v>3</v>
      </c>
      <c r="P13" s="112">
        <v>3</v>
      </c>
      <c r="Q13" s="154">
        <f>SUM(C13:P13)</f>
        <v>618</v>
      </c>
      <c r="R13" s="81" t="str">
        <f>A15</f>
        <v>男性（n = 89 ）　</v>
      </c>
      <c r="S13" s="62">
        <f t="shared" ref="S13:AE13" si="2">C16</f>
        <v>75.3</v>
      </c>
      <c r="T13" s="63">
        <f t="shared" si="2"/>
        <v>60.7</v>
      </c>
      <c r="U13" s="63">
        <f t="shared" si="2"/>
        <v>32.6</v>
      </c>
      <c r="V13" s="63">
        <f t="shared" si="2"/>
        <v>28.1</v>
      </c>
      <c r="W13" s="63">
        <f t="shared" si="2"/>
        <v>20.2</v>
      </c>
      <c r="X13" s="63">
        <f t="shared" si="2"/>
        <v>9</v>
      </c>
      <c r="Y13" s="63">
        <f t="shared" si="2"/>
        <v>10.1</v>
      </c>
      <c r="Z13" s="63">
        <f t="shared" si="2"/>
        <v>12.4</v>
      </c>
      <c r="AA13" s="63">
        <f t="shared" si="2"/>
        <v>6.7</v>
      </c>
      <c r="AB13" s="153">
        <f t="shared" si="2"/>
        <v>4.5</v>
      </c>
      <c r="AC13" s="63">
        <f t="shared" si="2"/>
        <v>3.4</v>
      </c>
      <c r="AD13" s="64">
        <f t="shared" si="2"/>
        <v>23.6</v>
      </c>
      <c r="AE13" s="65">
        <f t="shared" si="2"/>
        <v>2.2000000000000002</v>
      </c>
    </row>
    <row r="14" spans="1:31" ht="12.75" customHeight="1" x14ac:dyDescent="0.2">
      <c r="A14" s="271"/>
      <c r="B14" s="102">
        <f>B4</f>
        <v>100</v>
      </c>
      <c r="C14" s="113">
        <v>75</v>
      </c>
      <c r="D14" s="114">
        <v>63.7</v>
      </c>
      <c r="E14" s="114">
        <v>32.5</v>
      </c>
      <c r="F14" s="114">
        <v>30.7</v>
      </c>
      <c r="G14" s="114">
        <v>25.5</v>
      </c>
      <c r="H14" s="114">
        <v>10.4</v>
      </c>
      <c r="I14" s="114">
        <v>10.4</v>
      </c>
      <c r="J14" s="114">
        <v>9.4</v>
      </c>
      <c r="K14" s="114">
        <v>4.7</v>
      </c>
      <c r="L14" s="114">
        <v>4.7</v>
      </c>
      <c r="M14" s="115">
        <v>1.9</v>
      </c>
      <c r="N14" s="114">
        <v>19.8</v>
      </c>
      <c r="O14" s="115">
        <v>1.4</v>
      </c>
      <c r="P14" s="116">
        <v>1.4</v>
      </c>
      <c r="R14" s="82" t="str">
        <f>A17</f>
        <v>女性（n = 118 ）　</v>
      </c>
      <c r="S14" s="66">
        <f t="shared" ref="S14:AE14" si="3">C18</f>
        <v>73.7</v>
      </c>
      <c r="T14" s="67">
        <f t="shared" si="3"/>
        <v>66.099999999999994</v>
      </c>
      <c r="U14" s="67">
        <f t="shared" si="3"/>
        <v>33.1</v>
      </c>
      <c r="V14" s="67">
        <f t="shared" si="3"/>
        <v>32.200000000000003</v>
      </c>
      <c r="W14" s="67">
        <f t="shared" si="3"/>
        <v>29.7</v>
      </c>
      <c r="X14" s="67">
        <f t="shared" si="3"/>
        <v>11.9</v>
      </c>
      <c r="Y14" s="67">
        <f t="shared" si="3"/>
        <v>11</v>
      </c>
      <c r="Z14" s="67">
        <f t="shared" si="3"/>
        <v>6.8</v>
      </c>
      <c r="AA14" s="67">
        <f t="shared" si="3"/>
        <v>3.4</v>
      </c>
      <c r="AB14" s="148">
        <f t="shared" si="3"/>
        <v>4.2</v>
      </c>
      <c r="AC14" s="67">
        <f t="shared" si="3"/>
        <v>0.8</v>
      </c>
      <c r="AD14" s="68">
        <f t="shared" si="3"/>
        <v>17.8</v>
      </c>
      <c r="AE14" s="69">
        <f t="shared" si="3"/>
        <v>0.8</v>
      </c>
    </row>
    <row r="15" spans="1:31" x14ac:dyDescent="0.2">
      <c r="A15" s="270" t="str">
        <f>A5</f>
        <v>男性（n = 89 ）　</v>
      </c>
      <c r="B15" s="101">
        <f>B5</f>
        <v>89</v>
      </c>
      <c r="C15" s="117">
        <v>67</v>
      </c>
      <c r="D15" s="118">
        <v>54</v>
      </c>
      <c r="E15" s="118">
        <v>29</v>
      </c>
      <c r="F15" s="118">
        <v>25</v>
      </c>
      <c r="G15" s="118">
        <v>18</v>
      </c>
      <c r="H15" s="118">
        <v>8</v>
      </c>
      <c r="I15" s="118">
        <v>9</v>
      </c>
      <c r="J15" s="118">
        <v>11</v>
      </c>
      <c r="K15" s="118">
        <v>6</v>
      </c>
      <c r="L15" s="118">
        <v>4</v>
      </c>
      <c r="M15" s="118">
        <v>3</v>
      </c>
      <c r="N15" s="118">
        <v>21</v>
      </c>
      <c r="O15" s="128">
        <v>2</v>
      </c>
      <c r="P15" s="119">
        <v>1</v>
      </c>
    </row>
    <row r="16" spans="1:31" x14ac:dyDescent="0.2">
      <c r="A16" s="271"/>
      <c r="B16" s="102">
        <f>B6</f>
        <v>100</v>
      </c>
      <c r="C16" s="113">
        <v>75.3</v>
      </c>
      <c r="D16" s="114">
        <v>60.7</v>
      </c>
      <c r="E16" s="114">
        <v>32.6</v>
      </c>
      <c r="F16" s="114">
        <v>28.1</v>
      </c>
      <c r="G16" s="114">
        <v>20.2</v>
      </c>
      <c r="H16" s="114">
        <v>9</v>
      </c>
      <c r="I16" s="114">
        <v>10.1</v>
      </c>
      <c r="J16" s="114">
        <v>12.4</v>
      </c>
      <c r="K16" s="114">
        <v>6.7</v>
      </c>
      <c r="L16" s="114">
        <v>4.5</v>
      </c>
      <c r="M16" s="114">
        <v>3.4</v>
      </c>
      <c r="N16" s="114">
        <v>23.6</v>
      </c>
      <c r="O16" s="115">
        <v>2.2000000000000002</v>
      </c>
      <c r="P16" s="116">
        <v>1.1000000000000001</v>
      </c>
    </row>
    <row r="17" spans="1:18" x14ac:dyDescent="0.2">
      <c r="A17" s="270" t="str">
        <f>A7</f>
        <v>女性（n = 118 ）　</v>
      </c>
      <c r="B17" s="101">
        <f>B7</f>
        <v>118</v>
      </c>
      <c r="C17" s="117">
        <v>87</v>
      </c>
      <c r="D17" s="118">
        <v>78</v>
      </c>
      <c r="E17" s="118">
        <v>39</v>
      </c>
      <c r="F17" s="118">
        <v>38</v>
      </c>
      <c r="G17" s="118">
        <v>35</v>
      </c>
      <c r="H17" s="118">
        <v>14</v>
      </c>
      <c r="I17" s="118">
        <v>13</v>
      </c>
      <c r="J17" s="118">
        <v>8</v>
      </c>
      <c r="K17" s="118">
        <v>4</v>
      </c>
      <c r="L17" s="118">
        <v>5</v>
      </c>
      <c r="M17" s="118">
        <v>1</v>
      </c>
      <c r="N17" s="118">
        <v>21</v>
      </c>
      <c r="O17" s="128">
        <v>1</v>
      </c>
      <c r="P17" s="119">
        <v>2</v>
      </c>
    </row>
    <row r="18" spans="1:18" x14ac:dyDescent="0.2">
      <c r="A18" s="271"/>
      <c r="B18" s="102">
        <f>B8</f>
        <v>100</v>
      </c>
      <c r="C18" s="113">
        <v>73.7</v>
      </c>
      <c r="D18" s="114">
        <v>66.099999999999994</v>
      </c>
      <c r="E18" s="114">
        <v>33.1</v>
      </c>
      <c r="F18" s="114">
        <v>32.200000000000003</v>
      </c>
      <c r="G18" s="114">
        <v>29.7</v>
      </c>
      <c r="H18" s="114">
        <v>11.9</v>
      </c>
      <c r="I18" s="114">
        <v>11</v>
      </c>
      <c r="J18" s="114">
        <v>6.8</v>
      </c>
      <c r="K18" s="114">
        <v>3.4</v>
      </c>
      <c r="L18" s="114">
        <v>4.2</v>
      </c>
      <c r="M18" s="114">
        <v>0.8</v>
      </c>
      <c r="N18" s="114">
        <v>17.8</v>
      </c>
      <c r="O18" s="115">
        <v>0.8</v>
      </c>
      <c r="P18" s="116">
        <v>1.7</v>
      </c>
    </row>
    <row r="20" spans="1:18" x14ac:dyDescent="0.2">
      <c r="A20" s="3" t="s">
        <v>169</v>
      </c>
      <c r="B20" s="1" t="str">
        <f>B1</f>
        <v>住んでいる地域が住みにくいと感じる点</v>
      </c>
      <c r="C20" s="7"/>
      <c r="D20" s="8"/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  <c r="O20" s="7"/>
      <c r="P20" s="7"/>
    </row>
    <row r="21" spans="1:18" ht="86.4" x14ac:dyDescent="0.2">
      <c r="A21" s="10" t="s">
        <v>59</v>
      </c>
      <c r="B21" s="47" t="str">
        <f>B2</f>
        <v>調査数</v>
      </c>
      <c r="C21" s="48" t="str">
        <f t="shared" ref="C21:M21" si="4">C2</f>
        <v>自然が豊かでない</v>
      </c>
      <c r="D21" s="49" t="str">
        <f t="shared" si="4"/>
        <v>町並みなどの景観がよくない</v>
      </c>
      <c r="E21" s="49" t="str">
        <f t="shared" si="4"/>
        <v>　　　ウォーキングなど気軽に
体を動かせる場が近くにない</v>
      </c>
      <c r="F21" s="49" t="str">
        <f t="shared" si="4"/>
        <v>食事、買い物が不便である</v>
      </c>
      <c r="G21" s="49" t="str">
        <f t="shared" si="4"/>
        <v>交通の便がよくない</v>
      </c>
      <c r="H21" s="49" t="str">
        <f t="shared" si="4"/>
        <v>働く場が少ない</v>
      </c>
      <c r="I21" s="49" t="str">
        <f t="shared" si="4"/>
        <v>教育、文化、スポーツの施設が充実していない</v>
      </c>
      <c r="J21" s="49" t="str">
        <f t="shared" si="4"/>
        <v>医療、福祉サービスが充実していない</v>
      </c>
      <c r="K21" s="49" t="str">
        <f t="shared" si="4"/>
        <v>住民相互の交流がない</v>
      </c>
      <c r="L21" s="49" t="str">
        <f t="shared" si="4"/>
        <v>治安が悪い</v>
      </c>
      <c r="M21" s="49" t="str">
        <f t="shared" si="4"/>
        <v>災害が多い</v>
      </c>
      <c r="N21" s="49" t="s">
        <v>100</v>
      </c>
      <c r="O21" s="49" t="s">
        <v>58</v>
      </c>
      <c r="P21" s="51" t="s">
        <v>199</v>
      </c>
      <c r="Q21" s="198" t="s">
        <v>154</v>
      </c>
      <c r="R21" s="182"/>
    </row>
    <row r="22" spans="1:18" x14ac:dyDescent="0.2">
      <c r="A22" s="270" t="str">
        <f>A13</f>
        <v>全体（n = 212 ）　</v>
      </c>
      <c r="B22" s="32">
        <v>212</v>
      </c>
      <c r="C22" s="26">
        <v>4</v>
      </c>
      <c r="D22" s="27">
        <v>10</v>
      </c>
      <c r="E22" s="27">
        <v>22</v>
      </c>
      <c r="F22" s="27">
        <v>135</v>
      </c>
      <c r="G22" s="27">
        <v>159</v>
      </c>
      <c r="H22" s="27">
        <v>65</v>
      </c>
      <c r="I22" s="27">
        <v>54</v>
      </c>
      <c r="J22" s="27">
        <v>69</v>
      </c>
      <c r="K22" s="27">
        <v>22</v>
      </c>
      <c r="L22" s="27">
        <v>20</v>
      </c>
      <c r="M22" s="27">
        <v>10</v>
      </c>
      <c r="N22" s="27">
        <v>42</v>
      </c>
      <c r="O22" s="27">
        <v>3</v>
      </c>
      <c r="P22" s="28">
        <v>3</v>
      </c>
      <c r="Q22" s="92">
        <f>SUM($C22:P22)</f>
        <v>618</v>
      </c>
      <c r="R22" s="154"/>
    </row>
    <row r="23" spans="1:18" x14ac:dyDescent="0.2">
      <c r="A23" s="271"/>
      <c r="B23" s="33">
        <v>100</v>
      </c>
      <c r="C23" s="18">
        <v>1.9</v>
      </c>
      <c r="D23" s="185">
        <v>4.7</v>
      </c>
      <c r="E23" s="185">
        <v>10.4</v>
      </c>
      <c r="F23" s="185">
        <v>63.7</v>
      </c>
      <c r="G23" s="185">
        <v>75</v>
      </c>
      <c r="H23" s="185">
        <v>30.7</v>
      </c>
      <c r="I23" s="185">
        <v>25.5</v>
      </c>
      <c r="J23" s="185">
        <v>32.5</v>
      </c>
      <c r="K23" s="185">
        <v>10.4</v>
      </c>
      <c r="L23" s="185">
        <v>9.4</v>
      </c>
      <c r="M23" s="185">
        <v>4.7</v>
      </c>
      <c r="N23" s="185">
        <v>19.8</v>
      </c>
      <c r="O23" s="185">
        <v>1.4</v>
      </c>
      <c r="P23" s="186">
        <v>1.4</v>
      </c>
      <c r="Q23" s="179"/>
    </row>
    <row r="24" spans="1:18" ht="13.5" customHeight="1" x14ac:dyDescent="0.2">
      <c r="A24" s="274" t="str">
        <f>"18～19歳（n = "&amp;TEXT(B24,"#,###")&amp;" ）　"</f>
        <v>18～19歳（n = 1 ）　</v>
      </c>
      <c r="B24" s="32">
        <v>1</v>
      </c>
      <c r="C24" s="29">
        <v>0</v>
      </c>
      <c r="D24" s="30">
        <v>0</v>
      </c>
      <c r="E24" s="30">
        <v>0</v>
      </c>
      <c r="F24" s="30">
        <v>0</v>
      </c>
      <c r="G24" s="30">
        <v>1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1">
        <v>0</v>
      </c>
      <c r="Q24" s="92">
        <f>SUM($C24:P24)</f>
        <v>1</v>
      </c>
      <c r="R24" t="str">
        <f>" 18～19歳（N = "&amp;TEXT(Q24,"#,###")&amp;" : n = "&amp;TEXT($B$24,"#,###")&amp;"）"</f>
        <v xml:space="preserve"> 18～19歳（N = 1 : n = 1）</v>
      </c>
    </row>
    <row r="25" spans="1:18" x14ac:dyDescent="0.2">
      <c r="A25" s="275"/>
      <c r="B25" s="18">
        <v>100</v>
      </c>
      <c r="C25" s="18">
        <v>0</v>
      </c>
      <c r="D25" s="185">
        <v>0</v>
      </c>
      <c r="E25" s="185">
        <v>0</v>
      </c>
      <c r="F25" s="185">
        <v>0</v>
      </c>
      <c r="G25" s="185">
        <v>100</v>
      </c>
      <c r="H25" s="185">
        <v>0</v>
      </c>
      <c r="I25" s="185">
        <v>0</v>
      </c>
      <c r="J25" s="185">
        <v>0</v>
      </c>
      <c r="K25" s="185">
        <v>0</v>
      </c>
      <c r="L25" s="185">
        <v>0</v>
      </c>
      <c r="M25" s="185">
        <v>0</v>
      </c>
      <c r="N25" s="185">
        <v>0</v>
      </c>
      <c r="O25" s="185">
        <v>0</v>
      </c>
      <c r="P25" s="186">
        <v>0</v>
      </c>
      <c r="Q25" s="179"/>
    </row>
    <row r="26" spans="1:18" ht="13.5" customHeight="1" x14ac:dyDescent="0.2">
      <c r="A26" s="274" t="str">
        <f>"20～29歳（n = "&amp;TEXT(B26,"#,###")&amp;" ）　"</f>
        <v>20～29歳（n = 14 ）　</v>
      </c>
      <c r="B26" s="32">
        <v>14</v>
      </c>
      <c r="C26" s="29">
        <v>0</v>
      </c>
      <c r="D26" s="30">
        <v>1</v>
      </c>
      <c r="E26" s="30">
        <v>1</v>
      </c>
      <c r="F26" s="30">
        <v>8</v>
      </c>
      <c r="G26" s="30">
        <v>13</v>
      </c>
      <c r="H26" s="30">
        <v>5</v>
      </c>
      <c r="I26" s="30">
        <v>4</v>
      </c>
      <c r="J26" s="30">
        <v>2</v>
      </c>
      <c r="K26" s="30">
        <v>0</v>
      </c>
      <c r="L26" s="30">
        <v>0</v>
      </c>
      <c r="M26" s="30">
        <v>2</v>
      </c>
      <c r="N26" s="30">
        <v>4</v>
      </c>
      <c r="O26" s="30">
        <v>0</v>
      </c>
      <c r="P26" s="28">
        <v>0</v>
      </c>
      <c r="Q26" s="92">
        <f>SUM($C26:P26)</f>
        <v>40</v>
      </c>
      <c r="R26" t="str">
        <f>" 20～29歳（N = "&amp;TEXT(Q26,"#,###")&amp;" : n = "&amp;TEXT($B$26,"#,###")&amp;"）"</f>
        <v xml:space="preserve"> 20～29歳（N = 40 : n = 14）</v>
      </c>
    </row>
    <row r="27" spans="1:18" x14ac:dyDescent="0.2">
      <c r="A27" s="275"/>
      <c r="B27" s="18">
        <v>100</v>
      </c>
      <c r="C27" s="18">
        <v>0</v>
      </c>
      <c r="D27" s="185">
        <v>7.1</v>
      </c>
      <c r="E27" s="185">
        <v>7.1</v>
      </c>
      <c r="F27" s="185">
        <v>57.1</v>
      </c>
      <c r="G27" s="185">
        <v>92.9</v>
      </c>
      <c r="H27" s="185">
        <v>35.700000000000003</v>
      </c>
      <c r="I27" s="185">
        <v>28.6</v>
      </c>
      <c r="J27" s="185">
        <v>14.3</v>
      </c>
      <c r="K27" s="185">
        <v>0</v>
      </c>
      <c r="L27" s="185">
        <v>0</v>
      </c>
      <c r="M27" s="185">
        <v>14.3</v>
      </c>
      <c r="N27" s="185">
        <v>28.6</v>
      </c>
      <c r="O27" s="185">
        <v>0</v>
      </c>
      <c r="P27" s="186">
        <v>0</v>
      </c>
      <c r="Q27" s="179"/>
    </row>
    <row r="28" spans="1:18" ht="13.5" customHeight="1" x14ac:dyDescent="0.2">
      <c r="A28" s="274" t="str">
        <f>"30～39歳（n = "&amp;TEXT(B28,"#,###")&amp;" ）　"</f>
        <v>30～39歳（n = 23 ）　</v>
      </c>
      <c r="B28" s="32">
        <v>23</v>
      </c>
      <c r="C28" s="29">
        <v>0</v>
      </c>
      <c r="D28" s="30">
        <v>0</v>
      </c>
      <c r="E28" s="30">
        <v>4</v>
      </c>
      <c r="F28" s="30">
        <v>13</v>
      </c>
      <c r="G28" s="30">
        <v>14</v>
      </c>
      <c r="H28" s="30">
        <v>8</v>
      </c>
      <c r="I28" s="30">
        <v>11</v>
      </c>
      <c r="J28" s="30">
        <v>9</v>
      </c>
      <c r="K28" s="30">
        <v>1</v>
      </c>
      <c r="L28" s="30">
        <v>3</v>
      </c>
      <c r="M28" s="30">
        <v>1</v>
      </c>
      <c r="N28" s="30">
        <v>5</v>
      </c>
      <c r="O28" s="30">
        <v>0</v>
      </c>
      <c r="P28" s="28">
        <v>0</v>
      </c>
      <c r="Q28" s="92">
        <f>SUM($C28:P28)</f>
        <v>69</v>
      </c>
      <c r="R28" t="str">
        <f>" 30～39歳（N = "&amp;TEXT(Q28,"#,###")&amp;" : n = "&amp;TEXT($B$28,"#,###")&amp;"）"</f>
        <v xml:space="preserve"> 30～39歳（N = 69 : n = 23）</v>
      </c>
    </row>
    <row r="29" spans="1:18" x14ac:dyDescent="0.2">
      <c r="A29" s="275"/>
      <c r="B29" s="18">
        <v>100</v>
      </c>
      <c r="C29" s="18">
        <v>0</v>
      </c>
      <c r="D29" s="185">
        <v>0</v>
      </c>
      <c r="E29" s="185">
        <v>17.399999999999999</v>
      </c>
      <c r="F29" s="185">
        <v>56.5</v>
      </c>
      <c r="G29" s="185">
        <v>60.9</v>
      </c>
      <c r="H29" s="185">
        <v>34.799999999999997</v>
      </c>
      <c r="I29" s="185">
        <v>47.8</v>
      </c>
      <c r="J29" s="185">
        <v>39.1</v>
      </c>
      <c r="K29" s="185">
        <v>4.3</v>
      </c>
      <c r="L29" s="185">
        <v>13</v>
      </c>
      <c r="M29" s="185">
        <v>4.3</v>
      </c>
      <c r="N29" s="185">
        <v>21.7</v>
      </c>
      <c r="O29" s="185">
        <v>0</v>
      </c>
      <c r="P29" s="186">
        <v>0</v>
      </c>
      <c r="Q29" s="179"/>
    </row>
    <row r="30" spans="1:18" ht="13.5" customHeight="1" x14ac:dyDescent="0.2">
      <c r="A30" s="274" t="str">
        <f>"40～49歳（n = "&amp;TEXT(B30,"#,###")&amp;" ）　"</f>
        <v>40～49歳（n = 22 ）　</v>
      </c>
      <c r="B30" s="32">
        <v>22</v>
      </c>
      <c r="C30" s="29">
        <v>1</v>
      </c>
      <c r="D30" s="30">
        <v>1</v>
      </c>
      <c r="E30" s="30">
        <v>4</v>
      </c>
      <c r="F30" s="30">
        <v>13</v>
      </c>
      <c r="G30" s="30">
        <v>20</v>
      </c>
      <c r="H30" s="30">
        <v>9</v>
      </c>
      <c r="I30" s="30">
        <v>10</v>
      </c>
      <c r="J30" s="30">
        <v>7</v>
      </c>
      <c r="K30" s="30">
        <v>2</v>
      </c>
      <c r="L30" s="30">
        <v>2</v>
      </c>
      <c r="M30" s="30">
        <v>2</v>
      </c>
      <c r="N30" s="30">
        <v>5</v>
      </c>
      <c r="O30" s="30">
        <v>0</v>
      </c>
      <c r="P30" s="28">
        <v>0</v>
      </c>
      <c r="Q30" s="92">
        <f>SUM($C30:P30)</f>
        <v>76</v>
      </c>
      <c r="R30" t="str">
        <f>" 40～49歳（N = "&amp;TEXT(Q30,"#,###")&amp;" : n = "&amp;TEXT($B$30,"#,###")&amp;"）"</f>
        <v xml:space="preserve"> 40～49歳（N = 76 : n = 22）</v>
      </c>
    </row>
    <row r="31" spans="1:18" x14ac:dyDescent="0.2">
      <c r="A31" s="275"/>
      <c r="B31" s="18">
        <v>100</v>
      </c>
      <c r="C31" s="18">
        <v>4.5</v>
      </c>
      <c r="D31" s="185">
        <v>4.5</v>
      </c>
      <c r="E31" s="185">
        <v>18.2</v>
      </c>
      <c r="F31" s="185">
        <v>59.1</v>
      </c>
      <c r="G31" s="185">
        <v>90.9</v>
      </c>
      <c r="H31" s="185">
        <v>40.9</v>
      </c>
      <c r="I31" s="185">
        <v>45.5</v>
      </c>
      <c r="J31" s="185">
        <v>31.8</v>
      </c>
      <c r="K31" s="185">
        <v>9.1</v>
      </c>
      <c r="L31" s="185">
        <v>9.1</v>
      </c>
      <c r="M31" s="185">
        <v>9.1</v>
      </c>
      <c r="N31" s="185">
        <v>22.7</v>
      </c>
      <c r="O31" s="185">
        <v>0</v>
      </c>
      <c r="P31" s="186">
        <v>0</v>
      </c>
      <c r="Q31" s="179"/>
    </row>
    <row r="32" spans="1:18" ht="13.5" customHeight="1" x14ac:dyDescent="0.2">
      <c r="A32" s="274" t="str">
        <f>"50～59歳（n = "&amp;TEXT(B32,"#,###")&amp;" ）　"</f>
        <v>50～59歳（n = 49 ）　</v>
      </c>
      <c r="B32" s="32">
        <v>49</v>
      </c>
      <c r="C32" s="29">
        <v>0</v>
      </c>
      <c r="D32" s="30">
        <v>5</v>
      </c>
      <c r="E32" s="30">
        <v>3</v>
      </c>
      <c r="F32" s="30">
        <v>27</v>
      </c>
      <c r="G32" s="30">
        <v>32</v>
      </c>
      <c r="H32" s="30">
        <v>25</v>
      </c>
      <c r="I32" s="30">
        <v>10</v>
      </c>
      <c r="J32" s="30">
        <v>15</v>
      </c>
      <c r="K32" s="30">
        <v>4</v>
      </c>
      <c r="L32" s="30">
        <v>5</v>
      </c>
      <c r="M32" s="30">
        <v>1</v>
      </c>
      <c r="N32" s="30">
        <v>14</v>
      </c>
      <c r="O32" s="30">
        <v>0</v>
      </c>
      <c r="P32" s="28">
        <v>1</v>
      </c>
      <c r="Q32" s="92">
        <f>SUM($C32:P32)</f>
        <v>142</v>
      </c>
      <c r="R32" t="str">
        <f>" 50～59歳（N = "&amp;TEXT(Q32,"#,###")&amp;" : n = "&amp;TEXT($B$32,"#,###")&amp;"）"</f>
        <v xml:space="preserve"> 50～59歳（N = 142 : n = 49）</v>
      </c>
    </row>
    <row r="33" spans="1:31" x14ac:dyDescent="0.2">
      <c r="A33" s="275"/>
      <c r="B33" s="18">
        <v>100</v>
      </c>
      <c r="C33" s="18">
        <v>0</v>
      </c>
      <c r="D33" s="185">
        <v>10.199999999999999</v>
      </c>
      <c r="E33" s="185">
        <v>6.1</v>
      </c>
      <c r="F33" s="185">
        <v>55.1</v>
      </c>
      <c r="G33" s="185">
        <v>65.3</v>
      </c>
      <c r="H33" s="185">
        <v>51</v>
      </c>
      <c r="I33" s="185">
        <v>20.399999999999999</v>
      </c>
      <c r="J33" s="185">
        <v>30.6</v>
      </c>
      <c r="K33" s="185">
        <v>8.1999999999999993</v>
      </c>
      <c r="L33" s="185">
        <v>10.199999999999999</v>
      </c>
      <c r="M33" s="185">
        <v>2</v>
      </c>
      <c r="N33" s="185">
        <v>28.6</v>
      </c>
      <c r="O33" s="185">
        <v>0</v>
      </c>
      <c r="P33" s="186">
        <v>2</v>
      </c>
      <c r="Q33" s="179"/>
    </row>
    <row r="34" spans="1:31" ht="13.5" customHeight="1" x14ac:dyDescent="0.2">
      <c r="A34" s="274" t="str">
        <f>"60～69歳（n = "&amp;TEXT(B34,"#,###")&amp;" ）　"</f>
        <v>60～69歳（n = 31 ）　</v>
      </c>
      <c r="B34" s="32">
        <v>31</v>
      </c>
      <c r="C34" s="29">
        <v>0</v>
      </c>
      <c r="D34" s="30">
        <v>1</v>
      </c>
      <c r="E34" s="30">
        <v>4</v>
      </c>
      <c r="F34" s="30">
        <v>23</v>
      </c>
      <c r="G34" s="30">
        <v>25</v>
      </c>
      <c r="H34" s="30">
        <v>7</v>
      </c>
      <c r="I34" s="30">
        <v>6</v>
      </c>
      <c r="J34" s="30">
        <v>13</v>
      </c>
      <c r="K34" s="30">
        <v>4</v>
      </c>
      <c r="L34" s="30">
        <v>3</v>
      </c>
      <c r="M34" s="30">
        <v>2</v>
      </c>
      <c r="N34" s="30">
        <v>6</v>
      </c>
      <c r="O34" s="30">
        <v>0</v>
      </c>
      <c r="P34" s="28">
        <v>0</v>
      </c>
      <c r="Q34" s="92">
        <f>SUM($C34:P34)</f>
        <v>94</v>
      </c>
      <c r="R34" t="str">
        <f>" 60～69歳（N = "&amp;TEXT(Q34,"#,###")&amp;" : n = "&amp;TEXT($B$34,"#,###")&amp;"）"</f>
        <v xml:space="preserve"> 60～69歳（N = 94 : n = 31）</v>
      </c>
    </row>
    <row r="35" spans="1:31" x14ac:dyDescent="0.2">
      <c r="A35" s="275"/>
      <c r="B35" s="18">
        <v>100</v>
      </c>
      <c r="C35" s="18">
        <v>0</v>
      </c>
      <c r="D35" s="185">
        <v>3.2</v>
      </c>
      <c r="E35" s="185">
        <v>12.9</v>
      </c>
      <c r="F35" s="185">
        <v>74.2</v>
      </c>
      <c r="G35" s="185">
        <v>80.599999999999994</v>
      </c>
      <c r="H35" s="185">
        <v>22.6</v>
      </c>
      <c r="I35" s="185">
        <v>19.399999999999999</v>
      </c>
      <c r="J35" s="185">
        <v>41.9</v>
      </c>
      <c r="K35" s="185">
        <v>12.9</v>
      </c>
      <c r="L35" s="185">
        <v>9.6999999999999993</v>
      </c>
      <c r="M35" s="185">
        <v>6.5</v>
      </c>
      <c r="N35" s="185">
        <v>19.399999999999999</v>
      </c>
      <c r="O35" s="185">
        <v>0</v>
      </c>
      <c r="P35" s="186">
        <v>0</v>
      </c>
      <c r="Q35" s="179"/>
    </row>
    <row r="36" spans="1:31" ht="13.5" customHeight="1" x14ac:dyDescent="0.2">
      <c r="A36" s="274" t="str">
        <f>"70歳以上（n = "&amp;TEXT(B36,"#,###")&amp;" ）　"</f>
        <v>70歳以上（n = 69 ）　</v>
      </c>
      <c r="B36" s="32">
        <v>69</v>
      </c>
      <c r="C36" s="29">
        <v>3</v>
      </c>
      <c r="D36" s="30">
        <v>2</v>
      </c>
      <c r="E36" s="30">
        <v>6</v>
      </c>
      <c r="F36" s="30">
        <v>48</v>
      </c>
      <c r="G36" s="30">
        <v>51</v>
      </c>
      <c r="H36" s="30">
        <v>9</v>
      </c>
      <c r="I36" s="30">
        <v>13</v>
      </c>
      <c r="J36" s="30">
        <v>22</v>
      </c>
      <c r="K36" s="30">
        <v>11</v>
      </c>
      <c r="L36" s="30">
        <v>6</v>
      </c>
      <c r="M36" s="30">
        <v>1</v>
      </c>
      <c r="N36" s="30">
        <v>8</v>
      </c>
      <c r="O36" s="30">
        <v>3</v>
      </c>
      <c r="P36" s="28">
        <v>2</v>
      </c>
      <c r="Q36" s="92">
        <f>SUM($C36:P36)</f>
        <v>185</v>
      </c>
      <c r="R36" t="str">
        <f>" 70歳以上（N = "&amp;TEXT(Q36,"#,###")&amp;" : n = "&amp;TEXT($B$36,"#,###")&amp;"）"</f>
        <v xml:space="preserve"> 70歳以上（N = 185 : n = 69）</v>
      </c>
    </row>
    <row r="37" spans="1:31" x14ac:dyDescent="0.2">
      <c r="A37" s="275"/>
      <c r="B37" s="18">
        <v>100</v>
      </c>
      <c r="C37" s="18">
        <v>4.3</v>
      </c>
      <c r="D37" s="185">
        <v>2.9</v>
      </c>
      <c r="E37" s="185">
        <v>8.6999999999999993</v>
      </c>
      <c r="F37" s="185">
        <v>69.599999999999994</v>
      </c>
      <c r="G37" s="185">
        <v>73.900000000000006</v>
      </c>
      <c r="H37" s="185">
        <v>13</v>
      </c>
      <c r="I37" s="185">
        <v>18.8</v>
      </c>
      <c r="J37" s="185">
        <v>31.9</v>
      </c>
      <c r="K37" s="185">
        <v>15.9</v>
      </c>
      <c r="L37" s="185">
        <v>8.6999999999999993</v>
      </c>
      <c r="M37" s="185">
        <v>1.4</v>
      </c>
      <c r="N37" s="185">
        <v>11.6</v>
      </c>
      <c r="O37" s="185">
        <v>4.3</v>
      </c>
      <c r="P37" s="186">
        <v>2.9</v>
      </c>
      <c r="Q37" s="179"/>
    </row>
    <row r="38" spans="1:31" s="171" customFormat="1" x14ac:dyDescent="0.2">
      <c r="A38" s="172"/>
      <c r="B38" s="170"/>
      <c r="C38" s="160">
        <f>_xlfn.RANK.EQ(C23,$C$23:$M$23,0)</f>
        <v>11</v>
      </c>
      <c r="D38" s="160">
        <f t="shared" ref="D38:M38" si="5">_xlfn.RANK.EQ(D23,$C$23:$M$23,0)</f>
        <v>9</v>
      </c>
      <c r="E38" s="160">
        <f t="shared" si="5"/>
        <v>6</v>
      </c>
      <c r="F38" s="160">
        <f t="shared" si="5"/>
        <v>2</v>
      </c>
      <c r="G38" s="160">
        <f t="shared" si="5"/>
        <v>1</v>
      </c>
      <c r="H38" s="160">
        <f t="shared" si="5"/>
        <v>4</v>
      </c>
      <c r="I38" s="160">
        <f t="shared" si="5"/>
        <v>5</v>
      </c>
      <c r="J38" s="160">
        <f t="shared" si="5"/>
        <v>3</v>
      </c>
      <c r="K38" s="160">
        <f t="shared" si="5"/>
        <v>6</v>
      </c>
      <c r="L38" s="160">
        <f t="shared" si="5"/>
        <v>8</v>
      </c>
      <c r="M38" s="160">
        <f t="shared" si="5"/>
        <v>9</v>
      </c>
      <c r="N38" s="25">
        <v>12</v>
      </c>
      <c r="O38" s="25">
        <v>13</v>
      </c>
      <c r="P38" s="25">
        <v>14</v>
      </c>
    </row>
    <row r="39" spans="1:31" x14ac:dyDescent="0.2">
      <c r="A39" s="24" t="s">
        <v>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31" ht="12.75" customHeight="1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P40" s="25">
        <v>14</v>
      </c>
      <c r="R40" s="38"/>
      <c r="S40" s="25">
        <v>1</v>
      </c>
      <c r="T40" s="25">
        <v>2</v>
      </c>
      <c r="U40" s="25">
        <v>3</v>
      </c>
      <c r="V40" s="25">
        <v>4</v>
      </c>
      <c r="W40" s="25">
        <v>5</v>
      </c>
      <c r="X40" s="25">
        <v>6</v>
      </c>
      <c r="Y40" s="25">
        <v>7</v>
      </c>
      <c r="Z40" s="25">
        <v>8</v>
      </c>
      <c r="AA40" s="25">
        <v>9</v>
      </c>
      <c r="AB40" s="25">
        <v>10</v>
      </c>
      <c r="AC40" s="25">
        <v>11</v>
      </c>
      <c r="AD40" s="25">
        <v>12</v>
      </c>
      <c r="AE40" s="25">
        <v>13</v>
      </c>
    </row>
    <row r="41" spans="1:31" ht="67.5" customHeight="1" x14ac:dyDescent="0.2">
      <c r="A41" s="10" t="str">
        <f>A21</f>
        <v>【年代別】</v>
      </c>
      <c r="B41" s="47" t="str">
        <f>B12</f>
        <v>調査数</v>
      </c>
      <c r="C41" s="48" t="s">
        <v>215</v>
      </c>
      <c r="D41" s="93" t="s">
        <v>216</v>
      </c>
      <c r="E41" s="49" t="s">
        <v>217</v>
      </c>
      <c r="F41" s="49" t="s">
        <v>218</v>
      </c>
      <c r="G41" s="49" t="s">
        <v>219</v>
      </c>
      <c r="H41" s="49" t="s">
        <v>220</v>
      </c>
      <c r="I41" s="49" t="s">
        <v>221</v>
      </c>
      <c r="J41" s="202" t="s">
        <v>222</v>
      </c>
      <c r="K41" s="203" t="s">
        <v>223</v>
      </c>
      <c r="L41" s="203" t="s">
        <v>224</v>
      </c>
      <c r="M41" s="49" t="s">
        <v>225</v>
      </c>
      <c r="N41" s="49" t="s">
        <v>57</v>
      </c>
      <c r="O41" s="50" t="s">
        <v>75</v>
      </c>
      <c r="P41" s="51" t="s">
        <v>174</v>
      </c>
      <c r="Q41" s="37" t="s">
        <v>32</v>
      </c>
      <c r="R41" s="10" t="str">
        <f>A41</f>
        <v>【年代別】</v>
      </c>
      <c r="S41" s="48" t="str">
        <f t="shared" ref="S41:AE41" si="6">C41</f>
        <v>交通の便がよくない</v>
      </c>
      <c r="T41" s="49" t="str">
        <f t="shared" si="6"/>
        <v>食事、買い物が不便である</v>
      </c>
      <c r="U41" s="49" t="str">
        <f t="shared" si="6"/>
        <v>医療、福祉サービスが充実していない</v>
      </c>
      <c r="V41" s="49" t="str">
        <f t="shared" si="6"/>
        <v>働く場が少ない</v>
      </c>
      <c r="W41" s="49" t="str">
        <f t="shared" si="6"/>
        <v>教育、文化、スポーツの施設が充実していない</v>
      </c>
      <c r="X41" s="49" t="str">
        <f t="shared" si="6"/>
        <v>　　ウォーキングなど気軽に
体を動かせる場が近くにない</v>
      </c>
      <c r="Y41" s="50" t="str">
        <f t="shared" si="6"/>
        <v>住民相互の交流がない</v>
      </c>
      <c r="Z41" s="144" t="str">
        <f t="shared" si="6"/>
        <v>治安が悪い</v>
      </c>
      <c r="AA41" s="49" t="str">
        <f t="shared" si="6"/>
        <v>町並みなどの景観がよくない</v>
      </c>
      <c r="AB41" s="93" t="str">
        <f t="shared" si="6"/>
        <v>災害が多い</v>
      </c>
      <c r="AC41" s="49" t="str">
        <f t="shared" si="6"/>
        <v>自然が豊かでない</v>
      </c>
      <c r="AD41" s="50" t="str">
        <f t="shared" si="6"/>
        <v>その他</v>
      </c>
      <c r="AE41" s="51" t="str">
        <f t="shared" si="6"/>
        <v>特にない</v>
      </c>
    </row>
    <row r="42" spans="1:31" ht="12.75" customHeight="1" x14ac:dyDescent="0.2">
      <c r="A42" s="270" t="str">
        <f>A22</f>
        <v>全体（n = 212 ）　</v>
      </c>
      <c r="B42" s="101">
        <f t="shared" ref="B42:B57" si="7">B22</f>
        <v>212</v>
      </c>
      <c r="C42" s="109">
        <v>159</v>
      </c>
      <c r="D42" s="110">
        <v>135</v>
      </c>
      <c r="E42" s="110">
        <v>69</v>
      </c>
      <c r="F42" s="110">
        <v>65</v>
      </c>
      <c r="G42" s="110">
        <v>54</v>
      </c>
      <c r="H42" s="110">
        <v>22</v>
      </c>
      <c r="I42" s="110">
        <v>22</v>
      </c>
      <c r="J42" s="110">
        <v>20</v>
      </c>
      <c r="K42" s="110">
        <v>10</v>
      </c>
      <c r="L42" s="110">
        <v>10</v>
      </c>
      <c r="M42" s="110">
        <v>4</v>
      </c>
      <c r="N42" s="110">
        <v>42</v>
      </c>
      <c r="O42" s="110">
        <v>3</v>
      </c>
      <c r="P42" s="112">
        <v>3</v>
      </c>
      <c r="Q42" s="154"/>
      <c r="R42" s="83" t="str">
        <f>A44</f>
        <v>18～19歳（n = 1 ）　</v>
      </c>
      <c r="S42" s="76">
        <f>C45</f>
        <v>100</v>
      </c>
      <c r="T42" s="77">
        <f t="shared" ref="T42:AE42" si="8">D45</f>
        <v>0</v>
      </c>
      <c r="U42" s="77">
        <f t="shared" si="8"/>
        <v>0</v>
      </c>
      <c r="V42" s="77">
        <f t="shared" si="8"/>
        <v>0</v>
      </c>
      <c r="W42" s="77">
        <f t="shared" si="8"/>
        <v>0</v>
      </c>
      <c r="X42" s="77">
        <f t="shared" si="8"/>
        <v>0</v>
      </c>
      <c r="Y42" s="78">
        <f t="shared" si="8"/>
        <v>0</v>
      </c>
      <c r="Z42" s="150">
        <f t="shared" si="8"/>
        <v>0</v>
      </c>
      <c r="AA42" s="77">
        <f t="shared" si="8"/>
        <v>0</v>
      </c>
      <c r="AB42" s="146">
        <f t="shared" si="8"/>
        <v>0</v>
      </c>
      <c r="AC42" s="77">
        <f t="shared" si="8"/>
        <v>0</v>
      </c>
      <c r="AD42" s="78">
        <f t="shared" si="8"/>
        <v>0</v>
      </c>
      <c r="AE42" s="79">
        <f t="shared" si="8"/>
        <v>0</v>
      </c>
    </row>
    <row r="43" spans="1:31" ht="12.75" customHeight="1" x14ac:dyDescent="0.2">
      <c r="A43" s="271"/>
      <c r="B43" s="102">
        <f t="shared" si="7"/>
        <v>100</v>
      </c>
      <c r="C43" s="113">
        <v>75</v>
      </c>
      <c r="D43" s="114">
        <v>63.7</v>
      </c>
      <c r="E43" s="114">
        <v>32.5</v>
      </c>
      <c r="F43" s="114">
        <v>30.7</v>
      </c>
      <c r="G43" s="114">
        <v>25.5</v>
      </c>
      <c r="H43" s="114">
        <v>10.4</v>
      </c>
      <c r="I43" s="114">
        <v>10.4</v>
      </c>
      <c r="J43" s="114">
        <v>9.4</v>
      </c>
      <c r="K43" s="114">
        <v>4.7</v>
      </c>
      <c r="L43" s="114">
        <v>4.7</v>
      </c>
      <c r="M43" s="114">
        <v>1.9</v>
      </c>
      <c r="N43" s="114">
        <v>19.8</v>
      </c>
      <c r="O43" s="114">
        <v>1.4</v>
      </c>
      <c r="P43" s="116">
        <v>1.4</v>
      </c>
      <c r="R43" s="83" t="str">
        <f>A46</f>
        <v>20～29歳（n = 14 ）　</v>
      </c>
      <c r="S43" s="76">
        <f>C47</f>
        <v>92.9</v>
      </c>
      <c r="T43" s="77">
        <f t="shared" ref="T43:AE43" si="9">D47</f>
        <v>57.1</v>
      </c>
      <c r="U43" s="77">
        <f t="shared" si="9"/>
        <v>14.3</v>
      </c>
      <c r="V43" s="77">
        <f t="shared" si="9"/>
        <v>35.700000000000003</v>
      </c>
      <c r="W43" s="77">
        <f t="shared" si="9"/>
        <v>28.6</v>
      </c>
      <c r="X43" s="77">
        <f t="shared" si="9"/>
        <v>7.1</v>
      </c>
      <c r="Y43" s="78">
        <f t="shared" si="9"/>
        <v>0</v>
      </c>
      <c r="Z43" s="150">
        <f t="shared" si="9"/>
        <v>0</v>
      </c>
      <c r="AA43" s="77">
        <f t="shared" si="9"/>
        <v>7.1</v>
      </c>
      <c r="AB43" s="146">
        <f t="shared" si="9"/>
        <v>14.3</v>
      </c>
      <c r="AC43" s="77">
        <f t="shared" si="9"/>
        <v>0</v>
      </c>
      <c r="AD43" s="78">
        <f t="shared" si="9"/>
        <v>28.6</v>
      </c>
      <c r="AE43" s="79">
        <f t="shared" si="9"/>
        <v>0</v>
      </c>
    </row>
    <row r="44" spans="1:31" ht="12.75" customHeight="1" x14ac:dyDescent="0.2">
      <c r="A44" s="270" t="str">
        <f>A24</f>
        <v>18～19歳（n = 1 ）　</v>
      </c>
      <c r="B44" s="101">
        <f t="shared" si="7"/>
        <v>1</v>
      </c>
      <c r="C44" s="117">
        <v>1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8">
        <v>0</v>
      </c>
      <c r="K44" s="118">
        <v>0</v>
      </c>
      <c r="L44" s="118">
        <v>0</v>
      </c>
      <c r="M44" s="110">
        <v>0</v>
      </c>
      <c r="N44" s="118">
        <v>0</v>
      </c>
      <c r="O44" s="110">
        <v>0</v>
      </c>
      <c r="P44" s="112">
        <v>0</v>
      </c>
      <c r="R44" s="83" t="str">
        <f>A48</f>
        <v>30～39歳（n = 23 ）　</v>
      </c>
      <c r="S44" s="76">
        <f>C49</f>
        <v>60.9</v>
      </c>
      <c r="T44" s="77">
        <f t="shared" ref="T44:AE44" si="10">D49</f>
        <v>56.5</v>
      </c>
      <c r="U44" s="77">
        <f t="shared" si="10"/>
        <v>39.1</v>
      </c>
      <c r="V44" s="77">
        <f t="shared" si="10"/>
        <v>34.799999999999997</v>
      </c>
      <c r="W44" s="77">
        <f t="shared" si="10"/>
        <v>47.8</v>
      </c>
      <c r="X44" s="77">
        <f t="shared" si="10"/>
        <v>17.399999999999999</v>
      </c>
      <c r="Y44" s="78">
        <f t="shared" si="10"/>
        <v>4.3</v>
      </c>
      <c r="Z44" s="150">
        <f t="shared" si="10"/>
        <v>13</v>
      </c>
      <c r="AA44" s="77">
        <f t="shared" si="10"/>
        <v>0</v>
      </c>
      <c r="AB44" s="146">
        <f t="shared" si="10"/>
        <v>4.3</v>
      </c>
      <c r="AC44" s="77">
        <f t="shared" si="10"/>
        <v>0</v>
      </c>
      <c r="AD44" s="78">
        <f t="shared" si="10"/>
        <v>21.7</v>
      </c>
      <c r="AE44" s="79">
        <f t="shared" si="10"/>
        <v>0</v>
      </c>
    </row>
    <row r="45" spans="1:31" ht="12.75" customHeight="1" x14ac:dyDescent="0.2">
      <c r="A45" s="271"/>
      <c r="B45" s="102">
        <f t="shared" si="7"/>
        <v>100</v>
      </c>
      <c r="C45" s="113">
        <v>100</v>
      </c>
      <c r="D45" s="114">
        <v>0</v>
      </c>
      <c r="E45" s="114">
        <v>0</v>
      </c>
      <c r="F45" s="114">
        <v>0</v>
      </c>
      <c r="G45" s="114">
        <v>0</v>
      </c>
      <c r="H45" s="114">
        <v>0</v>
      </c>
      <c r="I45" s="114">
        <v>0</v>
      </c>
      <c r="J45" s="114">
        <v>0</v>
      </c>
      <c r="K45" s="114">
        <v>0</v>
      </c>
      <c r="L45" s="114">
        <v>0</v>
      </c>
      <c r="M45" s="114">
        <v>0</v>
      </c>
      <c r="N45" s="114">
        <v>0</v>
      </c>
      <c r="O45" s="114">
        <v>0</v>
      </c>
      <c r="P45" s="116">
        <v>0</v>
      </c>
      <c r="R45" s="83" t="str">
        <f>A50</f>
        <v>40～49歳（n = 22 ）　</v>
      </c>
      <c r="S45" s="76">
        <f t="shared" ref="S45:AE45" si="11">C51</f>
        <v>90.9</v>
      </c>
      <c r="T45" s="77">
        <f t="shared" si="11"/>
        <v>59.1</v>
      </c>
      <c r="U45" s="77">
        <f t="shared" si="11"/>
        <v>31.8</v>
      </c>
      <c r="V45" s="77">
        <f t="shared" si="11"/>
        <v>40.9</v>
      </c>
      <c r="W45" s="77">
        <f t="shared" si="11"/>
        <v>45.5</v>
      </c>
      <c r="X45" s="77">
        <f t="shared" si="11"/>
        <v>18.2</v>
      </c>
      <c r="Y45" s="78">
        <f t="shared" si="11"/>
        <v>9.1</v>
      </c>
      <c r="Z45" s="150">
        <f t="shared" si="11"/>
        <v>9.1</v>
      </c>
      <c r="AA45" s="77">
        <f t="shared" si="11"/>
        <v>4.5</v>
      </c>
      <c r="AB45" s="146">
        <f t="shared" si="11"/>
        <v>9.1</v>
      </c>
      <c r="AC45" s="77">
        <f t="shared" si="11"/>
        <v>4.5</v>
      </c>
      <c r="AD45" s="78">
        <f t="shared" si="11"/>
        <v>22.7</v>
      </c>
      <c r="AE45" s="79">
        <f t="shared" si="11"/>
        <v>0</v>
      </c>
    </row>
    <row r="46" spans="1:31" ht="13.5" customHeight="1" x14ac:dyDescent="0.2">
      <c r="A46" s="270" t="str">
        <f>A26</f>
        <v>20～29歳（n = 14 ）　</v>
      </c>
      <c r="B46" s="101">
        <f t="shared" si="7"/>
        <v>14</v>
      </c>
      <c r="C46" s="117">
        <v>13</v>
      </c>
      <c r="D46" s="118">
        <v>8</v>
      </c>
      <c r="E46" s="118">
        <v>2</v>
      </c>
      <c r="F46" s="118">
        <v>5</v>
      </c>
      <c r="G46" s="118">
        <v>4</v>
      </c>
      <c r="H46" s="118">
        <v>1</v>
      </c>
      <c r="I46" s="118">
        <v>0</v>
      </c>
      <c r="J46" s="118">
        <v>0</v>
      </c>
      <c r="K46" s="118">
        <v>1</v>
      </c>
      <c r="L46" s="118">
        <v>2</v>
      </c>
      <c r="M46" s="110">
        <v>0</v>
      </c>
      <c r="N46" s="118">
        <v>4</v>
      </c>
      <c r="O46" s="110">
        <v>0</v>
      </c>
      <c r="P46" s="112">
        <v>0</v>
      </c>
      <c r="R46" s="83" t="str">
        <f>A52</f>
        <v>50～59歳（n = 49 ）　</v>
      </c>
      <c r="S46" s="76">
        <f t="shared" ref="S46:AE46" si="12">C53</f>
        <v>65.3</v>
      </c>
      <c r="T46" s="77">
        <f t="shared" si="12"/>
        <v>55.1</v>
      </c>
      <c r="U46" s="77">
        <f t="shared" si="12"/>
        <v>30.6</v>
      </c>
      <c r="V46" s="77">
        <f t="shared" si="12"/>
        <v>51</v>
      </c>
      <c r="W46" s="77">
        <f t="shared" si="12"/>
        <v>20.399999999999999</v>
      </c>
      <c r="X46" s="77">
        <f t="shared" si="12"/>
        <v>6.1</v>
      </c>
      <c r="Y46" s="78">
        <f t="shared" si="12"/>
        <v>8.1999999999999993</v>
      </c>
      <c r="Z46" s="150">
        <f t="shared" si="12"/>
        <v>10.199999999999999</v>
      </c>
      <c r="AA46" s="77">
        <f t="shared" si="12"/>
        <v>10.199999999999999</v>
      </c>
      <c r="AB46" s="146">
        <f t="shared" si="12"/>
        <v>2</v>
      </c>
      <c r="AC46" s="77">
        <f t="shared" si="12"/>
        <v>0</v>
      </c>
      <c r="AD46" s="78">
        <f t="shared" si="12"/>
        <v>28.6</v>
      </c>
      <c r="AE46" s="79">
        <f t="shared" si="12"/>
        <v>0</v>
      </c>
    </row>
    <row r="47" spans="1:31" ht="13.5" customHeight="1" x14ac:dyDescent="0.2">
      <c r="A47" s="271"/>
      <c r="B47" s="102">
        <f t="shared" si="7"/>
        <v>100</v>
      </c>
      <c r="C47" s="113">
        <v>92.9</v>
      </c>
      <c r="D47" s="114">
        <v>57.1</v>
      </c>
      <c r="E47" s="114">
        <v>14.3</v>
      </c>
      <c r="F47" s="114">
        <v>35.700000000000003</v>
      </c>
      <c r="G47" s="114">
        <v>28.6</v>
      </c>
      <c r="H47" s="114">
        <v>7.1</v>
      </c>
      <c r="I47" s="114">
        <v>0</v>
      </c>
      <c r="J47" s="114">
        <v>0</v>
      </c>
      <c r="K47" s="114">
        <v>7.1</v>
      </c>
      <c r="L47" s="114">
        <v>14.3</v>
      </c>
      <c r="M47" s="114">
        <v>0</v>
      </c>
      <c r="N47" s="114">
        <v>28.6</v>
      </c>
      <c r="O47" s="114">
        <v>0</v>
      </c>
      <c r="P47" s="116">
        <v>0</v>
      </c>
      <c r="R47" s="84" t="str">
        <f>A54</f>
        <v>60～69歳（n = 31 ）　</v>
      </c>
      <c r="S47" s="85">
        <f t="shared" ref="S47:AE47" si="13">C55</f>
        <v>80.599999999999994</v>
      </c>
      <c r="T47" s="86">
        <f t="shared" si="13"/>
        <v>74.2</v>
      </c>
      <c r="U47" s="86">
        <f t="shared" si="13"/>
        <v>41.9</v>
      </c>
      <c r="V47" s="86">
        <f t="shared" si="13"/>
        <v>22.6</v>
      </c>
      <c r="W47" s="86">
        <f t="shared" si="13"/>
        <v>19.399999999999999</v>
      </c>
      <c r="X47" s="86">
        <f t="shared" si="13"/>
        <v>12.9</v>
      </c>
      <c r="Y47" s="98">
        <f t="shared" si="13"/>
        <v>12.9</v>
      </c>
      <c r="Z47" s="151">
        <f t="shared" si="13"/>
        <v>9.6999999999999993</v>
      </c>
      <c r="AA47" s="86">
        <f t="shared" si="13"/>
        <v>3.2</v>
      </c>
      <c r="AB47" s="147">
        <f t="shared" si="13"/>
        <v>6.5</v>
      </c>
      <c r="AC47" s="86">
        <f t="shared" si="13"/>
        <v>0</v>
      </c>
      <c r="AD47" s="98">
        <f t="shared" si="13"/>
        <v>19.399999999999999</v>
      </c>
      <c r="AE47" s="87">
        <f t="shared" si="13"/>
        <v>0</v>
      </c>
    </row>
    <row r="48" spans="1:31" ht="13.5" customHeight="1" x14ac:dyDescent="0.2">
      <c r="A48" s="270" t="str">
        <f>A28</f>
        <v>30～39歳（n = 23 ）　</v>
      </c>
      <c r="B48" s="101">
        <f t="shared" si="7"/>
        <v>23</v>
      </c>
      <c r="C48" s="117">
        <v>14</v>
      </c>
      <c r="D48" s="118">
        <v>13</v>
      </c>
      <c r="E48" s="118">
        <v>9</v>
      </c>
      <c r="F48" s="118">
        <v>8</v>
      </c>
      <c r="G48" s="118">
        <v>11</v>
      </c>
      <c r="H48" s="118">
        <v>4</v>
      </c>
      <c r="I48" s="118">
        <v>1</v>
      </c>
      <c r="J48" s="118">
        <v>3</v>
      </c>
      <c r="K48" s="118">
        <v>0</v>
      </c>
      <c r="L48" s="118">
        <v>1</v>
      </c>
      <c r="M48" s="110">
        <v>0</v>
      </c>
      <c r="N48" s="118">
        <v>5</v>
      </c>
      <c r="O48" s="110">
        <v>0</v>
      </c>
      <c r="P48" s="112">
        <v>0</v>
      </c>
      <c r="R48" s="82" t="str">
        <f>A56</f>
        <v>70歳以上（n = 69 ）　</v>
      </c>
      <c r="S48" s="66">
        <f t="shared" ref="S48:AE48" si="14">C57</f>
        <v>73.900000000000006</v>
      </c>
      <c r="T48" s="67">
        <f t="shared" si="14"/>
        <v>69.599999999999994</v>
      </c>
      <c r="U48" s="67">
        <f t="shared" si="14"/>
        <v>31.9</v>
      </c>
      <c r="V48" s="67">
        <f t="shared" si="14"/>
        <v>13</v>
      </c>
      <c r="W48" s="67">
        <f t="shared" si="14"/>
        <v>18.8</v>
      </c>
      <c r="X48" s="67">
        <f t="shared" si="14"/>
        <v>8.6999999999999993</v>
      </c>
      <c r="Y48" s="68">
        <f t="shared" si="14"/>
        <v>15.9</v>
      </c>
      <c r="Z48" s="152">
        <f t="shared" si="14"/>
        <v>8.6999999999999993</v>
      </c>
      <c r="AA48" s="67">
        <f t="shared" si="14"/>
        <v>2.9</v>
      </c>
      <c r="AB48" s="148">
        <f t="shared" si="14"/>
        <v>1.4</v>
      </c>
      <c r="AC48" s="67">
        <f t="shared" si="14"/>
        <v>4.3</v>
      </c>
      <c r="AD48" s="68">
        <f t="shared" si="14"/>
        <v>11.6</v>
      </c>
      <c r="AE48" s="69">
        <f t="shared" si="14"/>
        <v>4.3</v>
      </c>
    </row>
    <row r="49" spans="1:18" ht="13.5" customHeight="1" x14ac:dyDescent="0.2">
      <c r="A49" s="271"/>
      <c r="B49" s="102">
        <f t="shared" si="7"/>
        <v>100</v>
      </c>
      <c r="C49" s="113">
        <v>60.9</v>
      </c>
      <c r="D49" s="114">
        <v>56.5</v>
      </c>
      <c r="E49" s="114">
        <v>39.1</v>
      </c>
      <c r="F49" s="114">
        <v>34.799999999999997</v>
      </c>
      <c r="G49" s="114">
        <v>47.8</v>
      </c>
      <c r="H49" s="114">
        <v>17.399999999999999</v>
      </c>
      <c r="I49" s="114">
        <v>4.3</v>
      </c>
      <c r="J49" s="114">
        <v>13</v>
      </c>
      <c r="K49" s="114">
        <v>0</v>
      </c>
      <c r="L49" s="114">
        <v>4.3</v>
      </c>
      <c r="M49" s="114">
        <v>0</v>
      </c>
      <c r="N49" s="114">
        <v>21.7</v>
      </c>
      <c r="O49" s="114">
        <v>0</v>
      </c>
      <c r="P49" s="116">
        <v>0</v>
      </c>
    </row>
    <row r="50" spans="1:18" x14ac:dyDescent="0.2">
      <c r="A50" s="270" t="str">
        <f>A30</f>
        <v>40～49歳（n = 22 ）　</v>
      </c>
      <c r="B50" s="101">
        <f t="shared" si="7"/>
        <v>22</v>
      </c>
      <c r="C50" s="117">
        <v>20</v>
      </c>
      <c r="D50" s="118">
        <v>13</v>
      </c>
      <c r="E50" s="118">
        <v>7</v>
      </c>
      <c r="F50" s="118">
        <v>9</v>
      </c>
      <c r="G50" s="118">
        <v>10</v>
      </c>
      <c r="H50" s="118">
        <v>4</v>
      </c>
      <c r="I50" s="118">
        <v>2</v>
      </c>
      <c r="J50" s="118">
        <v>2</v>
      </c>
      <c r="K50" s="118">
        <v>1</v>
      </c>
      <c r="L50" s="118">
        <v>2</v>
      </c>
      <c r="M50" s="110">
        <v>1</v>
      </c>
      <c r="N50" s="118">
        <v>5</v>
      </c>
      <c r="O50" s="110">
        <v>0</v>
      </c>
      <c r="P50" s="112">
        <v>0</v>
      </c>
    </row>
    <row r="51" spans="1:18" x14ac:dyDescent="0.2">
      <c r="A51" s="271"/>
      <c r="B51" s="102">
        <f t="shared" si="7"/>
        <v>100</v>
      </c>
      <c r="C51" s="113">
        <v>90.9</v>
      </c>
      <c r="D51" s="114">
        <v>59.1</v>
      </c>
      <c r="E51" s="114">
        <v>31.8</v>
      </c>
      <c r="F51" s="114">
        <v>40.9</v>
      </c>
      <c r="G51" s="114">
        <v>45.5</v>
      </c>
      <c r="H51" s="114">
        <v>18.2</v>
      </c>
      <c r="I51" s="114">
        <v>9.1</v>
      </c>
      <c r="J51" s="114">
        <v>9.1</v>
      </c>
      <c r="K51" s="114">
        <v>4.5</v>
      </c>
      <c r="L51" s="114">
        <v>9.1</v>
      </c>
      <c r="M51" s="114">
        <v>4.5</v>
      </c>
      <c r="N51" s="114">
        <v>22.7</v>
      </c>
      <c r="O51" s="114">
        <v>0</v>
      </c>
      <c r="P51" s="116">
        <v>0</v>
      </c>
    </row>
    <row r="52" spans="1:18" x14ac:dyDescent="0.2">
      <c r="A52" s="270" t="str">
        <f>A32</f>
        <v>50～59歳（n = 49 ）　</v>
      </c>
      <c r="B52" s="101">
        <f t="shared" si="7"/>
        <v>49</v>
      </c>
      <c r="C52" s="117">
        <v>32</v>
      </c>
      <c r="D52" s="118">
        <v>27</v>
      </c>
      <c r="E52" s="118">
        <v>15</v>
      </c>
      <c r="F52" s="118">
        <v>25</v>
      </c>
      <c r="G52" s="118">
        <v>10</v>
      </c>
      <c r="H52" s="118">
        <v>3</v>
      </c>
      <c r="I52" s="118">
        <v>4</v>
      </c>
      <c r="J52" s="118">
        <v>5</v>
      </c>
      <c r="K52" s="118">
        <v>5</v>
      </c>
      <c r="L52" s="118">
        <v>1</v>
      </c>
      <c r="M52" s="110">
        <v>0</v>
      </c>
      <c r="N52" s="118">
        <v>14</v>
      </c>
      <c r="O52" s="110">
        <v>0</v>
      </c>
      <c r="P52" s="112">
        <v>1</v>
      </c>
    </row>
    <row r="53" spans="1:18" x14ac:dyDescent="0.2">
      <c r="A53" s="271"/>
      <c r="B53" s="102">
        <f t="shared" si="7"/>
        <v>100</v>
      </c>
      <c r="C53" s="113">
        <v>65.3</v>
      </c>
      <c r="D53" s="114">
        <v>55.1</v>
      </c>
      <c r="E53" s="114">
        <v>30.6</v>
      </c>
      <c r="F53" s="114">
        <v>51</v>
      </c>
      <c r="G53" s="114">
        <v>20.399999999999999</v>
      </c>
      <c r="H53" s="114">
        <v>6.1</v>
      </c>
      <c r="I53" s="114">
        <v>8.1999999999999993</v>
      </c>
      <c r="J53" s="114">
        <v>10.199999999999999</v>
      </c>
      <c r="K53" s="114">
        <v>10.199999999999999</v>
      </c>
      <c r="L53" s="114">
        <v>2</v>
      </c>
      <c r="M53" s="114">
        <v>0</v>
      </c>
      <c r="N53" s="114">
        <v>28.6</v>
      </c>
      <c r="O53" s="114">
        <v>0</v>
      </c>
      <c r="P53" s="116">
        <v>2</v>
      </c>
    </row>
    <row r="54" spans="1:18" x14ac:dyDescent="0.2">
      <c r="A54" s="270" t="str">
        <f>A34</f>
        <v>60～69歳（n = 31 ）　</v>
      </c>
      <c r="B54" s="101">
        <f t="shared" si="7"/>
        <v>31</v>
      </c>
      <c r="C54" s="117">
        <v>25</v>
      </c>
      <c r="D54" s="118">
        <v>23</v>
      </c>
      <c r="E54" s="118">
        <v>13</v>
      </c>
      <c r="F54" s="118">
        <v>7</v>
      </c>
      <c r="G54" s="118">
        <v>6</v>
      </c>
      <c r="H54" s="118">
        <v>4</v>
      </c>
      <c r="I54" s="118">
        <v>4</v>
      </c>
      <c r="J54" s="118">
        <v>3</v>
      </c>
      <c r="K54" s="118">
        <v>1</v>
      </c>
      <c r="L54" s="118">
        <v>2</v>
      </c>
      <c r="M54" s="110">
        <v>0</v>
      </c>
      <c r="N54" s="118">
        <v>6</v>
      </c>
      <c r="O54" s="110">
        <v>0</v>
      </c>
      <c r="P54" s="112">
        <v>0</v>
      </c>
    </row>
    <row r="55" spans="1:18" x14ac:dyDescent="0.2">
      <c r="A55" s="271"/>
      <c r="B55" s="102">
        <f t="shared" si="7"/>
        <v>100</v>
      </c>
      <c r="C55" s="113">
        <v>80.599999999999994</v>
      </c>
      <c r="D55" s="114">
        <v>74.2</v>
      </c>
      <c r="E55" s="114">
        <v>41.9</v>
      </c>
      <c r="F55" s="114">
        <v>22.6</v>
      </c>
      <c r="G55" s="114">
        <v>19.399999999999999</v>
      </c>
      <c r="H55" s="114">
        <v>12.9</v>
      </c>
      <c r="I55" s="114">
        <v>12.9</v>
      </c>
      <c r="J55" s="114">
        <v>9.6999999999999993</v>
      </c>
      <c r="K55" s="114">
        <v>3.2</v>
      </c>
      <c r="L55" s="114">
        <v>6.5</v>
      </c>
      <c r="M55" s="114">
        <v>0</v>
      </c>
      <c r="N55" s="114">
        <v>19.399999999999999</v>
      </c>
      <c r="O55" s="114">
        <v>0</v>
      </c>
      <c r="P55" s="116">
        <v>0</v>
      </c>
    </row>
    <row r="56" spans="1:18" x14ac:dyDescent="0.2">
      <c r="A56" s="270" t="str">
        <f>A36</f>
        <v>70歳以上（n = 69 ）　</v>
      </c>
      <c r="B56" s="101">
        <f t="shared" si="7"/>
        <v>69</v>
      </c>
      <c r="C56" s="117">
        <v>51</v>
      </c>
      <c r="D56" s="118">
        <v>48</v>
      </c>
      <c r="E56" s="118">
        <v>22</v>
      </c>
      <c r="F56" s="118">
        <v>9</v>
      </c>
      <c r="G56" s="118">
        <v>13</v>
      </c>
      <c r="H56" s="118">
        <v>6</v>
      </c>
      <c r="I56" s="118">
        <v>11</v>
      </c>
      <c r="J56" s="118">
        <v>6</v>
      </c>
      <c r="K56" s="118">
        <v>2</v>
      </c>
      <c r="L56" s="118">
        <v>1</v>
      </c>
      <c r="M56" s="110">
        <v>3</v>
      </c>
      <c r="N56" s="118">
        <v>8</v>
      </c>
      <c r="O56" s="110">
        <v>3</v>
      </c>
      <c r="P56" s="112">
        <v>2</v>
      </c>
    </row>
    <row r="57" spans="1:18" x14ac:dyDescent="0.2">
      <c r="A57" s="271"/>
      <c r="B57" s="102">
        <f t="shared" si="7"/>
        <v>100</v>
      </c>
      <c r="C57" s="113">
        <v>73.900000000000006</v>
      </c>
      <c r="D57" s="114">
        <v>69.599999999999994</v>
      </c>
      <c r="E57" s="114">
        <v>31.9</v>
      </c>
      <c r="F57" s="114">
        <v>13</v>
      </c>
      <c r="G57" s="114">
        <v>18.8</v>
      </c>
      <c r="H57" s="114">
        <v>8.6999999999999993</v>
      </c>
      <c r="I57" s="114">
        <v>15.9</v>
      </c>
      <c r="J57" s="114">
        <v>8.6999999999999993</v>
      </c>
      <c r="K57" s="114">
        <v>2.9</v>
      </c>
      <c r="L57" s="114">
        <v>1.4</v>
      </c>
      <c r="M57" s="114">
        <v>4.3</v>
      </c>
      <c r="N57" s="114">
        <v>11.6</v>
      </c>
      <c r="O57" s="114">
        <v>4.3</v>
      </c>
      <c r="P57" s="116">
        <v>2.9</v>
      </c>
    </row>
    <row r="59" spans="1:18" x14ac:dyDescent="0.2">
      <c r="A59" s="3" t="s">
        <v>170</v>
      </c>
      <c r="B59" s="1" t="str">
        <f>B20</f>
        <v>住んでいる地域が住みにくいと感じる点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  <c r="M59" s="7"/>
      <c r="N59" s="7"/>
      <c r="O59" s="7"/>
      <c r="P59" s="7"/>
    </row>
    <row r="60" spans="1:18" ht="86.4" x14ac:dyDescent="0.2">
      <c r="A60" s="11" t="s">
        <v>27</v>
      </c>
      <c r="B60" s="47" t="str">
        <f>B21</f>
        <v>調査数</v>
      </c>
      <c r="C60" s="48" t="str">
        <f t="shared" ref="C60:M60" si="15">C21</f>
        <v>自然が豊かでない</v>
      </c>
      <c r="D60" s="49" t="str">
        <f t="shared" si="15"/>
        <v>町並みなどの景観がよくない</v>
      </c>
      <c r="E60" s="49" t="str">
        <f t="shared" si="15"/>
        <v>　　　ウォーキングなど気軽に
体を動かせる場が近くにない</v>
      </c>
      <c r="F60" s="49" t="str">
        <f t="shared" si="15"/>
        <v>食事、買い物が不便である</v>
      </c>
      <c r="G60" s="49" t="str">
        <f t="shared" si="15"/>
        <v>交通の便がよくない</v>
      </c>
      <c r="H60" s="49" t="str">
        <f t="shared" si="15"/>
        <v>働く場が少ない</v>
      </c>
      <c r="I60" s="49" t="str">
        <f t="shared" si="15"/>
        <v>教育、文化、スポーツの施設が充実していない</v>
      </c>
      <c r="J60" s="49" t="str">
        <f t="shared" si="15"/>
        <v>医療、福祉サービスが充実していない</v>
      </c>
      <c r="K60" s="49" t="str">
        <f t="shared" si="15"/>
        <v>住民相互の交流がない</v>
      </c>
      <c r="L60" s="49" t="str">
        <f t="shared" si="15"/>
        <v>治安が悪い</v>
      </c>
      <c r="M60" s="49" t="str">
        <f t="shared" si="15"/>
        <v>災害が多い</v>
      </c>
      <c r="N60" s="49" t="s">
        <v>100</v>
      </c>
      <c r="O60" s="49" t="s">
        <v>58</v>
      </c>
      <c r="P60" s="51" t="s">
        <v>199</v>
      </c>
      <c r="Q60" s="198" t="s">
        <v>154</v>
      </c>
      <c r="R60" s="182"/>
    </row>
    <row r="61" spans="1:18" x14ac:dyDescent="0.2">
      <c r="A61" s="270" t="str">
        <f>A42</f>
        <v>全体（n = 212 ）　</v>
      </c>
      <c r="B61" s="26">
        <v>212</v>
      </c>
      <c r="C61" s="26">
        <v>4</v>
      </c>
      <c r="D61" s="27">
        <v>10</v>
      </c>
      <c r="E61" s="27">
        <v>22</v>
      </c>
      <c r="F61" s="27">
        <v>135</v>
      </c>
      <c r="G61" s="27">
        <v>159</v>
      </c>
      <c r="H61" s="27">
        <v>65</v>
      </c>
      <c r="I61" s="27">
        <v>54</v>
      </c>
      <c r="J61" s="27">
        <v>69</v>
      </c>
      <c r="K61" s="27">
        <v>22</v>
      </c>
      <c r="L61" s="27">
        <v>20</v>
      </c>
      <c r="M61" s="27">
        <v>10</v>
      </c>
      <c r="N61" s="27">
        <v>42</v>
      </c>
      <c r="O61" s="27">
        <v>3</v>
      </c>
      <c r="P61" s="28">
        <v>3</v>
      </c>
      <c r="Q61" s="179">
        <f>SUM($C61:P61)</f>
        <v>618</v>
      </c>
      <c r="R61" s="154"/>
    </row>
    <row r="62" spans="1:18" x14ac:dyDescent="0.2">
      <c r="A62" s="271"/>
      <c r="B62" s="33">
        <v>100</v>
      </c>
      <c r="C62" s="18">
        <v>1.9</v>
      </c>
      <c r="D62" s="185">
        <v>4.7</v>
      </c>
      <c r="E62" s="185">
        <v>10.4</v>
      </c>
      <c r="F62" s="185">
        <v>63.7</v>
      </c>
      <c r="G62" s="185">
        <v>75</v>
      </c>
      <c r="H62" s="185">
        <v>30.7</v>
      </c>
      <c r="I62" s="185">
        <v>25.5</v>
      </c>
      <c r="J62" s="185">
        <v>32.5</v>
      </c>
      <c r="K62" s="185">
        <v>10.4</v>
      </c>
      <c r="L62" s="185">
        <v>9.4</v>
      </c>
      <c r="M62" s="185">
        <v>4.7</v>
      </c>
      <c r="N62" s="185">
        <v>19.8</v>
      </c>
      <c r="O62" s="185">
        <v>1.4</v>
      </c>
      <c r="P62" s="186">
        <v>1.4</v>
      </c>
      <c r="Q62" s="179"/>
    </row>
    <row r="63" spans="1:18" ht="13.5" customHeight="1" x14ac:dyDescent="0.2">
      <c r="A63" s="274" t="str">
        <f>"岐阜圏域（n = "&amp;TEXT(B63,"#,###")&amp;" ）　"</f>
        <v>岐阜圏域（n = 54 ）　</v>
      </c>
      <c r="B63" s="32">
        <v>54</v>
      </c>
      <c r="C63" s="29">
        <v>1</v>
      </c>
      <c r="D63" s="30">
        <v>3</v>
      </c>
      <c r="E63" s="30">
        <v>5</v>
      </c>
      <c r="F63" s="30">
        <v>25</v>
      </c>
      <c r="G63" s="30">
        <v>34</v>
      </c>
      <c r="H63" s="30">
        <v>9</v>
      </c>
      <c r="I63" s="30">
        <v>12</v>
      </c>
      <c r="J63" s="30">
        <v>8</v>
      </c>
      <c r="K63" s="30">
        <v>9</v>
      </c>
      <c r="L63" s="30">
        <v>7</v>
      </c>
      <c r="M63" s="30">
        <v>1</v>
      </c>
      <c r="N63" s="30">
        <v>13</v>
      </c>
      <c r="O63" s="30">
        <v>2</v>
      </c>
      <c r="P63" s="28">
        <v>1</v>
      </c>
      <c r="Q63" s="92">
        <f>SUM($C63:P63)</f>
        <v>130</v>
      </c>
      <c r="R63" t="str">
        <f>" 岐阜圏域（N = "&amp;TEXT(Q63,"#,###")&amp;" : n = "&amp;TEXT($B$63,"#,###")&amp;"）"</f>
        <v xml:space="preserve"> 岐阜圏域（N = 130 : n = 54）</v>
      </c>
    </row>
    <row r="64" spans="1:18" x14ac:dyDescent="0.2">
      <c r="A64" s="275"/>
      <c r="B64" s="18">
        <v>100</v>
      </c>
      <c r="C64" s="18">
        <v>1.9</v>
      </c>
      <c r="D64" s="185">
        <v>5.6</v>
      </c>
      <c r="E64" s="185">
        <v>9.3000000000000007</v>
      </c>
      <c r="F64" s="185">
        <v>46.3</v>
      </c>
      <c r="G64" s="185">
        <v>63</v>
      </c>
      <c r="H64" s="185">
        <v>16.7</v>
      </c>
      <c r="I64" s="185">
        <v>22.2</v>
      </c>
      <c r="J64" s="185">
        <v>14.8</v>
      </c>
      <c r="K64" s="185">
        <v>16.7</v>
      </c>
      <c r="L64" s="185">
        <v>13</v>
      </c>
      <c r="M64" s="185">
        <v>1.9</v>
      </c>
      <c r="N64" s="185">
        <v>24.1</v>
      </c>
      <c r="O64" s="185">
        <v>3.7</v>
      </c>
      <c r="P64" s="186">
        <v>1.9</v>
      </c>
      <c r="Q64" s="179"/>
    </row>
    <row r="65" spans="1:31" ht="13.5" customHeight="1" x14ac:dyDescent="0.2">
      <c r="A65" s="274" t="str">
        <f>"西濃圏域（n = "&amp;TEXT(B65,"#,###")&amp;" ）　"</f>
        <v>西濃圏域（n = 39 ）　</v>
      </c>
      <c r="B65" s="32">
        <v>39</v>
      </c>
      <c r="C65" s="29">
        <v>1</v>
      </c>
      <c r="D65" s="30">
        <v>1</v>
      </c>
      <c r="E65" s="30">
        <v>4</v>
      </c>
      <c r="F65" s="30">
        <v>26</v>
      </c>
      <c r="G65" s="30">
        <v>31</v>
      </c>
      <c r="H65" s="30">
        <v>9</v>
      </c>
      <c r="I65" s="30">
        <v>6</v>
      </c>
      <c r="J65" s="30">
        <v>14</v>
      </c>
      <c r="K65" s="30">
        <v>4</v>
      </c>
      <c r="L65" s="30">
        <v>5</v>
      </c>
      <c r="M65" s="30">
        <v>3</v>
      </c>
      <c r="N65" s="30">
        <v>9</v>
      </c>
      <c r="O65" s="30">
        <v>0</v>
      </c>
      <c r="P65" s="28">
        <v>0</v>
      </c>
      <c r="Q65" s="92">
        <f>SUM($C65:P65)</f>
        <v>113</v>
      </c>
      <c r="R65" t="str">
        <f>" 西濃圏域（N = "&amp;TEXT(Q65,"#,###")&amp;" : n = "&amp;TEXT($B$65,"#,###")&amp;"）"</f>
        <v xml:space="preserve"> 西濃圏域（N = 113 : n = 39）</v>
      </c>
    </row>
    <row r="66" spans="1:31" x14ac:dyDescent="0.2">
      <c r="A66" s="275"/>
      <c r="B66" s="18">
        <v>100</v>
      </c>
      <c r="C66" s="18">
        <v>2.6</v>
      </c>
      <c r="D66" s="185">
        <v>2.6</v>
      </c>
      <c r="E66" s="185">
        <v>10.3</v>
      </c>
      <c r="F66" s="185">
        <v>66.7</v>
      </c>
      <c r="G66" s="185">
        <v>79.5</v>
      </c>
      <c r="H66" s="185">
        <v>23.1</v>
      </c>
      <c r="I66" s="185">
        <v>15.4</v>
      </c>
      <c r="J66" s="185">
        <v>35.9</v>
      </c>
      <c r="K66" s="185">
        <v>10.3</v>
      </c>
      <c r="L66" s="185">
        <v>12.8</v>
      </c>
      <c r="M66" s="185">
        <v>7.7</v>
      </c>
      <c r="N66" s="185">
        <v>23.1</v>
      </c>
      <c r="O66" s="185">
        <v>0</v>
      </c>
      <c r="P66" s="186">
        <v>0</v>
      </c>
      <c r="Q66" s="179"/>
    </row>
    <row r="67" spans="1:31" ht="13.5" customHeight="1" x14ac:dyDescent="0.2">
      <c r="A67" s="274" t="str">
        <f>"中濃圏域（n = "&amp;TEXT(B67,"#,###")&amp;" ）　"</f>
        <v>中濃圏域（n = 51 ）　</v>
      </c>
      <c r="B67" s="32">
        <v>51</v>
      </c>
      <c r="C67" s="29">
        <v>1</v>
      </c>
      <c r="D67" s="30">
        <v>3</v>
      </c>
      <c r="E67" s="30">
        <v>6</v>
      </c>
      <c r="F67" s="30">
        <v>33</v>
      </c>
      <c r="G67" s="30">
        <v>40</v>
      </c>
      <c r="H67" s="30">
        <v>17</v>
      </c>
      <c r="I67" s="30">
        <v>15</v>
      </c>
      <c r="J67" s="30">
        <v>21</v>
      </c>
      <c r="K67" s="30">
        <v>6</v>
      </c>
      <c r="L67" s="30">
        <v>5</v>
      </c>
      <c r="M67" s="30">
        <v>3</v>
      </c>
      <c r="N67" s="30">
        <v>7</v>
      </c>
      <c r="O67" s="30">
        <v>0</v>
      </c>
      <c r="P67" s="28">
        <v>2</v>
      </c>
      <c r="Q67" s="92">
        <f>SUM($C67:P67)</f>
        <v>159</v>
      </c>
      <c r="R67" t="str">
        <f>" 中濃圏域（N = "&amp;TEXT(Q67,"#,###")&amp;" : n = "&amp;TEXT($B$67,"#,###")&amp;"）"</f>
        <v xml:space="preserve"> 中濃圏域（N = 159 : n = 51）</v>
      </c>
    </row>
    <row r="68" spans="1:31" x14ac:dyDescent="0.2">
      <c r="A68" s="275"/>
      <c r="B68" s="18">
        <v>100</v>
      </c>
      <c r="C68" s="18">
        <v>2</v>
      </c>
      <c r="D68" s="185">
        <v>5.9</v>
      </c>
      <c r="E68" s="185">
        <v>11.8</v>
      </c>
      <c r="F68" s="185">
        <v>64.7</v>
      </c>
      <c r="G68" s="185">
        <v>78.400000000000006</v>
      </c>
      <c r="H68" s="185">
        <v>33.299999999999997</v>
      </c>
      <c r="I68" s="185">
        <v>29.4</v>
      </c>
      <c r="J68" s="185">
        <v>41.2</v>
      </c>
      <c r="K68" s="185">
        <v>11.8</v>
      </c>
      <c r="L68" s="185">
        <v>9.8000000000000007</v>
      </c>
      <c r="M68" s="185">
        <v>5.9</v>
      </c>
      <c r="N68" s="185">
        <v>13.7</v>
      </c>
      <c r="O68" s="185">
        <v>0</v>
      </c>
      <c r="P68" s="186">
        <v>3.9</v>
      </c>
      <c r="Q68" s="179"/>
    </row>
    <row r="69" spans="1:31" ht="13.5" customHeight="1" x14ac:dyDescent="0.2">
      <c r="A69" s="274" t="str">
        <f>"東濃圏域（n = "&amp;TEXT(B69,"#,###")&amp;" ）　"</f>
        <v>東濃圏域（n = 49 ）　</v>
      </c>
      <c r="B69" s="32">
        <v>49</v>
      </c>
      <c r="C69" s="29">
        <v>1</v>
      </c>
      <c r="D69" s="30">
        <v>2</v>
      </c>
      <c r="E69" s="30">
        <v>6</v>
      </c>
      <c r="F69" s="30">
        <v>36</v>
      </c>
      <c r="G69" s="30">
        <v>38</v>
      </c>
      <c r="H69" s="30">
        <v>16</v>
      </c>
      <c r="I69" s="30">
        <v>14</v>
      </c>
      <c r="J69" s="30">
        <v>16</v>
      </c>
      <c r="K69" s="30">
        <v>3</v>
      </c>
      <c r="L69" s="30">
        <v>2</v>
      </c>
      <c r="M69" s="30">
        <v>0</v>
      </c>
      <c r="N69" s="30">
        <v>10</v>
      </c>
      <c r="O69" s="30">
        <v>1</v>
      </c>
      <c r="P69" s="28">
        <v>0</v>
      </c>
      <c r="Q69" s="92">
        <f>SUM($C69:P69)</f>
        <v>145</v>
      </c>
      <c r="R69" t="str">
        <f>" 東濃圏域（N = "&amp;TEXT(Q69,"#,###")&amp;" : n = "&amp;TEXT($B$69,"#,###")&amp;"）"</f>
        <v xml:space="preserve"> 東濃圏域（N = 145 : n = 49）</v>
      </c>
    </row>
    <row r="70" spans="1:31" x14ac:dyDescent="0.2">
      <c r="A70" s="275"/>
      <c r="B70" s="18">
        <v>100</v>
      </c>
      <c r="C70" s="18">
        <v>2</v>
      </c>
      <c r="D70" s="185">
        <v>4.0999999999999996</v>
      </c>
      <c r="E70" s="185">
        <v>12.2</v>
      </c>
      <c r="F70" s="185">
        <v>73.5</v>
      </c>
      <c r="G70" s="185">
        <v>77.599999999999994</v>
      </c>
      <c r="H70" s="185">
        <v>32.700000000000003</v>
      </c>
      <c r="I70" s="185">
        <v>28.6</v>
      </c>
      <c r="J70" s="185">
        <v>32.700000000000003</v>
      </c>
      <c r="K70" s="185">
        <v>6.1</v>
      </c>
      <c r="L70" s="185">
        <v>4.0999999999999996</v>
      </c>
      <c r="M70" s="185">
        <v>0</v>
      </c>
      <c r="N70" s="185">
        <v>20.399999999999999</v>
      </c>
      <c r="O70" s="185">
        <v>2</v>
      </c>
      <c r="P70" s="186">
        <v>0</v>
      </c>
      <c r="Q70" s="179"/>
    </row>
    <row r="71" spans="1:31" ht="13.5" customHeight="1" x14ac:dyDescent="0.2">
      <c r="A71" s="274" t="str">
        <f>"飛騨圏域（n = "&amp;TEXT(B71,"#,###")&amp;" ）　"</f>
        <v>飛騨圏域（n = 13 ）　</v>
      </c>
      <c r="B71" s="32">
        <v>13</v>
      </c>
      <c r="C71" s="29">
        <v>0</v>
      </c>
      <c r="D71" s="30">
        <v>0</v>
      </c>
      <c r="E71" s="30">
        <v>1</v>
      </c>
      <c r="F71" s="30">
        <v>11</v>
      </c>
      <c r="G71" s="30">
        <v>12</v>
      </c>
      <c r="H71" s="30">
        <v>10</v>
      </c>
      <c r="I71" s="30">
        <v>6</v>
      </c>
      <c r="J71" s="30">
        <v>7</v>
      </c>
      <c r="K71" s="30">
        <v>0</v>
      </c>
      <c r="L71" s="30">
        <v>0</v>
      </c>
      <c r="M71" s="30">
        <v>2</v>
      </c>
      <c r="N71" s="30">
        <v>2</v>
      </c>
      <c r="O71" s="30">
        <v>0</v>
      </c>
      <c r="P71" s="28">
        <v>0</v>
      </c>
      <c r="Q71" s="92">
        <f>SUM($C71:P71)</f>
        <v>51</v>
      </c>
      <c r="R71" t="str">
        <f>" 飛騨圏域（N = "&amp;TEXT(Q71,"#,###")&amp;" : n = "&amp;TEXT($B$71,"#,###")&amp;"）"</f>
        <v xml:space="preserve"> 飛騨圏域（N = 51 : n = 13）</v>
      </c>
    </row>
    <row r="72" spans="1:31" ht="12.75" customHeight="1" x14ac:dyDescent="0.2">
      <c r="A72" s="275"/>
      <c r="B72" s="18">
        <v>100</v>
      </c>
      <c r="C72" s="18">
        <v>0</v>
      </c>
      <c r="D72" s="185">
        <v>0</v>
      </c>
      <c r="E72" s="185">
        <v>7.7</v>
      </c>
      <c r="F72" s="185">
        <v>84.6</v>
      </c>
      <c r="G72" s="185">
        <v>92.3</v>
      </c>
      <c r="H72" s="185">
        <v>76.900000000000006</v>
      </c>
      <c r="I72" s="185">
        <v>46.2</v>
      </c>
      <c r="J72" s="185">
        <v>53.8</v>
      </c>
      <c r="K72" s="185">
        <v>0</v>
      </c>
      <c r="L72" s="185">
        <v>0</v>
      </c>
      <c r="M72" s="185">
        <v>15.4</v>
      </c>
      <c r="N72" s="185">
        <v>15.4</v>
      </c>
      <c r="O72" s="185">
        <v>0</v>
      </c>
      <c r="P72" s="186">
        <v>0</v>
      </c>
      <c r="Q72" s="179"/>
    </row>
    <row r="73" spans="1:31" s="171" customFormat="1" x14ac:dyDescent="0.2">
      <c r="A73" s="172"/>
      <c r="B73" s="170"/>
      <c r="C73" s="160">
        <f>_xlfn.RANK.EQ(C62,$C$62:$M$62,0)</f>
        <v>11</v>
      </c>
      <c r="D73" s="160">
        <f t="shared" ref="D73:M73" si="16">_xlfn.RANK.EQ(D62,$C$62:$M$62,0)</f>
        <v>9</v>
      </c>
      <c r="E73" s="160">
        <f t="shared" si="16"/>
        <v>6</v>
      </c>
      <c r="F73" s="160">
        <f t="shared" si="16"/>
        <v>2</v>
      </c>
      <c r="G73" s="160">
        <f t="shared" si="16"/>
        <v>1</v>
      </c>
      <c r="H73" s="160">
        <f t="shared" si="16"/>
        <v>4</v>
      </c>
      <c r="I73" s="160">
        <f t="shared" si="16"/>
        <v>5</v>
      </c>
      <c r="J73" s="160">
        <f t="shared" si="16"/>
        <v>3</v>
      </c>
      <c r="K73" s="160">
        <f t="shared" si="16"/>
        <v>6</v>
      </c>
      <c r="L73" s="160">
        <f t="shared" si="16"/>
        <v>8</v>
      </c>
      <c r="M73" s="160">
        <f t="shared" si="16"/>
        <v>9</v>
      </c>
      <c r="N73" s="25">
        <v>12</v>
      </c>
      <c r="O73" s="25">
        <v>13</v>
      </c>
      <c r="P73" s="25">
        <v>14</v>
      </c>
    </row>
    <row r="74" spans="1:31" ht="12.75" customHeight="1" x14ac:dyDescent="0.2">
      <c r="A74" s="24" t="s">
        <v>2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31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P75" s="25">
        <v>14</v>
      </c>
      <c r="R75" s="38"/>
      <c r="S75" s="25">
        <v>1</v>
      </c>
      <c r="T75" s="25">
        <v>2</v>
      </c>
      <c r="U75" s="25">
        <v>3</v>
      </c>
      <c r="V75" s="25">
        <v>4</v>
      </c>
      <c r="W75" s="25">
        <v>5</v>
      </c>
      <c r="X75" s="25">
        <v>6</v>
      </c>
      <c r="Y75" s="25">
        <v>7</v>
      </c>
      <c r="Z75" s="25">
        <v>8</v>
      </c>
      <c r="AA75" s="25">
        <v>9</v>
      </c>
      <c r="AB75" s="25">
        <v>10</v>
      </c>
      <c r="AC75" s="25">
        <v>11</v>
      </c>
      <c r="AD75" s="25">
        <v>12</v>
      </c>
      <c r="AE75" s="25">
        <v>13</v>
      </c>
    </row>
    <row r="76" spans="1:31" ht="67.5" customHeight="1" x14ac:dyDescent="0.2">
      <c r="A76" s="10" t="str">
        <f>A60</f>
        <v>【居住圏域別】</v>
      </c>
      <c r="B76" s="47" t="str">
        <f>B41</f>
        <v>調査数</v>
      </c>
      <c r="C76" s="48" t="s">
        <v>215</v>
      </c>
      <c r="D76" s="93" t="s">
        <v>216</v>
      </c>
      <c r="E76" s="49" t="s">
        <v>217</v>
      </c>
      <c r="F76" s="49" t="s">
        <v>218</v>
      </c>
      <c r="G76" s="49" t="s">
        <v>219</v>
      </c>
      <c r="H76" s="49" t="s">
        <v>220</v>
      </c>
      <c r="I76" s="49" t="s">
        <v>221</v>
      </c>
      <c r="J76" s="202" t="s">
        <v>222</v>
      </c>
      <c r="K76" s="203" t="s">
        <v>223</v>
      </c>
      <c r="L76" s="203" t="s">
        <v>224</v>
      </c>
      <c r="M76" s="49" t="s">
        <v>225</v>
      </c>
      <c r="N76" s="49" t="s">
        <v>57</v>
      </c>
      <c r="O76" s="50" t="s">
        <v>75</v>
      </c>
      <c r="P76" s="51" t="s">
        <v>174</v>
      </c>
      <c r="Q76" s="37" t="s">
        <v>32</v>
      </c>
      <c r="R76" s="10" t="str">
        <f>A76</f>
        <v>【居住圏域別】</v>
      </c>
      <c r="S76" s="48" t="str">
        <f t="shared" ref="S76:AE76" si="17">C76</f>
        <v>交通の便がよくない</v>
      </c>
      <c r="T76" s="49" t="str">
        <f t="shared" si="17"/>
        <v>食事、買い物が不便である</v>
      </c>
      <c r="U76" s="49" t="str">
        <f t="shared" si="17"/>
        <v>医療、福祉サービスが充実していない</v>
      </c>
      <c r="V76" s="49" t="str">
        <f t="shared" si="17"/>
        <v>働く場が少ない</v>
      </c>
      <c r="W76" s="49" t="str">
        <f t="shared" si="17"/>
        <v>教育、文化、スポーツの施設が充実していない</v>
      </c>
      <c r="X76" s="49" t="str">
        <f t="shared" si="17"/>
        <v>　　ウォーキングなど気軽に
体を動かせる場が近くにない</v>
      </c>
      <c r="Y76" s="50" t="str">
        <f t="shared" si="17"/>
        <v>住民相互の交流がない</v>
      </c>
      <c r="Z76" s="144" t="str">
        <f t="shared" si="17"/>
        <v>治安が悪い</v>
      </c>
      <c r="AA76" s="49" t="str">
        <f t="shared" si="17"/>
        <v>町並みなどの景観がよくない</v>
      </c>
      <c r="AB76" s="93" t="str">
        <f t="shared" si="17"/>
        <v>災害が多い</v>
      </c>
      <c r="AC76" s="49" t="str">
        <f t="shared" si="17"/>
        <v>自然が豊かでない</v>
      </c>
      <c r="AD76" s="50" t="str">
        <f t="shared" si="17"/>
        <v>その他</v>
      </c>
      <c r="AE76" s="51" t="str">
        <f t="shared" si="17"/>
        <v>特にない</v>
      </c>
    </row>
    <row r="77" spans="1:31" ht="12.75" customHeight="1" x14ac:dyDescent="0.2">
      <c r="A77" s="270" t="str">
        <f>A61</f>
        <v>全体（n = 212 ）　</v>
      </c>
      <c r="B77" s="101">
        <f t="shared" ref="B77:B87" si="18">B61</f>
        <v>212</v>
      </c>
      <c r="C77" s="109">
        <v>159</v>
      </c>
      <c r="D77" s="110">
        <v>135</v>
      </c>
      <c r="E77" s="110">
        <v>69</v>
      </c>
      <c r="F77" s="110">
        <v>65</v>
      </c>
      <c r="G77" s="110">
        <v>54</v>
      </c>
      <c r="H77" s="110">
        <v>22</v>
      </c>
      <c r="I77" s="110">
        <v>22</v>
      </c>
      <c r="J77" s="110">
        <v>20</v>
      </c>
      <c r="K77" s="142">
        <v>10</v>
      </c>
      <c r="L77" s="110">
        <v>10</v>
      </c>
      <c r="M77" s="111">
        <v>4</v>
      </c>
      <c r="N77" s="110">
        <v>42</v>
      </c>
      <c r="O77" s="111">
        <v>3</v>
      </c>
      <c r="P77" s="112">
        <v>3</v>
      </c>
      <c r="R77" s="81" t="str">
        <f>A79</f>
        <v>岐阜圏域（n = 54 ）　</v>
      </c>
      <c r="S77" s="72">
        <f t="shared" ref="S77:AE77" si="19">C80</f>
        <v>63</v>
      </c>
      <c r="T77" s="73">
        <f t="shared" si="19"/>
        <v>46.3</v>
      </c>
      <c r="U77" s="73">
        <f t="shared" si="19"/>
        <v>14.8</v>
      </c>
      <c r="V77" s="73">
        <f t="shared" si="19"/>
        <v>16.7</v>
      </c>
      <c r="W77" s="73">
        <f t="shared" si="19"/>
        <v>22.2</v>
      </c>
      <c r="X77" s="73">
        <f t="shared" si="19"/>
        <v>9.3000000000000007</v>
      </c>
      <c r="Y77" s="74">
        <f t="shared" si="19"/>
        <v>16.7</v>
      </c>
      <c r="Z77" s="149">
        <f t="shared" si="19"/>
        <v>13</v>
      </c>
      <c r="AA77" s="73">
        <f t="shared" si="19"/>
        <v>5.6</v>
      </c>
      <c r="AB77" s="145">
        <f t="shared" si="19"/>
        <v>1.9</v>
      </c>
      <c r="AC77" s="73">
        <f t="shared" si="19"/>
        <v>1.9</v>
      </c>
      <c r="AD77" s="74">
        <f t="shared" si="19"/>
        <v>24.1</v>
      </c>
      <c r="AE77" s="75">
        <f t="shared" si="19"/>
        <v>3.7</v>
      </c>
    </row>
    <row r="78" spans="1:31" ht="13.5" customHeight="1" x14ac:dyDescent="0.2">
      <c r="A78" s="271"/>
      <c r="B78" s="102">
        <f t="shared" si="18"/>
        <v>100</v>
      </c>
      <c r="C78" s="113">
        <v>75</v>
      </c>
      <c r="D78" s="114">
        <v>63.7</v>
      </c>
      <c r="E78" s="114">
        <v>32.5</v>
      </c>
      <c r="F78" s="114">
        <v>30.7</v>
      </c>
      <c r="G78" s="114">
        <v>25.5</v>
      </c>
      <c r="H78" s="114">
        <v>10.4</v>
      </c>
      <c r="I78" s="114">
        <v>10.4</v>
      </c>
      <c r="J78" s="114">
        <v>9.4</v>
      </c>
      <c r="K78" s="130">
        <v>4.7</v>
      </c>
      <c r="L78" s="114">
        <v>4.7</v>
      </c>
      <c r="M78" s="115">
        <v>1.9</v>
      </c>
      <c r="N78" s="114">
        <v>19.8</v>
      </c>
      <c r="O78" s="115">
        <v>1.4</v>
      </c>
      <c r="P78" s="116">
        <v>1.4</v>
      </c>
      <c r="R78" s="83" t="str">
        <f>A81</f>
        <v>西濃圏域（n = 39 ）　</v>
      </c>
      <c r="S78" s="76">
        <f t="shared" ref="S78:AE78" si="20">C82</f>
        <v>79.5</v>
      </c>
      <c r="T78" s="77">
        <f t="shared" si="20"/>
        <v>66.7</v>
      </c>
      <c r="U78" s="77">
        <f t="shared" si="20"/>
        <v>35.9</v>
      </c>
      <c r="V78" s="77">
        <f t="shared" si="20"/>
        <v>23.1</v>
      </c>
      <c r="W78" s="77">
        <f t="shared" si="20"/>
        <v>15.4</v>
      </c>
      <c r="X78" s="77">
        <f t="shared" si="20"/>
        <v>10.3</v>
      </c>
      <c r="Y78" s="78">
        <f t="shared" si="20"/>
        <v>10.3</v>
      </c>
      <c r="Z78" s="150">
        <f t="shared" si="20"/>
        <v>12.8</v>
      </c>
      <c r="AA78" s="77">
        <f t="shared" si="20"/>
        <v>2.6</v>
      </c>
      <c r="AB78" s="146">
        <f t="shared" si="20"/>
        <v>7.7</v>
      </c>
      <c r="AC78" s="77">
        <f t="shared" si="20"/>
        <v>2.6</v>
      </c>
      <c r="AD78" s="78">
        <f t="shared" si="20"/>
        <v>23.1</v>
      </c>
      <c r="AE78" s="79">
        <f t="shared" si="20"/>
        <v>0</v>
      </c>
    </row>
    <row r="79" spans="1:31" ht="13.5" customHeight="1" x14ac:dyDescent="0.2">
      <c r="A79" s="270" t="str">
        <f>A63</f>
        <v>岐阜圏域（n = 54 ）　</v>
      </c>
      <c r="B79" s="101">
        <f t="shared" si="18"/>
        <v>54</v>
      </c>
      <c r="C79" s="117">
        <v>34</v>
      </c>
      <c r="D79" s="118">
        <v>25</v>
      </c>
      <c r="E79" s="118">
        <v>8</v>
      </c>
      <c r="F79" s="118">
        <v>9</v>
      </c>
      <c r="G79" s="118">
        <v>12</v>
      </c>
      <c r="H79" s="118">
        <v>5</v>
      </c>
      <c r="I79" s="118">
        <v>9</v>
      </c>
      <c r="J79" s="118">
        <v>7</v>
      </c>
      <c r="K79" s="129">
        <v>3</v>
      </c>
      <c r="L79" s="118">
        <v>1</v>
      </c>
      <c r="M79" s="118">
        <v>1</v>
      </c>
      <c r="N79" s="118">
        <v>13</v>
      </c>
      <c r="O79" s="128">
        <v>2</v>
      </c>
      <c r="P79" s="119">
        <v>1</v>
      </c>
      <c r="R79" s="83" t="str">
        <f>A83</f>
        <v>中濃圏域（n = 51 ）　</v>
      </c>
      <c r="S79" s="76">
        <f t="shared" ref="S79:AE79" si="21">C84</f>
        <v>78.400000000000006</v>
      </c>
      <c r="T79" s="77">
        <f t="shared" si="21"/>
        <v>64.7</v>
      </c>
      <c r="U79" s="77">
        <f t="shared" si="21"/>
        <v>41.2</v>
      </c>
      <c r="V79" s="77">
        <f t="shared" si="21"/>
        <v>33.299999999999997</v>
      </c>
      <c r="W79" s="77">
        <f t="shared" si="21"/>
        <v>29.4</v>
      </c>
      <c r="X79" s="77">
        <f t="shared" si="21"/>
        <v>11.8</v>
      </c>
      <c r="Y79" s="78">
        <f t="shared" si="21"/>
        <v>11.8</v>
      </c>
      <c r="Z79" s="150">
        <f t="shared" si="21"/>
        <v>9.8000000000000007</v>
      </c>
      <c r="AA79" s="77">
        <f t="shared" si="21"/>
        <v>5.9</v>
      </c>
      <c r="AB79" s="146">
        <f t="shared" si="21"/>
        <v>5.9</v>
      </c>
      <c r="AC79" s="77">
        <f t="shared" si="21"/>
        <v>2</v>
      </c>
      <c r="AD79" s="78">
        <f t="shared" si="21"/>
        <v>13.7</v>
      </c>
      <c r="AE79" s="79">
        <f t="shared" si="21"/>
        <v>0</v>
      </c>
    </row>
    <row r="80" spans="1:31" ht="13.5" customHeight="1" x14ac:dyDescent="0.2">
      <c r="A80" s="271"/>
      <c r="B80" s="102">
        <f t="shared" si="18"/>
        <v>100</v>
      </c>
      <c r="C80" s="113">
        <v>63</v>
      </c>
      <c r="D80" s="114">
        <v>46.3</v>
      </c>
      <c r="E80" s="114">
        <v>14.8</v>
      </c>
      <c r="F80" s="114">
        <v>16.7</v>
      </c>
      <c r="G80" s="114">
        <v>22.2</v>
      </c>
      <c r="H80" s="114">
        <v>9.3000000000000007</v>
      </c>
      <c r="I80" s="114">
        <v>16.7</v>
      </c>
      <c r="J80" s="114">
        <v>13</v>
      </c>
      <c r="K80" s="130">
        <v>5.6</v>
      </c>
      <c r="L80" s="114">
        <v>1.9</v>
      </c>
      <c r="M80" s="114">
        <v>1.9</v>
      </c>
      <c r="N80" s="114">
        <v>24.1</v>
      </c>
      <c r="O80" s="115">
        <v>3.7</v>
      </c>
      <c r="P80" s="116">
        <v>1.9</v>
      </c>
      <c r="R80" s="83" t="str">
        <f>A85</f>
        <v>東濃圏域（n = 49 ）　</v>
      </c>
      <c r="S80" s="76">
        <f t="shared" ref="S80:AE80" si="22">C86</f>
        <v>77.599999999999994</v>
      </c>
      <c r="T80" s="77">
        <f t="shared" si="22"/>
        <v>73.5</v>
      </c>
      <c r="U80" s="77">
        <f t="shared" si="22"/>
        <v>32.700000000000003</v>
      </c>
      <c r="V80" s="77">
        <f t="shared" si="22"/>
        <v>32.700000000000003</v>
      </c>
      <c r="W80" s="77">
        <f t="shared" si="22"/>
        <v>28.6</v>
      </c>
      <c r="X80" s="77">
        <f t="shared" si="22"/>
        <v>12.2</v>
      </c>
      <c r="Y80" s="78">
        <f t="shared" si="22"/>
        <v>6.1</v>
      </c>
      <c r="Z80" s="150">
        <f t="shared" si="22"/>
        <v>4.0999999999999996</v>
      </c>
      <c r="AA80" s="77">
        <f t="shared" si="22"/>
        <v>4.0999999999999996</v>
      </c>
      <c r="AB80" s="146">
        <f t="shared" si="22"/>
        <v>0</v>
      </c>
      <c r="AC80" s="77">
        <f t="shared" si="22"/>
        <v>2</v>
      </c>
      <c r="AD80" s="78">
        <f t="shared" si="22"/>
        <v>20.399999999999999</v>
      </c>
      <c r="AE80" s="79">
        <f t="shared" si="22"/>
        <v>2</v>
      </c>
    </row>
    <row r="81" spans="1:31" ht="13.5" customHeight="1" x14ac:dyDescent="0.2">
      <c r="A81" s="270" t="str">
        <f>A65</f>
        <v>西濃圏域（n = 39 ）　</v>
      </c>
      <c r="B81" s="101">
        <f t="shared" si="18"/>
        <v>39</v>
      </c>
      <c r="C81" s="117">
        <v>31</v>
      </c>
      <c r="D81" s="118">
        <v>26</v>
      </c>
      <c r="E81" s="118">
        <v>14</v>
      </c>
      <c r="F81" s="118">
        <v>9</v>
      </c>
      <c r="G81" s="118">
        <v>6</v>
      </c>
      <c r="H81" s="118">
        <v>4</v>
      </c>
      <c r="I81" s="118">
        <v>4</v>
      </c>
      <c r="J81" s="118">
        <v>5</v>
      </c>
      <c r="K81" s="129">
        <v>1</v>
      </c>
      <c r="L81" s="118">
        <v>3</v>
      </c>
      <c r="M81" s="118">
        <v>1</v>
      </c>
      <c r="N81" s="118">
        <v>9</v>
      </c>
      <c r="O81" s="128">
        <v>0</v>
      </c>
      <c r="P81" s="119">
        <v>0</v>
      </c>
      <c r="R81" s="82" t="str">
        <f>A87</f>
        <v>飛騨圏域（n = 13 ）　</v>
      </c>
      <c r="S81" s="66">
        <f t="shared" ref="S81:AE81" si="23">C88</f>
        <v>92.3</v>
      </c>
      <c r="T81" s="67">
        <f t="shared" si="23"/>
        <v>84.6</v>
      </c>
      <c r="U81" s="67">
        <f t="shared" si="23"/>
        <v>53.8</v>
      </c>
      <c r="V81" s="67">
        <f t="shared" si="23"/>
        <v>76.900000000000006</v>
      </c>
      <c r="W81" s="67">
        <f t="shared" si="23"/>
        <v>46.2</v>
      </c>
      <c r="X81" s="67">
        <f t="shared" si="23"/>
        <v>7.7</v>
      </c>
      <c r="Y81" s="68">
        <f t="shared" si="23"/>
        <v>0</v>
      </c>
      <c r="Z81" s="152">
        <f t="shared" si="23"/>
        <v>0</v>
      </c>
      <c r="AA81" s="67">
        <f t="shared" si="23"/>
        <v>0</v>
      </c>
      <c r="AB81" s="148">
        <f t="shared" si="23"/>
        <v>15.4</v>
      </c>
      <c r="AC81" s="67">
        <f t="shared" si="23"/>
        <v>0</v>
      </c>
      <c r="AD81" s="68">
        <f t="shared" si="23"/>
        <v>15.4</v>
      </c>
      <c r="AE81" s="69">
        <f t="shared" si="23"/>
        <v>0</v>
      </c>
    </row>
    <row r="82" spans="1:31" x14ac:dyDescent="0.2">
      <c r="A82" s="271"/>
      <c r="B82" s="102">
        <f t="shared" si="18"/>
        <v>100</v>
      </c>
      <c r="C82" s="113">
        <v>79.5</v>
      </c>
      <c r="D82" s="114">
        <v>66.7</v>
      </c>
      <c r="E82" s="114">
        <v>35.9</v>
      </c>
      <c r="F82" s="114">
        <v>23.1</v>
      </c>
      <c r="G82" s="114">
        <v>15.4</v>
      </c>
      <c r="H82" s="114">
        <v>10.3</v>
      </c>
      <c r="I82" s="114">
        <v>10.3</v>
      </c>
      <c r="J82" s="114">
        <v>12.8</v>
      </c>
      <c r="K82" s="130">
        <v>2.6</v>
      </c>
      <c r="L82" s="114">
        <v>7.7</v>
      </c>
      <c r="M82" s="114">
        <v>2.6</v>
      </c>
      <c r="N82" s="114">
        <v>23.1</v>
      </c>
      <c r="O82" s="115">
        <v>0</v>
      </c>
      <c r="P82" s="116">
        <v>0</v>
      </c>
    </row>
    <row r="83" spans="1:31" x14ac:dyDescent="0.2">
      <c r="A83" s="270" t="str">
        <f>A67</f>
        <v>中濃圏域（n = 51 ）　</v>
      </c>
      <c r="B83" s="101">
        <f t="shared" si="18"/>
        <v>51</v>
      </c>
      <c r="C83" s="117">
        <v>40</v>
      </c>
      <c r="D83" s="118">
        <v>33</v>
      </c>
      <c r="E83" s="118">
        <v>21</v>
      </c>
      <c r="F83" s="118">
        <v>17</v>
      </c>
      <c r="G83" s="118">
        <v>15</v>
      </c>
      <c r="H83" s="118">
        <v>6</v>
      </c>
      <c r="I83" s="118">
        <v>6</v>
      </c>
      <c r="J83" s="118">
        <v>5</v>
      </c>
      <c r="K83" s="129">
        <v>3</v>
      </c>
      <c r="L83" s="118">
        <v>3</v>
      </c>
      <c r="M83" s="118">
        <v>1</v>
      </c>
      <c r="N83" s="118">
        <v>7</v>
      </c>
      <c r="O83" s="128">
        <v>0</v>
      </c>
      <c r="P83" s="119">
        <v>2</v>
      </c>
    </row>
    <row r="84" spans="1:31" x14ac:dyDescent="0.2">
      <c r="A84" s="271"/>
      <c r="B84" s="102">
        <f t="shared" si="18"/>
        <v>100</v>
      </c>
      <c r="C84" s="113">
        <v>78.400000000000006</v>
      </c>
      <c r="D84" s="114">
        <v>64.7</v>
      </c>
      <c r="E84" s="114">
        <v>41.2</v>
      </c>
      <c r="F84" s="114">
        <v>33.299999999999997</v>
      </c>
      <c r="G84" s="114">
        <v>29.4</v>
      </c>
      <c r="H84" s="114">
        <v>11.8</v>
      </c>
      <c r="I84" s="114">
        <v>11.8</v>
      </c>
      <c r="J84" s="114">
        <v>9.8000000000000007</v>
      </c>
      <c r="K84" s="130">
        <v>5.9</v>
      </c>
      <c r="L84" s="114">
        <v>5.9</v>
      </c>
      <c r="M84" s="114">
        <v>2</v>
      </c>
      <c r="N84" s="114">
        <v>13.7</v>
      </c>
      <c r="O84" s="115">
        <v>0</v>
      </c>
      <c r="P84" s="116">
        <v>3.9</v>
      </c>
    </row>
    <row r="85" spans="1:31" x14ac:dyDescent="0.2">
      <c r="A85" s="270" t="str">
        <f>A69</f>
        <v>東濃圏域（n = 49 ）　</v>
      </c>
      <c r="B85" s="101">
        <f t="shared" si="18"/>
        <v>49</v>
      </c>
      <c r="C85" s="117">
        <v>38</v>
      </c>
      <c r="D85" s="118">
        <v>36</v>
      </c>
      <c r="E85" s="118">
        <v>16</v>
      </c>
      <c r="F85" s="118">
        <v>16</v>
      </c>
      <c r="G85" s="118">
        <v>14</v>
      </c>
      <c r="H85" s="118">
        <v>6</v>
      </c>
      <c r="I85" s="118">
        <v>3</v>
      </c>
      <c r="J85" s="118">
        <v>2</v>
      </c>
      <c r="K85" s="129">
        <v>2</v>
      </c>
      <c r="L85" s="118">
        <v>0</v>
      </c>
      <c r="M85" s="118">
        <v>1</v>
      </c>
      <c r="N85" s="118">
        <v>10</v>
      </c>
      <c r="O85" s="128">
        <v>1</v>
      </c>
      <c r="P85" s="119">
        <v>0</v>
      </c>
    </row>
    <row r="86" spans="1:31" x14ac:dyDescent="0.2">
      <c r="A86" s="271"/>
      <c r="B86" s="102">
        <f t="shared" si="18"/>
        <v>100</v>
      </c>
      <c r="C86" s="113">
        <v>77.599999999999994</v>
      </c>
      <c r="D86" s="114">
        <v>73.5</v>
      </c>
      <c r="E86" s="114">
        <v>32.700000000000003</v>
      </c>
      <c r="F86" s="114">
        <v>32.700000000000003</v>
      </c>
      <c r="G86" s="114">
        <v>28.6</v>
      </c>
      <c r="H86" s="114">
        <v>12.2</v>
      </c>
      <c r="I86" s="114">
        <v>6.1</v>
      </c>
      <c r="J86" s="114">
        <v>4.0999999999999996</v>
      </c>
      <c r="K86" s="130">
        <v>4.0999999999999996</v>
      </c>
      <c r="L86" s="114">
        <v>0</v>
      </c>
      <c r="M86" s="114">
        <v>2</v>
      </c>
      <c r="N86" s="114">
        <v>20.399999999999999</v>
      </c>
      <c r="O86" s="115">
        <v>2</v>
      </c>
      <c r="P86" s="116">
        <v>0</v>
      </c>
    </row>
    <row r="87" spans="1:31" x14ac:dyDescent="0.2">
      <c r="A87" s="270" t="str">
        <f>A71</f>
        <v>飛騨圏域（n = 13 ）　</v>
      </c>
      <c r="B87" s="101">
        <f t="shared" si="18"/>
        <v>13</v>
      </c>
      <c r="C87" s="117">
        <v>12</v>
      </c>
      <c r="D87" s="118">
        <v>11</v>
      </c>
      <c r="E87" s="118">
        <v>7</v>
      </c>
      <c r="F87" s="118">
        <v>10</v>
      </c>
      <c r="G87" s="118">
        <v>6</v>
      </c>
      <c r="H87" s="118">
        <v>1</v>
      </c>
      <c r="I87" s="118">
        <v>0</v>
      </c>
      <c r="J87" s="118">
        <v>0</v>
      </c>
      <c r="K87" s="129">
        <v>0</v>
      </c>
      <c r="L87" s="118">
        <v>2</v>
      </c>
      <c r="M87" s="118">
        <v>0</v>
      </c>
      <c r="N87" s="118">
        <v>2</v>
      </c>
      <c r="O87" s="128">
        <v>0</v>
      </c>
      <c r="P87" s="119">
        <v>0</v>
      </c>
    </row>
    <row r="88" spans="1:31" x14ac:dyDescent="0.2">
      <c r="A88" s="271"/>
      <c r="B88" s="102">
        <f>B72</f>
        <v>100</v>
      </c>
      <c r="C88" s="113">
        <v>92.3</v>
      </c>
      <c r="D88" s="114">
        <v>84.6</v>
      </c>
      <c r="E88" s="114">
        <v>53.8</v>
      </c>
      <c r="F88" s="114">
        <v>76.900000000000006</v>
      </c>
      <c r="G88" s="114">
        <v>46.2</v>
      </c>
      <c r="H88" s="114">
        <v>7.7</v>
      </c>
      <c r="I88" s="114">
        <v>0</v>
      </c>
      <c r="J88" s="114">
        <v>0</v>
      </c>
      <c r="K88" s="130">
        <v>0</v>
      </c>
      <c r="L88" s="114">
        <v>15.4</v>
      </c>
      <c r="M88" s="114">
        <v>0</v>
      </c>
      <c r="N88" s="114">
        <v>15.4</v>
      </c>
      <c r="O88" s="115">
        <v>0</v>
      </c>
      <c r="P88" s="116">
        <v>0</v>
      </c>
    </row>
  </sheetData>
  <sortState xmlns:xlrd2="http://schemas.microsoft.com/office/spreadsheetml/2017/richdata2" columnSort="1" ref="C75:P76">
    <sortCondition ref="C75:P75"/>
  </sortState>
  <mergeCells count="34"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  <mergeCell ref="A30:A31"/>
    <mergeCell ref="A32:A33"/>
    <mergeCell ref="A24:A25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63:A64"/>
    <mergeCell ref="A65:A66"/>
    <mergeCell ref="A44:A45"/>
    <mergeCell ref="A85:A86"/>
    <mergeCell ref="A87:A88"/>
    <mergeCell ref="A69:A70"/>
    <mergeCell ref="A71:A72"/>
    <mergeCell ref="A77:A78"/>
    <mergeCell ref="A79:A80"/>
    <mergeCell ref="A81:A82"/>
    <mergeCell ref="A83:A8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問1S（表）</vt:lpstr>
      <vt:lpstr>問1-2M（表）</vt:lpstr>
      <vt:lpstr>問2S（表）</vt:lpstr>
      <vt:lpstr>問3M（表）</vt:lpstr>
      <vt:lpstr>問4M（表）</vt:lpstr>
      <vt:lpstr>問5M（表）</vt:lpstr>
      <vt:lpstr>問6S（表）</vt:lpstr>
      <vt:lpstr>問6-2M（表）</vt:lpstr>
      <vt:lpstr>問6-3M（表）</vt:lpstr>
      <vt:lpstr>問7S（表）</vt:lpstr>
      <vt:lpstr>問8M（表）</vt:lpstr>
      <vt:lpstr>問9S（表）</vt:lpstr>
      <vt:lpstr>問9-2S（表）</vt:lpstr>
      <vt:lpstr>問10-1M（表）</vt:lpstr>
      <vt:lpstr>問10-2M（表）</vt:lpstr>
      <vt:lpstr>問11-1M（表）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貴俊</dc:creator>
  <cp:lastModifiedBy>有村 佳祐</cp:lastModifiedBy>
  <cp:lastPrinted>2021-10-20T08:51:44Z</cp:lastPrinted>
  <dcterms:created xsi:type="dcterms:W3CDTF">2008-11-21T00:20:00Z</dcterms:created>
  <dcterms:modified xsi:type="dcterms:W3CDTF">2025-05-22T06:09:40Z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2025-05-22T06:00:14Z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102dcd69-74fb-403d-9222-8a146ca1d2b5</vt:lpwstr>
  </property>
  <property fmtid="{D5CDD505-2E9C-101B-9397-08002B2CF9AE}" pid="8" name="MSIP_Label_defa4170-0d19-0005-0004-bc88714345d2_ContentBits">
    <vt:lpwstr>0</vt:lpwstr>
  </property>
</Properties>
</file>